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доп.67'!$A$1:$K$76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7"/>
  <c r="J16"/>
  <c r="J15"/>
  <c r="J14"/>
  <c r="I21"/>
  <c r="I19"/>
  <c r="I18"/>
  <c r="H76"/>
  <c r="J76"/>
  <c r="H75"/>
  <c r="J75"/>
  <c r="A74"/>
  <c r="H72"/>
  <c r="J72"/>
  <c r="H71"/>
  <c r="J71"/>
  <c r="AQ70"/>
  <c r="A70"/>
  <c r="Z67"/>
  <c r="Y67"/>
  <c r="X67"/>
  <c r="H66"/>
  <c r="J66"/>
  <c r="K64"/>
  <c r="P67" s="1"/>
  <c r="J64"/>
  <c r="I64"/>
  <c r="H65" s="1"/>
  <c r="H64"/>
  <c r="G64"/>
  <c r="F64"/>
  <c r="C63"/>
  <c r="V62"/>
  <c r="T62"/>
  <c r="R62"/>
  <c r="U62"/>
  <c r="S62"/>
  <c r="Q62"/>
  <c r="E62"/>
  <c r="D62"/>
  <c r="B62"/>
  <c r="Z60"/>
  <c r="Y60"/>
  <c r="X60"/>
  <c r="H59"/>
  <c r="J59"/>
  <c r="K57"/>
  <c r="P60" s="1"/>
  <c r="J57"/>
  <c r="I57"/>
  <c r="AA60" s="1"/>
  <c r="H57"/>
  <c r="G57"/>
  <c r="F57"/>
  <c r="C56"/>
  <c r="V55"/>
  <c r="T55"/>
  <c r="R55"/>
  <c r="U55"/>
  <c r="S55"/>
  <c r="Q55"/>
  <c r="E55"/>
  <c r="D55"/>
  <c r="B55"/>
  <c r="Z53"/>
  <c r="Y53"/>
  <c r="X53"/>
  <c r="H52"/>
  <c r="J52"/>
  <c r="K50"/>
  <c r="J51" s="1"/>
  <c r="J50"/>
  <c r="I50"/>
  <c r="H51" s="1"/>
  <c r="H50"/>
  <c r="G50"/>
  <c r="F50"/>
  <c r="C49"/>
  <c r="V48"/>
  <c r="T48"/>
  <c r="R48"/>
  <c r="U48"/>
  <c r="S48"/>
  <c r="Q48"/>
  <c r="E48"/>
  <c r="D48"/>
  <c r="B48"/>
  <c r="B47"/>
  <c r="Z44"/>
  <c r="Y44"/>
  <c r="X44"/>
  <c r="H43"/>
  <c r="J43"/>
  <c r="K41"/>
  <c r="P44" s="1"/>
  <c r="J41"/>
  <c r="I41"/>
  <c r="H42" s="1"/>
  <c r="H41"/>
  <c r="G41"/>
  <c r="F41"/>
  <c r="V40"/>
  <c r="T40"/>
  <c r="R40"/>
  <c r="U40"/>
  <c r="S40"/>
  <c r="Q40"/>
  <c r="E40"/>
  <c r="D40"/>
  <c r="B40"/>
  <c r="Z38"/>
  <c r="Y38"/>
  <c r="I15" s="1"/>
  <c r="X38"/>
  <c r="H37"/>
  <c r="J37"/>
  <c r="K35"/>
  <c r="J36" s="1"/>
  <c r="J35"/>
  <c r="I35"/>
  <c r="H36" s="1"/>
  <c r="H35"/>
  <c r="G35"/>
  <c r="F35"/>
  <c r="C34"/>
  <c r="V33"/>
  <c r="T33"/>
  <c r="R33"/>
  <c r="U33"/>
  <c r="S33"/>
  <c r="Q33"/>
  <c r="E33"/>
  <c r="D33"/>
  <c r="B33"/>
  <c r="B32"/>
  <c r="A30"/>
  <c r="A28"/>
  <c r="A10"/>
  <c r="A1" i="4"/>
  <c r="A2"/>
  <c r="A1" i="3"/>
  <c r="Y1"/>
  <c r="CY1"/>
  <c r="CZ1"/>
  <c r="DA1"/>
  <c r="DB1"/>
  <c r="DC1"/>
  <c r="A2"/>
  <c r="Y2"/>
  <c r="CY2"/>
  <c r="CZ2"/>
  <c r="DB2" s="1"/>
  <c r="DA2"/>
  <c r="DC2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I29"/>
  <c r="K29"/>
  <c r="P29"/>
  <c r="CP29" s="1"/>
  <c r="O29" s="1"/>
  <c r="R29"/>
  <c r="S29"/>
  <c r="CZ29" s="1"/>
  <c r="Y29" s="1"/>
  <c r="AC29"/>
  <c r="AB29" s="1"/>
  <c r="AD29"/>
  <c r="AE29"/>
  <c r="Q29" s="1"/>
  <c r="AF29"/>
  <c r="AG29"/>
  <c r="AH29"/>
  <c r="CV29" s="1"/>
  <c r="U29" s="1"/>
  <c r="AI29"/>
  <c r="AJ29"/>
  <c r="CQ29"/>
  <c r="CR29"/>
  <c r="CS29"/>
  <c r="CT29"/>
  <c r="CU29"/>
  <c r="T29" s="1"/>
  <c r="CW29"/>
  <c r="V29" s="1"/>
  <c r="CX29"/>
  <c r="W29" s="1"/>
  <c r="CY29"/>
  <c r="X29" s="1"/>
  <c r="FR29"/>
  <c r="GL29"/>
  <c r="GN29"/>
  <c r="GO29"/>
  <c r="GV29"/>
  <c r="HC29" s="1"/>
  <c r="GX29" s="1"/>
  <c r="I30"/>
  <c r="K32" s="1"/>
  <c r="K30"/>
  <c r="R30"/>
  <c r="GK30" s="1"/>
  <c r="AC30"/>
  <c r="P30" s="1"/>
  <c r="AE30"/>
  <c r="Q30" s="1"/>
  <c r="AF30"/>
  <c r="S30" s="1"/>
  <c r="AG30"/>
  <c r="AH30"/>
  <c r="AI30"/>
  <c r="AJ30"/>
  <c r="CX30" s="1"/>
  <c r="W30" s="1"/>
  <c r="CQ30"/>
  <c r="CR30"/>
  <c r="CS30"/>
  <c r="CU30"/>
  <c r="T30" s="1"/>
  <c r="CV30"/>
  <c r="U30" s="1"/>
  <c r="CW30"/>
  <c r="V30" s="1"/>
  <c r="FR30"/>
  <c r="GL30"/>
  <c r="GN30"/>
  <c r="GO30"/>
  <c r="GV30"/>
  <c r="HC30" s="1"/>
  <c r="GX30" s="1"/>
  <c r="I31"/>
  <c r="K31"/>
  <c r="R31"/>
  <c r="S31"/>
  <c r="CY31" s="1"/>
  <c r="X31" s="1"/>
  <c r="AC31"/>
  <c r="P31" s="1"/>
  <c r="AE31"/>
  <c r="AD31" s="1"/>
  <c r="AF31"/>
  <c r="AG31"/>
  <c r="CU31" s="1"/>
  <c r="T31" s="1"/>
  <c r="AH31"/>
  <c r="AI31"/>
  <c r="AJ31"/>
  <c r="CR31"/>
  <c r="CS31"/>
  <c r="CT31"/>
  <c r="CV31"/>
  <c r="U31" s="1"/>
  <c r="CW31"/>
  <c r="V31" s="1"/>
  <c r="CX31"/>
  <c r="W31" s="1"/>
  <c r="FR31"/>
  <c r="GL31"/>
  <c r="GN31"/>
  <c r="GO31"/>
  <c r="GV31"/>
  <c r="HC31"/>
  <c r="GX31" s="1"/>
  <c r="I32"/>
  <c r="P32" s="1"/>
  <c r="AC32"/>
  <c r="AE32"/>
  <c r="R32" s="1"/>
  <c r="AF32"/>
  <c r="AG32"/>
  <c r="AH32"/>
  <c r="AI32"/>
  <c r="CW32" s="1"/>
  <c r="V32" s="1"/>
  <c r="AJ32"/>
  <c r="CQ32"/>
  <c r="CR32"/>
  <c r="CT32"/>
  <c r="CU32"/>
  <c r="T32" s="1"/>
  <c r="CV32"/>
  <c r="U32" s="1"/>
  <c r="CX32"/>
  <c r="W32" s="1"/>
  <c r="FR32"/>
  <c r="GL32"/>
  <c r="GN32"/>
  <c r="GO32"/>
  <c r="GV32"/>
  <c r="HC32" s="1"/>
  <c r="GX32" s="1"/>
  <c r="C34"/>
  <c r="D34"/>
  <c r="AC34"/>
  <c r="AB34" s="1"/>
  <c r="AD34"/>
  <c r="AE34"/>
  <c r="AF34"/>
  <c r="AG34"/>
  <c r="AH34"/>
  <c r="CV34" s="1"/>
  <c r="AI34"/>
  <c r="AJ34"/>
  <c r="CQ34"/>
  <c r="CR34"/>
  <c r="CS34"/>
  <c r="CT34"/>
  <c r="CU34"/>
  <c r="CW34"/>
  <c r="CX34"/>
  <c r="W34" s="1"/>
  <c r="FR34"/>
  <c r="GL34"/>
  <c r="GN34"/>
  <c r="GO34"/>
  <c r="GV34"/>
  <c r="HC34" s="1"/>
  <c r="C35"/>
  <c r="D35"/>
  <c r="AC35"/>
  <c r="AB35" s="1"/>
  <c r="AD35"/>
  <c r="AE35"/>
  <c r="AF35"/>
  <c r="AG35"/>
  <c r="AH35"/>
  <c r="CV35" s="1"/>
  <c r="AI35"/>
  <c r="AJ35"/>
  <c r="CQ35"/>
  <c r="CR35"/>
  <c r="CS35"/>
  <c r="CT35"/>
  <c r="CU35"/>
  <c r="T35" s="1"/>
  <c r="CW35"/>
  <c r="CX35"/>
  <c r="FR35"/>
  <c r="GL35"/>
  <c r="GN35"/>
  <c r="GO35"/>
  <c r="GV35"/>
  <c r="HC35"/>
  <c r="GX35" s="1"/>
  <c r="I36"/>
  <c r="I34" s="1"/>
  <c r="K36"/>
  <c r="AC36"/>
  <c r="AE36"/>
  <c r="R36" s="1"/>
  <c r="AF36"/>
  <c r="AG36"/>
  <c r="AH36"/>
  <c r="AI36"/>
  <c r="CW36" s="1"/>
  <c r="V36" s="1"/>
  <c r="AJ36"/>
  <c r="CQ36"/>
  <c r="CR36"/>
  <c r="CT36"/>
  <c r="CU36"/>
  <c r="T36" s="1"/>
  <c r="CV36"/>
  <c r="U36" s="1"/>
  <c r="CX36"/>
  <c r="W36" s="1"/>
  <c r="FR36"/>
  <c r="GL36"/>
  <c r="GN36"/>
  <c r="GO36"/>
  <c r="GV36"/>
  <c r="HC36" s="1"/>
  <c r="GX36" s="1"/>
  <c r="I37"/>
  <c r="I35" s="1"/>
  <c r="K37"/>
  <c r="R37"/>
  <c r="S37"/>
  <c r="CY37" s="1"/>
  <c r="X37" s="1"/>
  <c r="AC37"/>
  <c r="P37" s="1"/>
  <c r="AE37"/>
  <c r="AD37" s="1"/>
  <c r="AF37"/>
  <c r="AG37"/>
  <c r="CU37" s="1"/>
  <c r="T37" s="1"/>
  <c r="AH37"/>
  <c r="AI37"/>
  <c r="AJ37"/>
  <c r="CR37"/>
  <c r="CS37"/>
  <c r="CT37"/>
  <c r="CV37"/>
  <c r="U37" s="1"/>
  <c r="CW37"/>
  <c r="V37" s="1"/>
  <c r="CX37"/>
  <c r="W37" s="1"/>
  <c r="FR37"/>
  <c r="GK37"/>
  <c r="GL37"/>
  <c r="GN37"/>
  <c r="GO37"/>
  <c r="GV37"/>
  <c r="HC37"/>
  <c r="GX37" s="1"/>
  <c r="I38"/>
  <c r="K38"/>
  <c r="P38"/>
  <c r="R38"/>
  <c r="S38"/>
  <c r="CZ38" s="1"/>
  <c r="Y38" s="1"/>
  <c r="AC38"/>
  <c r="AB38" s="1"/>
  <c r="AD38"/>
  <c r="AE38"/>
  <c r="Q38" s="1"/>
  <c r="AF38"/>
  <c r="AG38"/>
  <c r="AH38"/>
  <c r="CV38" s="1"/>
  <c r="U38" s="1"/>
  <c r="AI38"/>
  <c r="AJ38"/>
  <c r="CQ38"/>
  <c r="CR38"/>
  <c r="CS38"/>
  <c r="CT38"/>
  <c r="CU38"/>
  <c r="T38" s="1"/>
  <c r="CW38"/>
  <c r="V38" s="1"/>
  <c r="CX38"/>
  <c r="W38" s="1"/>
  <c r="CY38"/>
  <c r="X38" s="1"/>
  <c r="FR38"/>
  <c r="GL38"/>
  <c r="GN38"/>
  <c r="GO38"/>
  <c r="GV38"/>
  <c r="HC38" s="1"/>
  <c r="GX38" s="1"/>
  <c r="I39"/>
  <c r="P39" s="1"/>
  <c r="K39"/>
  <c r="R39"/>
  <c r="GK39" s="1"/>
  <c r="AC39"/>
  <c r="AE39"/>
  <c r="Q39" s="1"/>
  <c r="AF39"/>
  <c r="S39" s="1"/>
  <c r="AG39"/>
  <c r="AH39"/>
  <c r="AI39"/>
  <c r="AJ39"/>
  <c r="CX39" s="1"/>
  <c r="W39" s="1"/>
  <c r="CQ39"/>
  <c r="CR39"/>
  <c r="CS39"/>
  <c r="CU39"/>
  <c r="T39" s="1"/>
  <c r="CV39"/>
  <c r="U39" s="1"/>
  <c r="CW39"/>
  <c r="V39" s="1"/>
  <c r="FR39"/>
  <c r="GL39"/>
  <c r="GN39"/>
  <c r="GO39"/>
  <c r="GV39"/>
  <c r="HC39" s="1"/>
  <c r="GX39" s="1"/>
  <c r="I40"/>
  <c r="K40"/>
  <c r="R40"/>
  <c r="S40"/>
  <c r="CY40" s="1"/>
  <c r="X40" s="1"/>
  <c r="AC40"/>
  <c r="P40" s="1"/>
  <c r="AE40"/>
  <c r="AD40" s="1"/>
  <c r="AF40"/>
  <c r="AG40"/>
  <c r="CU40" s="1"/>
  <c r="T40" s="1"/>
  <c r="AH40"/>
  <c r="AI40"/>
  <c r="AJ40"/>
  <c r="CR40"/>
  <c r="CS40"/>
  <c r="CT40"/>
  <c r="CV40"/>
  <c r="U40" s="1"/>
  <c r="CW40"/>
  <c r="V40" s="1"/>
  <c r="CX40"/>
  <c r="W40" s="1"/>
  <c r="FR40"/>
  <c r="GL40"/>
  <c r="GN40"/>
  <c r="GO40"/>
  <c r="GV40"/>
  <c r="HC40"/>
  <c r="GX40" s="1"/>
  <c r="I41"/>
  <c r="P41" s="1"/>
  <c r="K41"/>
  <c r="AC41"/>
  <c r="AE41"/>
  <c r="R41" s="1"/>
  <c r="GK41" s="1"/>
  <c r="AF41"/>
  <c r="AG41"/>
  <c r="AH41"/>
  <c r="AI41"/>
  <c r="CW41" s="1"/>
  <c r="V41" s="1"/>
  <c r="AJ41"/>
  <c r="CQ41"/>
  <c r="CR41"/>
  <c r="CT41"/>
  <c r="CU41"/>
  <c r="T41" s="1"/>
  <c r="CV41"/>
  <c r="U41" s="1"/>
  <c r="CX41"/>
  <c r="W41" s="1"/>
  <c r="FR41"/>
  <c r="GL41"/>
  <c r="GN41"/>
  <c r="GO41"/>
  <c r="GV41"/>
  <c r="HC41" s="1"/>
  <c r="GX41" s="1"/>
  <c r="P42"/>
  <c r="R42"/>
  <c r="S42"/>
  <c r="CZ42" s="1"/>
  <c r="Y42" s="1"/>
  <c r="AC42"/>
  <c r="AB42" s="1"/>
  <c r="AD42"/>
  <c r="AE42"/>
  <c r="Q42" s="1"/>
  <c r="AF42"/>
  <c r="AG42"/>
  <c r="AH42"/>
  <c r="CV42" s="1"/>
  <c r="U42" s="1"/>
  <c r="AI42"/>
  <c r="AJ42"/>
  <c r="CQ42"/>
  <c r="CR42"/>
  <c r="CS42"/>
  <c r="CT42"/>
  <c r="CU42"/>
  <c r="T42" s="1"/>
  <c r="CW42"/>
  <c r="V42" s="1"/>
  <c r="CX42"/>
  <c r="W42" s="1"/>
  <c r="CY42"/>
  <c r="X42" s="1"/>
  <c r="FR42"/>
  <c r="GL42"/>
  <c r="GN42"/>
  <c r="GO42"/>
  <c r="GV42"/>
  <c r="HC42" s="1"/>
  <c r="GX42" s="1"/>
  <c r="P43"/>
  <c r="R43"/>
  <c r="S43"/>
  <c r="CZ43" s="1"/>
  <c r="Y43" s="1"/>
  <c r="AC43"/>
  <c r="AB43" s="1"/>
  <c r="AD43"/>
  <c r="AE43"/>
  <c r="Q43" s="1"/>
  <c r="AF43"/>
  <c r="AG43"/>
  <c r="AH43"/>
  <c r="CV43" s="1"/>
  <c r="U43" s="1"/>
  <c r="AI43"/>
  <c r="AJ43"/>
  <c r="CQ43"/>
  <c r="CR43"/>
  <c r="CS43"/>
  <c r="CT43"/>
  <c r="CU43"/>
  <c r="T43" s="1"/>
  <c r="CW43"/>
  <c r="V43" s="1"/>
  <c r="CX43"/>
  <c r="W43" s="1"/>
  <c r="CY43"/>
  <c r="X43" s="1"/>
  <c r="FR43"/>
  <c r="GK43"/>
  <c r="GL43"/>
  <c r="GN43"/>
  <c r="GO43"/>
  <c r="GV43"/>
  <c r="HC43"/>
  <c r="GX43" s="1"/>
  <c r="R44"/>
  <c r="S44"/>
  <c r="CY44" s="1"/>
  <c r="X44" s="1"/>
  <c r="AC44"/>
  <c r="P44" s="1"/>
  <c r="AE44"/>
  <c r="AD44" s="1"/>
  <c r="AF44"/>
  <c r="AG44"/>
  <c r="CU44" s="1"/>
  <c r="T44" s="1"/>
  <c r="AH44"/>
  <c r="AI44"/>
  <c r="AJ44"/>
  <c r="CR44"/>
  <c r="CS44"/>
  <c r="CT44"/>
  <c r="CV44"/>
  <c r="U44" s="1"/>
  <c r="CW44"/>
  <c r="V44" s="1"/>
  <c r="CX44"/>
  <c r="W44" s="1"/>
  <c r="FR44"/>
  <c r="GL44"/>
  <c r="GN44"/>
  <c r="GO44"/>
  <c r="GV44"/>
  <c r="HC44"/>
  <c r="GX44" s="1"/>
  <c r="R45"/>
  <c r="S45"/>
  <c r="CY45" s="1"/>
  <c r="X45" s="1"/>
  <c r="AC45"/>
  <c r="P45" s="1"/>
  <c r="AE45"/>
  <c r="AD45" s="1"/>
  <c r="AF45"/>
  <c r="AG45"/>
  <c r="CU45" s="1"/>
  <c r="T45" s="1"/>
  <c r="AH45"/>
  <c r="AI45"/>
  <c r="AJ45"/>
  <c r="CR45"/>
  <c r="CS45"/>
  <c r="CT45"/>
  <c r="CV45"/>
  <c r="U45" s="1"/>
  <c r="CW45"/>
  <c r="V45" s="1"/>
  <c r="CX45"/>
  <c r="W45" s="1"/>
  <c r="FR45"/>
  <c r="GK45"/>
  <c r="GL45"/>
  <c r="GN45"/>
  <c r="GO45"/>
  <c r="GV45"/>
  <c r="HC45"/>
  <c r="GX45" s="1"/>
  <c r="P46"/>
  <c r="R46"/>
  <c r="AC46"/>
  <c r="AE46"/>
  <c r="Q46" s="1"/>
  <c r="AF46"/>
  <c r="S46" s="1"/>
  <c r="AG46"/>
  <c r="AH46"/>
  <c r="AI46"/>
  <c r="AJ46"/>
  <c r="CX46" s="1"/>
  <c r="W46" s="1"/>
  <c r="CQ46"/>
  <c r="CR46"/>
  <c r="CS46"/>
  <c r="CU46"/>
  <c r="T46" s="1"/>
  <c r="CV46"/>
  <c r="U46" s="1"/>
  <c r="CW46"/>
  <c r="V46" s="1"/>
  <c r="FR46"/>
  <c r="GL46"/>
  <c r="GN46"/>
  <c r="GO46"/>
  <c r="GV46"/>
  <c r="HC46"/>
  <c r="GX46" s="1"/>
  <c r="P47"/>
  <c r="R47"/>
  <c r="GK47" s="1"/>
  <c r="AC47"/>
  <c r="AE47"/>
  <c r="Q47" s="1"/>
  <c r="AF47"/>
  <c r="S47" s="1"/>
  <c r="AG47"/>
  <c r="AH47"/>
  <c r="AI47"/>
  <c r="AJ47"/>
  <c r="CX47" s="1"/>
  <c r="W47" s="1"/>
  <c r="CQ47"/>
  <c r="CR47"/>
  <c r="CS47"/>
  <c r="CU47"/>
  <c r="T47" s="1"/>
  <c r="CV47"/>
  <c r="U47" s="1"/>
  <c r="CW47"/>
  <c r="V47" s="1"/>
  <c r="FR47"/>
  <c r="GL47"/>
  <c r="GN47"/>
  <c r="GO47"/>
  <c r="GV47"/>
  <c r="HC47" s="1"/>
  <c r="GX47" s="1"/>
  <c r="P48"/>
  <c r="S48"/>
  <c r="AC48"/>
  <c r="AE48"/>
  <c r="R48" s="1"/>
  <c r="AF48"/>
  <c r="AG48"/>
  <c r="AH48"/>
  <c r="AI48"/>
  <c r="CW48" s="1"/>
  <c r="V48" s="1"/>
  <c r="AJ48"/>
  <c r="CQ48"/>
  <c r="CR48"/>
  <c r="CT48"/>
  <c r="CU48"/>
  <c r="T48" s="1"/>
  <c r="CV48"/>
  <c r="U48" s="1"/>
  <c r="CX48"/>
  <c r="W48" s="1"/>
  <c r="CY48"/>
  <c r="X48" s="1"/>
  <c r="CZ48"/>
  <c r="Y48" s="1"/>
  <c r="FR48"/>
  <c r="GL48"/>
  <c r="GN48"/>
  <c r="GO48"/>
  <c r="GV48"/>
  <c r="HC48" s="1"/>
  <c r="GX48" s="1"/>
  <c r="P49"/>
  <c r="S49"/>
  <c r="AC49"/>
  <c r="AE49"/>
  <c r="R49" s="1"/>
  <c r="GK49" s="1"/>
  <c r="AF49"/>
  <c r="AG49"/>
  <c r="AH49"/>
  <c r="AI49"/>
  <c r="CW49" s="1"/>
  <c r="V49" s="1"/>
  <c r="AJ49"/>
  <c r="CQ49"/>
  <c r="CR49"/>
  <c r="CT49"/>
  <c r="CU49"/>
  <c r="T49" s="1"/>
  <c r="CV49"/>
  <c r="U49" s="1"/>
  <c r="CX49"/>
  <c r="W49" s="1"/>
  <c r="CY49"/>
  <c r="X49" s="1"/>
  <c r="CZ49"/>
  <c r="Y49" s="1"/>
  <c r="FR49"/>
  <c r="GL49"/>
  <c r="GN49"/>
  <c r="GO49"/>
  <c r="GV49"/>
  <c r="HC49" s="1"/>
  <c r="GX49" s="1"/>
  <c r="P50"/>
  <c r="CP50" s="1"/>
  <c r="O50" s="1"/>
  <c r="R50"/>
  <c r="S50"/>
  <c r="CZ50" s="1"/>
  <c r="Y50" s="1"/>
  <c r="AC50"/>
  <c r="AB50" s="1"/>
  <c r="AD50"/>
  <c r="AE50"/>
  <c r="Q50" s="1"/>
  <c r="AF50"/>
  <c r="AG50"/>
  <c r="AH50"/>
  <c r="CV50" s="1"/>
  <c r="U50" s="1"/>
  <c r="AI50"/>
  <c r="AJ50"/>
  <c r="CQ50"/>
  <c r="CR50"/>
  <c r="CS50"/>
  <c r="CT50"/>
  <c r="CU50"/>
  <c r="T50" s="1"/>
  <c r="CW50"/>
  <c r="V50" s="1"/>
  <c r="CX50"/>
  <c r="W50" s="1"/>
  <c r="CY50"/>
  <c r="X50" s="1"/>
  <c r="FR50"/>
  <c r="GL50"/>
  <c r="GN50"/>
  <c r="GO50"/>
  <c r="GV50"/>
  <c r="HC50" s="1"/>
  <c r="GX50" s="1"/>
  <c r="P51"/>
  <c r="CP51" s="1"/>
  <c r="O51" s="1"/>
  <c r="GM51" s="1"/>
  <c r="GP51" s="1"/>
  <c r="R51"/>
  <c r="S51"/>
  <c r="CZ51" s="1"/>
  <c r="Y51" s="1"/>
  <c r="AC51"/>
  <c r="AB51" s="1"/>
  <c r="AD51"/>
  <c r="AE51"/>
  <c r="Q51" s="1"/>
  <c r="AF51"/>
  <c r="AG51"/>
  <c r="AH51"/>
  <c r="CV51" s="1"/>
  <c r="U51" s="1"/>
  <c r="AI51"/>
  <c r="AJ51"/>
  <c r="CQ51"/>
  <c r="CR51"/>
  <c r="CS51"/>
  <c r="CT51"/>
  <c r="CU51"/>
  <c r="T51" s="1"/>
  <c r="CW51"/>
  <c r="V51" s="1"/>
  <c r="CX51"/>
  <c r="W51" s="1"/>
  <c r="CY51"/>
  <c r="X51" s="1"/>
  <c r="FR51"/>
  <c r="GK51"/>
  <c r="GL51"/>
  <c r="GN51"/>
  <c r="GO51"/>
  <c r="GV51"/>
  <c r="HC51"/>
  <c r="GX51" s="1"/>
  <c r="R52"/>
  <c r="S52"/>
  <c r="CY52" s="1"/>
  <c r="X52" s="1"/>
  <c r="AC52"/>
  <c r="P52" s="1"/>
  <c r="AE52"/>
  <c r="AD52" s="1"/>
  <c r="AF52"/>
  <c r="AG52"/>
  <c r="CU52" s="1"/>
  <c r="T52" s="1"/>
  <c r="AH52"/>
  <c r="AI52"/>
  <c r="AJ52"/>
  <c r="CR52"/>
  <c r="CS52"/>
  <c r="CT52"/>
  <c r="CV52"/>
  <c r="U52" s="1"/>
  <c r="CW52"/>
  <c r="V52" s="1"/>
  <c r="CX52"/>
  <c r="W52" s="1"/>
  <c r="FR52"/>
  <c r="GL52"/>
  <c r="GN52"/>
  <c r="GO52"/>
  <c r="GV52"/>
  <c r="HC52"/>
  <c r="GX52" s="1"/>
  <c r="R53"/>
  <c r="S53"/>
  <c r="CY53" s="1"/>
  <c r="X53" s="1"/>
  <c r="AC53"/>
  <c r="P53" s="1"/>
  <c r="AE53"/>
  <c r="AD53" s="1"/>
  <c r="AF53"/>
  <c r="AG53"/>
  <c r="CU53" s="1"/>
  <c r="T53" s="1"/>
  <c r="AH53"/>
  <c r="AI53"/>
  <c r="AJ53"/>
  <c r="CR53"/>
  <c r="CS53"/>
  <c r="CT53"/>
  <c r="CV53"/>
  <c r="U53" s="1"/>
  <c r="CW53"/>
  <c r="V53" s="1"/>
  <c r="CX53"/>
  <c r="W53" s="1"/>
  <c r="FR53"/>
  <c r="GK53"/>
  <c r="GL53"/>
  <c r="GN53"/>
  <c r="GO53"/>
  <c r="GV53"/>
  <c r="HC53"/>
  <c r="GX53" s="1"/>
  <c r="B55"/>
  <c r="B26" s="1"/>
  <c r="C55"/>
  <c r="C26" s="1"/>
  <c r="D55"/>
  <c r="D26" s="1"/>
  <c r="F55"/>
  <c r="F26" s="1"/>
  <c r="G55"/>
  <c r="G26" s="1"/>
  <c r="AJ55"/>
  <c r="AP55"/>
  <c r="BB55"/>
  <c r="BB85" s="1"/>
  <c r="BX55"/>
  <c r="AO55" s="1"/>
  <c r="BY55"/>
  <c r="BZ55"/>
  <c r="BZ26" s="1"/>
  <c r="CB55"/>
  <c r="AS55" s="1"/>
  <c r="CC55"/>
  <c r="CC26" s="1"/>
  <c r="CG55"/>
  <c r="CG26" s="1"/>
  <c r="CK55"/>
  <c r="CK26" s="1"/>
  <c r="CL55"/>
  <c r="CL26" s="1"/>
  <c r="CM55"/>
  <c r="CM26" s="1"/>
  <c r="FP55"/>
  <c r="FP26" s="1"/>
  <c r="FQ55"/>
  <c r="FQ26" s="1"/>
  <c r="FR55"/>
  <c r="FR26" s="1"/>
  <c r="FT55"/>
  <c r="FT26" s="1"/>
  <c r="FU55"/>
  <c r="FU26" s="1"/>
  <c r="GA55"/>
  <c r="GA26" s="1"/>
  <c r="GC55"/>
  <c r="GC26" s="1"/>
  <c r="GD55"/>
  <c r="GD26" s="1"/>
  <c r="GE55"/>
  <c r="GE26" s="1"/>
  <c r="B85"/>
  <c r="B22" s="1"/>
  <c r="C85"/>
  <c r="C22" s="1"/>
  <c r="D85"/>
  <c r="D22" s="1"/>
  <c r="F85"/>
  <c r="F22" s="1"/>
  <c r="G85"/>
  <c r="G22" s="1"/>
  <c r="AP85"/>
  <c r="F94" s="1"/>
  <c r="V16" i="2" s="1"/>
  <c r="V18" s="1"/>
  <c r="B127" i="1"/>
  <c r="B18" s="1"/>
  <c r="C127"/>
  <c r="C18" s="1"/>
  <c r="D127"/>
  <c r="D18" s="1"/>
  <c r="F127"/>
  <c r="F18" s="1"/>
  <c r="G127"/>
  <c r="G18" s="1"/>
  <c r="F12" i="6"/>
  <c r="G12"/>
  <c r="CY12"/>
  <c r="P38" i="7" l="1"/>
  <c r="I16"/>
  <c r="J42"/>
  <c r="J65"/>
  <c r="H58"/>
  <c r="I14"/>
  <c r="J13"/>
  <c r="P53"/>
  <c r="O44"/>
  <c r="AA44"/>
  <c r="J58"/>
  <c r="O38"/>
  <c r="AA38"/>
  <c r="O53"/>
  <c r="AA53"/>
  <c r="O67"/>
  <c r="AA67"/>
  <c r="O60"/>
  <c r="J70"/>
  <c r="BB22" i="1"/>
  <c r="BB127"/>
  <c r="F98"/>
  <c r="AP26"/>
  <c r="F64"/>
  <c r="BY26"/>
  <c r="CI55"/>
  <c r="CZ30"/>
  <c r="Y30" s="1"/>
  <c r="CY30"/>
  <c r="X30" s="1"/>
  <c r="ER55"/>
  <c r="AT55"/>
  <c r="W35"/>
  <c r="T34"/>
  <c r="DY55"/>
  <c r="EB55"/>
  <c r="AP22"/>
  <c r="AP127"/>
  <c r="GK32"/>
  <c r="EV55"/>
  <c r="AX55"/>
  <c r="CP43"/>
  <c r="O43" s="1"/>
  <c r="GM43" s="1"/>
  <c r="GP43" s="1"/>
  <c r="CP42"/>
  <c r="O42" s="1"/>
  <c r="GM42" s="1"/>
  <c r="GP42" s="1"/>
  <c r="CP39"/>
  <c r="O39" s="1"/>
  <c r="CP38"/>
  <c r="O38" s="1"/>
  <c r="GM38" s="1"/>
  <c r="GP38" s="1"/>
  <c r="V34"/>
  <c r="U34"/>
  <c r="F72"/>
  <c r="AS85"/>
  <c r="AS26"/>
  <c r="BB26"/>
  <c r="F68"/>
  <c r="AJ26"/>
  <c r="W55"/>
  <c r="CZ46"/>
  <c r="Y46" s="1"/>
  <c r="CY46"/>
  <c r="X46" s="1"/>
  <c r="CZ39"/>
  <c r="Y39" s="1"/>
  <c r="CY39"/>
  <c r="X39" s="1"/>
  <c r="CP30"/>
  <c r="O30" s="1"/>
  <c r="CP46"/>
  <c r="O46" s="1"/>
  <c r="AG55"/>
  <c r="CX2" i="3"/>
  <c r="AO85" i="1"/>
  <c r="AO26"/>
  <c r="F59"/>
  <c r="CZ47"/>
  <c r="Y47" s="1"/>
  <c r="CY47"/>
  <c r="X47" s="1"/>
  <c r="Q35"/>
  <c r="P35"/>
  <c r="CP35" s="1"/>
  <c r="O35" s="1"/>
  <c r="S35"/>
  <c r="R35"/>
  <c r="GK35" s="1"/>
  <c r="Q34"/>
  <c r="P34"/>
  <c r="CP34" s="1"/>
  <c r="O34" s="1"/>
  <c r="CX1" i="3"/>
  <c r="S34" i="1"/>
  <c r="R34"/>
  <c r="AE55" s="1"/>
  <c r="GM29"/>
  <c r="GM50"/>
  <c r="GP50" s="1"/>
  <c r="CP47"/>
  <c r="O47" s="1"/>
  <c r="V35"/>
  <c r="EA55" s="1"/>
  <c r="U35"/>
  <c r="DZ55" s="1"/>
  <c r="GX34"/>
  <c r="CJ55" s="1"/>
  <c r="GB55"/>
  <c r="AI55"/>
  <c r="AH55"/>
  <c r="CW1" i="3"/>
  <c r="EK55" i="1"/>
  <c r="EG55"/>
  <c r="BC55"/>
  <c r="AQ55"/>
  <c r="CZ53"/>
  <c r="Y53" s="1"/>
  <c r="Q53"/>
  <c r="CP53" s="1"/>
  <c r="O53" s="1"/>
  <c r="GM53" s="1"/>
  <c r="GP53" s="1"/>
  <c r="CZ52"/>
  <c r="Y52" s="1"/>
  <c r="Q52"/>
  <c r="CP52" s="1"/>
  <c r="O52" s="1"/>
  <c r="GM52" s="1"/>
  <c r="GP52" s="1"/>
  <c r="AD47"/>
  <c r="AB47" s="1"/>
  <c r="AD46"/>
  <c r="AB46" s="1"/>
  <c r="CZ45"/>
  <c r="Y45" s="1"/>
  <c r="Q45"/>
  <c r="CP45" s="1"/>
  <c r="O45" s="1"/>
  <c r="GM45" s="1"/>
  <c r="GP45" s="1"/>
  <c r="CZ44"/>
  <c r="Y44" s="1"/>
  <c r="Q44"/>
  <c r="CP44" s="1"/>
  <c r="O44" s="1"/>
  <c r="GM44" s="1"/>
  <c r="GP44" s="1"/>
  <c r="S41"/>
  <c r="CZ40"/>
  <c r="Y40" s="1"/>
  <c r="Q40"/>
  <c r="CP40" s="1"/>
  <c r="O40" s="1"/>
  <c r="GM40" s="1"/>
  <c r="GP40" s="1"/>
  <c r="AD39"/>
  <c r="AB39" s="1"/>
  <c r="CZ37"/>
  <c r="Y37" s="1"/>
  <c r="Q37"/>
  <c r="CP37" s="1"/>
  <c r="O37" s="1"/>
  <c r="GM37" s="1"/>
  <c r="GP37" s="1"/>
  <c r="S36"/>
  <c r="K35"/>
  <c r="K34"/>
  <c r="S32"/>
  <c r="DX55" s="1"/>
  <c r="CZ31"/>
  <c r="Y31" s="1"/>
  <c r="Q31"/>
  <c r="CP31" s="1"/>
  <c r="O31" s="1"/>
  <c r="AD30"/>
  <c r="AB30" s="1"/>
  <c r="CB26"/>
  <c r="BX26"/>
  <c r="FY55"/>
  <c r="ET55"/>
  <c r="EL55"/>
  <c r="EH55"/>
  <c r="BD55"/>
  <c r="AB53"/>
  <c r="AB52"/>
  <c r="AD49"/>
  <c r="AB49" s="1"/>
  <c r="AD48"/>
  <c r="AB48" s="1"/>
  <c r="AB45"/>
  <c r="AB44"/>
  <c r="AD41"/>
  <c r="AB41" s="1"/>
  <c r="AB40"/>
  <c r="AB37"/>
  <c r="AD36"/>
  <c r="AB36" s="1"/>
  <c r="P36"/>
  <c r="AD32"/>
  <c r="AB32" s="1"/>
  <c r="AB31"/>
  <c r="EU55"/>
  <c r="EI55"/>
  <c r="Q49"/>
  <c r="CP49" s="1"/>
  <c r="O49" s="1"/>
  <c r="GM49" s="1"/>
  <c r="GP49" s="1"/>
  <c r="Q48"/>
  <c r="CP48" s="1"/>
  <c r="O48" s="1"/>
  <c r="GM48" s="1"/>
  <c r="GP48" s="1"/>
  <c r="Q41"/>
  <c r="CP41" s="1"/>
  <c r="O41" s="1"/>
  <c r="Q36"/>
  <c r="Q32"/>
  <c r="DV55" s="1"/>
  <c r="CW2" i="3"/>
  <c r="CQ53" i="1"/>
  <c r="CQ52"/>
  <c r="CS49"/>
  <c r="CS48"/>
  <c r="CT47"/>
  <c r="CT46"/>
  <c r="CQ45"/>
  <c r="CQ44"/>
  <c r="CS41"/>
  <c r="CQ40"/>
  <c r="CT39"/>
  <c r="CQ37"/>
  <c r="CS36"/>
  <c r="CS32"/>
  <c r="CQ31"/>
  <c r="CT30"/>
  <c r="J74" i="7" l="1"/>
  <c r="H74"/>
  <c r="H70"/>
  <c r="I17"/>
  <c r="I13" s="1"/>
  <c r="DK55" i="1"/>
  <c r="DX26"/>
  <c r="BA55"/>
  <c r="CJ26"/>
  <c r="EA26"/>
  <c r="DN55"/>
  <c r="GM31"/>
  <c r="GP31" s="1"/>
  <c r="DV26"/>
  <c r="DI55"/>
  <c r="F80"/>
  <c r="BD85"/>
  <c r="BD26"/>
  <c r="FY26"/>
  <c r="EP55"/>
  <c r="EG26"/>
  <c r="P59"/>
  <c r="EG85"/>
  <c r="AI26"/>
  <c r="V55"/>
  <c r="DZ26"/>
  <c r="DM55"/>
  <c r="CZ34"/>
  <c r="Y34" s="1"/>
  <c r="AL55" s="1"/>
  <c r="CY34"/>
  <c r="X34" s="1"/>
  <c r="AF55"/>
  <c r="AO22"/>
  <c r="F89"/>
  <c r="AO127"/>
  <c r="ER26"/>
  <c r="ER85"/>
  <c r="P66"/>
  <c r="GM47"/>
  <c r="GP47" s="1"/>
  <c r="DU55"/>
  <c r="DW55"/>
  <c r="AD55"/>
  <c r="AC55"/>
  <c r="ET26"/>
  <c r="ET85"/>
  <c r="P68"/>
  <c r="CZ41"/>
  <c r="Y41" s="1"/>
  <c r="CY41"/>
  <c r="X41" s="1"/>
  <c r="GM41" s="1"/>
  <c r="GP41" s="1"/>
  <c r="BC26"/>
  <c r="F71"/>
  <c r="BC85"/>
  <c r="AH26"/>
  <c r="U55"/>
  <c r="AE26"/>
  <c r="R55"/>
  <c r="AS22"/>
  <c r="AS127"/>
  <c r="F102"/>
  <c r="EV26"/>
  <c r="EV85"/>
  <c r="P80"/>
  <c r="AT26"/>
  <c r="F73"/>
  <c r="AT85"/>
  <c r="BB18"/>
  <c r="F140"/>
  <c r="GM46"/>
  <c r="GP46" s="1"/>
  <c r="GM39"/>
  <c r="GP39" s="1"/>
  <c r="EL26"/>
  <c r="EL85"/>
  <c r="P73"/>
  <c r="AQ26"/>
  <c r="F65"/>
  <c r="AQ85"/>
  <c r="AG26"/>
  <c r="T55"/>
  <c r="W26"/>
  <c r="F79"/>
  <c r="W85"/>
  <c r="AX26"/>
  <c r="F62"/>
  <c r="AX85"/>
  <c r="AP18"/>
  <c r="F136"/>
  <c r="DY26"/>
  <c r="DL55"/>
  <c r="CI26"/>
  <c r="AZ55"/>
  <c r="CP32"/>
  <c r="O32" s="1"/>
  <c r="GM32" s="1"/>
  <c r="GP32" s="1"/>
  <c r="GM34"/>
  <c r="GP34" s="1"/>
  <c r="EU26"/>
  <c r="P71"/>
  <c r="EU85"/>
  <c r="CZ32"/>
  <c r="Y32" s="1"/>
  <c r="ED55" s="1"/>
  <c r="CY32"/>
  <c r="X32" s="1"/>
  <c r="EI26"/>
  <c r="P65"/>
  <c r="EI85"/>
  <c r="EH26"/>
  <c r="EH85"/>
  <c r="P64"/>
  <c r="CZ36"/>
  <c r="Y36" s="1"/>
  <c r="CY36"/>
  <c r="X36" s="1"/>
  <c r="EK26"/>
  <c r="EK85"/>
  <c r="P72"/>
  <c r="GB26"/>
  <c r="ES55"/>
  <c r="GP29"/>
  <c r="DF1" i="3"/>
  <c r="DI1"/>
  <c r="DH1"/>
  <c r="DG1"/>
  <c r="DJ1" s="1"/>
  <c r="CZ35" i="1"/>
  <c r="Y35" s="1"/>
  <c r="CY35"/>
  <c r="X35" s="1"/>
  <c r="EC55" s="1"/>
  <c r="DH2" i="3"/>
  <c r="DG2"/>
  <c r="DJ2" s="1"/>
  <c r="DF2"/>
  <c r="DI2"/>
  <c r="GM30" i="1"/>
  <c r="DT55"/>
  <c r="DO55"/>
  <c r="EB26"/>
  <c r="CP36"/>
  <c r="O36" s="1"/>
  <c r="GM36" s="1"/>
  <c r="GP36" s="1"/>
  <c r="EC26" l="1"/>
  <c r="DP55"/>
  <c r="AL26"/>
  <c r="Y55"/>
  <c r="ED26"/>
  <c r="DQ55"/>
  <c r="EH22"/>
  <c r="P94"/>
  <c r="G16" i="2" s="1"/>
  <c r="G18" s="1"/>
  <c r="EH127" i="1"/>
  <c r="T16" i="2"/>
  <c r="F114" i="1"/>
  <c r="AD26"/>
  <c r="Q55"/>
  <c r="EP26"/>
  <c r="EP85"/>
  <c r="P62"/>
  <c r="DK26"/>
  <c r="DK85"/>
  <c r="P70"/>
  <c r="ES26"/>
  <c r="P75"/>
  <c r="ES85"/>
  <c r="GP30"/>
  <c r="EK22"/>
  <c r="P102"/>
  <c r="EK127"/>
  <c r="EU22"/>
  <c r="EU127"/>
  <c r="P101"/>
  <c r="DL26"/>
  <c r="P76"/>
  <c r="DL85"/>
  <c r="AX22"/>
  <c r="AX127"/>
  <c r="F92"/>
  <c r="F95"/>
  <c r="AQ22"/>
  <c r="AQ127"/>
  <c r="EL22"/>
  <c r="EL127"/>
  <c r="P103"/>
  <c r="R26"/>
  <c r="R85"/>
  <c r="F69"/>
  <c r="F101"/>
  <c r="BC22"/>
  <c r="BC127"/>
  <c r="CF55"/>
  <c r="AC26"/>
  <c r="P55"/>
  <c r="CE55"/>
  <c r="CH55"/>
  <c r="AO18"/>
  <c r="F131"/>
  <c r="V26"/>
  <c r="F78"/>
  <c r="V85"/>
  <c r="BD22"/>
  <c r="BD127"/>
  <c r="F110"/>
  <c r="CD55"/>
  <c r="AK55"/>
  <c r="AB55"/>
  <c r="DG55"/>
  <c r="DT26"/>
  <c r="P95"/>
  <c r="EI22"/>
  <c r="EI127"/>
  <c r="AT22"/>
  <c r="F103"/>
  <c r="F118" s="1"/>
  <c r="AT127"/>
  <c r="EV22"/>
  <c r="P110"/>
  <c r="EV127"/>
  <c r="AF26"/>
  <c r="S55"/>
  <c r="DN26"/>
  <c r="DN85"/>
  <c r="P78"/>
  <c r="BA85"/>
  <c r="BA26"/>
  <c r="F75"/>
  <c r="CA55"/>
  <c r="GM35"/>
  <c r="GP35" s="1"/>
  <c r="F109"/>
  <c r="W22"/>
  <c r="W127"/>
  <c r="FZ55"/>
  <c r="DU26"/>
  <c r="FX55"/>
  <c r="DH55"/>
  <c r="FW55"/>
  <c r="DO26"/>
  <c r="DO85"/>
  <c r="P79"/>
  <c r="F66"/>
  <c r="AZ85"/>
  <c r="AZ26"/>
  <c r="F76"/>
  <c r="T26"/>
  <c r="T85"/>
  <c r="AS18"/>
  <c r="F144"/>
  <c r="U26"/>
  <c r="U85"/>
  <c r="F77"/>
  <c r="ET22"/>
  <c r="P98"/>
  <c r="ET127"/>
  <c r="DW26"/>
  <c r="DJ55"/>
  <c r="ER22"/>
  <c r="P96"/>
  <c r="ER127"/>
  <c r="DM26"/>
  <c r="P77"/>
  <c r="DM85"/>
  <c r="EG22"/>
  <c r="P89"/>
  <c r="EG127"/>
  <c r="DI26"/>
  <c r="P67"/>
  <c r="DI85"/>
  <c r="DM22" l="1"/>
  <c r="P107"/>
  <c r="DM127"/>
  <c r="ET18"/>
  <c r="P140"/>
  <c r="AZ22"/>
  <c r="F96"/>
  <c r="AZ127"/>
  <c r="V22"/>
  <c r="V127"/>
  <c r="F108"/>
  <c r="P114"/>
  <c r="P118"/>
  <c r="E16" i="2"/>
  <c r="DK22" i="1"/>
  <c r="P100"/>
  <c r="DK127"/>
  <c r="DI22"/>
  <c r="DI127"/>
  <c r="P97"/>
  <c r="DJ26"/>
  <c r="P69"/>
  <c r="DJ85"/>
  <c r="F156"/>
  <c r="DH26"/>
  <c r="P58"/>
  <c r="DH85"/>
  <c r="W18"/>
  <c r="F151"/>
  <c r="AB26"/>
  <c r="O55"/>
  <c r="BD18"/>
  <c r="F152"/>
  <c r="CE26"/>
  <c r="AV55"/>
  <c r="BC18"/>
  <c r="F143"/>
  <c r="R22"/>
  <c r="F99"/>
  <c r="R127"/>
  <c r="EH18"/>
  <c r="P136"/>
  <c r="FS55"/>
  <c r="T22"/>
  <c r="T127"/>
  <c r="F106"/>
  <c r="CA26"/>
  <c r="AR55"/>
  <c r="AT18"/>
  <c r="F145"/>
  <c r="F157" s="1"/>
  <c r="EG18"/>
  <c r="P131"/>
  <c r="FW26"/>
  <c r="EN55"/>
  <c r="FZ26"/>
  <c r="EQ55"/>
  <c r="BA22"/>
  <c r="F105"/>
  <c r="BA127"/>
  <c r="S26"/>
  <c r="F70"/>
  <c r="S85"/>
  <c r="EI18"/>
  <c r="P137"/>
  <c r="DG26"/>
  <c r="DG85"/>
  <c r="P57"/>
  <c r="CH26"/>
  <c r="AY55"/>
  <c r="AW55"/>
  <c r="CF26"/>
  <c r="EL18"/>
  <c r="P145"/>
  <c r="P157" s="1"/>
  <c r="DL22"/>
  <c r="P106"/>
  <c r="DL127"/>
  <c r="EU18"/>
  <c r="P143"/>
  <c r="Q26"/>
  <c r="Q85"/>
  <c r="F67"/>
  <c r="DQ26"/>
  <c r="DQ85"/>
  <c r="P82"/>
  <c r="P81"/>
  <c r="DP26"/>
  <c r="DP85"/>
  <c r="U22"/>
  <c r="F107"/>
  <c r="U127"/>
  <c r="P115"/>
  <c r="F16" i="2"/>
  <c r="F18" s="1"/>
  <c r="ES22" i="1"/>
  <c r="ES127"/>
  <c r="P105"/>
  <c r="CD26"/>
  <c r="AU55"/>
  <c r="T18" i="2"/>
  <c r="ER18" i="1"/>
  <c r="P138"/>
  <c r="DO22"/>
  <c r="P109"/>
  <c r="DO127"/>
  <c r="FX26"/>
  <c r="EO55"/>
  <c r="DN22"/>
  <c r="P108"/>
  <c r="DN127"/>
  <c r="EV18"/>
  <c r="P152"/>
  <c r="F115"/>
  <c r="U16" i="2"/>
  <c r="U18" s="1"/>
  <c r="AK26" i="1"/>
  <c r="X55"/>
  <c r="F58"/>
  <c r="P26"/>
  <c r="P85"/>
  <c r="AQ18"/>
  <c r="F137"/>
  <c r="AX18"/>
  <c r="F134"/>
  <c r="EK18"/>
  <c r="P144"/>
  <c r="EP22"/>
  <c r="P92"/>
  <c r="EP127"/>
  <c r="F82"/>
  <c r="Y26"/>
  <c r="Y85"/>
  <c r="FV55"/>
  <c r="F160" l="1"/>
  <c r="P156"/>
  <c r="P160"/>
  <c r="DO18"/>
  <c r="P151"/>
  <c r="Q22"/>
  <c r="F97"/>
  <c r="Q127"/>
  <c r="DL18"/>
  <c r="P148"/>
  <c r="EQ26"/>
  <c r="P63"/>
  <c r="EQ85"/>
  <c r="AR85"/>
  <c r="AR26"/>
  <c r="F83"/>
  <c r="R18"/>
  <c r="F141"/>
  <c r="DK18"/>
  <c r="P142"/>
  <c r="DN18"/>
  <c r="P150"/>
  <c r="AU26"/>
  <c r="F74"/>
  <c r="AU85"/>
  <c r="AY26"/>
  <c r="F63"/>
  <c r="AY85"/>
  <c r="T18"/>
  <c r="F148"/>
  <c r="E18" i="2"/>
  <c r="V18" i="1"/>
  <c r="F150"/>
  <c r="P22"/>
  <c r="P127"/>
  <c r="F88"/>
  <c r="EO26"/>
  <c r="P61"/>
  <c r="EO85"/>
  <c r="ES18"/>
  <c r="P147"/>
  <c r="U18"/>
  <c r="F149"/>
  <c r="AW85"/>
  <c r="AW26"/>
  <c r="F61"/>
  <c r="P87"/>
  <c r="DG22"/>
  <c r="DG127"/>
  <c r="S22"/>
  <c r="S127"/>
  <c r="F100"/>
  <c r="Y16" i="2" s="1"/>
  <c r="Y18" s="1"/>
  <c r="EN26" i="1"/>
  <c r="EN85"/>
  <c r="P60"/>
  <c r="DJ22"/>
  <c r="P99"/>
  <c r="J16" i="2" s="1"/>
  <c r="J18" s="1"/>
  <c r="DJ127" i="1"/>
  <c r="DI18"/>
  <c r="P139"/>
  <c r="DM18"/>
  <c r="P149"/>
  <c r="Y22"/>
  <c r="F112"/>
  <c r="Y127"/>
  <c r="FV26"/>
  <c r="EM55"/>
  <c r="EP18"/>
  <c r="P134"/>
  <c r="X26"/>
  <c r="F81"/>
  <c r="X85"/>
  <c r="DP22"/>
  <c r="DP127"/>
  <c r="P111"/>
  <c r="DQ22"/>
  <c r="P112"/>
  <c r="DQ127"/>
  <c r="BA18"/>
  <c r="F147"/>
  <c r="FS26"/>
  <c r="EJ55"/>
  <c r="F60"/>
  <c r="AV85"/>
  <c r="AV26"/>
  <c r="O26"/>
  <c r="F57"/>
  <c r="O85"/>
  <c r="DH22"/>
  <c r="P88"/>
  <c r="DH127"/>
  <c r="AZ18"/>
  <c r="F138"/>
  <c r="AR22" l="1"/>
  <c r="F113"/>
  <c r="AR127"/>
  <c r="DQ18"/>
  <c r="P154"/>
  <c r="DP18"/>
  <c r="P153"/>
  <c r="DJ18"/>
  <c r="P141"/>
  <c r="EN22"/>
  <c r="P90"/>
  <c r="EN127"/>
  <c r="DG18"/>
  <c r="P129"/>
  <c r="DH18"/>
  <c r="P130"/>
  <c r="EM26"/>
  <c r="EM85"/>
  <c r="P74"/>
  <c r="S18"/>
  <c r="F142"/>
  <c r="EO22"/>
  <c r="P91"/>
  <c r="EO127"/>
  <c r="P18"/>
  <c r="F130"/>
  <c r="F93"/>
  <c r="AY22"/>
  <c r="AY127"/>
  <c r="Q18"/>
  <c r="F139"/>
  <c r="Y18"/>
  <c r="F154"/>
  <c r="P83"/>
  <c r="EJ26"/>
  <c r="EJ85"/>
  <c r="F87"/>
  <c r="O22"/>
  <c r="O127"/>
  <c r="AV22"/>
  <c r="AV127"/>
  <c r="F90"/>
  <c r="X22"/>
  <c r="F111"/>
  <c r="X127"/>
  <c r="AW22"/>
  <c r="F91"/>
  <c r="AW127"/>
  <c r="AU22"/>
  <c r="AU127"/>
  <c r="F104"/>
  <c r="P93"/>
  <c r="EQ22"/>
  <c r="EQ127"/>
  <c r="EQ18" l="1"/>
  <c r="P135"/>
  <c r="F117"/>
  <c r="F119"/>
  <c r="F120" s="1"/>
  <c r="F121" s="1"/>
  <c r="F122" s="1"/>
  <c r="F123" s="1"/>
  <c r="O18"/>
  <c r="F129"/>
  <c r="X18"/>
  <c r="F153"/>
  <c r="AV18"/>
  <c r="F132"/>
  <c r="AY18"/>
  <c r="F135"/>
  <c r="EM22"/>
  <c r="P104"/>
  <c r="EM127"/>
  <c r="AU18"/>
  <c r="F146"/>
  <c r="F158" s="1"/>
  <c r="F116"/>
  <c r="W16" i="2"/>
  <c r="AR18" i="1"/>
  <c r="F155"/>
  <c r="AW18"/>
  <c r="F133"/>
  <c r="EJ22"/>
  <c r="P113"/>
  <c r="EJ127"/>
  <c r="EO18"/>
  <c r="P133"/>
  <c r="EN18"/>
  <c r="P132"/>
  <c r="P119" l="1"/>
  <c r="P120" s="1"/>
  <c r="P121" s="1"/>
  <c r="P122" s="1"/>
  <c r="P123" s="1"/>
  <c r="P117"/>
  <c r="EJ18"/>
  <c r="P155"/>
  <c r="F159"/>
  <c r="F161"/>
  <c r="F162" s="1"/>
  <c r="F163" s="1"/>
  <c r="F164" s="1"/>
  <c r="F165" s="1"/>
  <c r="P116"/>
  <c r="H16" i="2"/>
  <c r="W18"/>
  <c r="X16"/>
  <c r="X18" s="1"/>
  <c r="EM18" i="1"/>
  <c r="P146"/>
  <c r="P158" s="1"/>
  <c r="F124"/>
  <c r="F125" s="1"/>
  <c r="P124" l="1"/>
  <c r="P125" s="1"/>
  <c r="F166"/>
  <c r="F167" s="1"/>
  <c r="H18" i="2"/>
  <c r="I16"/>
  <c r="I18" s="1"/>
  <c r="P159" i="1"/>
  <c r="P161"/>
  <c r="P162" s="1"/>
  <c r="P163" s="1"/>
  <c r="P164" s="1"/>
  <c r="P165" s="1"/>
  <c r="P167" l="1"/>
  <c r="P166"/>
</calcChain>
</file>

<file path=xl/sharedStrings.xml><?xml version="1.0" encoding="utf-8"?>
<sst xmlns="http://schemas.openxmlformats.org/spreadsheetml/2006/main" count="1834" uniqueCount="175">
  <si>
    <t>Smeta.RU  (495) 974-1589</t>
  </si>
  <si>
    <t>_PS_</t>
  </si>
  <si>
    <t>Smeta.RU</t>
  </si>
  <si>
    <t>АО "СПКБРР"  Доп. раб. место  MCCS-0021997</t>
  </si>
  <si>
    <t/>
  </si>
  <si>
    <t>09-01-06  Прочие работы _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</si>
  <si>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</si>
  <si>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</si>
  <si>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</si>
  <si>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</si>
  <si>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</si>
  <si>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</si>
  <si>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</si>
  <si>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</si>
  <si>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09-01-06</t>
  </si>
  <si>
    <t>Прочие работы</t>
  </si>
  <si>
    <t>Новый раздел</t>
  </si>
  <si>
    <t>Перевозка  (Приказ № МКЭ-ОД/23-119 от 17.11.2023.  (ЮЗАО))</t>
  </si>
  <si>
    <t>Грунт (КЛ, приемно-стартовые котлованы для ГНБ)</t>
  </si>
  <si>
    <t>1</t>
  </si>
  <si>
    <t>15.2-54-8</t>
  </si>
  <si>
    <t>Перевозка грунтов дисперсных связных на расстояние до 55 км автосамосвалами грузоподъемностью до 20 т</t>
  </si>
  <si>
    <t>т</t>
  </si>
  <si>
    <t>ТСН-2001.15 Доп. 68, Сб. 2, т. 55, поз. 8</t>
  </si>
  <si>
    <t>Транспортные затраты</t>
  </si>
  <si>
    <t>ТСН-2001.15-1. Перевозка грунта</t>
  </si>
  <si>
    <t>ТСН-2001.15-1-3</t>
  </si>
  <si>
    <t>15.2-55-8</t>
  </si>
  <si>
    <t>2</t>
  </si>
  <si>
    <t>15.1-1102-01</t>
  </si>
  <si>
    <t>Отходы грунта при проведении открытых земляных работ практически неопасные</t>
  </si>
  <si>
    <t>1 Т</t>
  </si>
  <si>
    <t>ТСН-2001.15 Доп. 56, Сб. 1, т. 1102, поз. 1</t>
  </si>
  <si>
    <t>ТСН-2001.15-1. Перевозка строительного мусора</t>
  </si>
  <si>
    <t>ТСН-2001.15-1-5</t>
  </si>
  <si>
    <t>Мусор</t>
  </si>
  <si>
    <t>3</t>
  </si>
  <si>
    <t>15.2-50-11</t>
  </si>
  <si>
    <t>Перевозка строительного мусора на расстояние до 50 км автосамосвалами грузоподъемностью до 20 т</t>
  </si>
  <si>
    <t>ТСН-2001.15 Доп. 68, Сб. 2, т. 50, поз. 11</t>
  </si>
  <si>
    <t>4</t>
  </si>
  <si>
    <t>15.1-1300-02</t>
  </si>
  <si>
    <t>Лом асфальтовых и асфальтобетонных покрытий малоопасный</t>
  </si>
  <si>
    <t>ТСН-2001.15 Доп. 56, Сб. 1, т. 1300, поз. 2</t>
  </si>
  <si>
    <t>5</t>
  </si>
  <si>
    <t>15.1-1106-02</t>
  </si>
  <si>
    <t>Отходы строительного щебня незагрязненные практически неопасные</t>
  </si>
  <si>
    <t>ТСН-2001.15 Доп. 68, Сб. 1, т. 1106, поз. 2</t>
  </si>
  <si>
    <t>15.1-1200-01</t>
  </si>
  <si>
    <t>Лом бортовых камней, брусчатки, булыжных камней и прочие отходы изделий из природного камня, практически неопасный (5 м2 / 0,6*0,3= 28 шт.;  вес 1 шт. = 38,16 кг.)</t>
  </si>
  <si>
    <t>ТСН-2001.15 Доп. 56, Сб. 1, т. 1200, поз. 1</t>
  </si>
  <si>
    <t>15.1-1201-03</t>
  </si>
  <si>
    <t>Лом бетонных изделий, отходы бетона в кусковой форме, практически неопасные</t>
  </si>
  <si>
    <t>ТСН-2001.15 Доп. 56, Сб. 1, т. 1201, поз. 3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</si>
  <si>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</si>
  <si>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</si>
  <si>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</si>
  <si>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</si>
  <si>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</si>
  <si>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</si>
  <si>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</si>
  <si>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</si>
  <si>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</si>
  <si>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</si>
  <si>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</si>
  <si>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</si>
  <si>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</si>
  <si>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</si>
  <si>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</si>
  <si>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</si>
  <si>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</si>
  <si>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</si>
  <si>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</si>
  <si>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</si>
  <si>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</si>
  <si>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</si>
  <si>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</si>
  <si>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</si>
  <si>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</si>
  <si>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</si>
  <si>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</si>
  <si>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</si>
  <si>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</si>
  <si>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</si>
  <si>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</si>
  <si>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</si>
  <si>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</si>
  <si>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</si>
  <si>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</si>
  <si>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</si>
  <si>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</si>
  <si>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</si>
  <si>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</si>
  <si>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</si>
  <si>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</si>
  <si>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</si>
  <si>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</si>
  <si>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</si>
  <si>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</si>
  <si>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</si>
  <si>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</si>
  <si>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</si>
  <si>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</si>
  <si>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</si>
  <si>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</si>
  <si>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</si>
  <si>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</si>
  <si>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</si>
  <si>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55</t>
  </si>
  <si>
    <t>56</t>
  </si>
  <si>
    <t>57</t>
  </si>
  <si>
    <t>58</t>
  </si>
  <si>
    <t>ВР</t>
  </si>
  <si>
    <t>Временные здания  и  сооружения 1.4 % от СМР</t>
  </si>
  <si>
    <t>Итого с ВР</t>
  </si>
  <si>
    <t>Итого с временными зданиями и сооружениями</t>
  </si>
  <si>
    <t>Итого с временными зданиями и сооружениями в текущем уровне цен</t>
  </si>
  <si>
    <t>Итого с временными зданиями и сооружениями на период строительства</t>
  </si>
  <si>
    <t>сн</t>
  </si>
  <si>
    <t>Итого с учетом снижения</t>
  </si>
  <si>
    <t>Итого с учетом субподрядного снижения</t>
  </si>
  <si>
    <t>НДС</t>
  </si>
  <si>
    <t>НДС 20 %</t>
  </si>
  <si>
    <t>Всего с НДС</t>
  </si>
  <si>
    <t>Итого в текущих ценах с НДС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</si>
  <si>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</si>
  <si>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</si>
  <si>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</si>
  <si>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</si>
  <si>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</si>
  <si>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</si>
  <si>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</si>
  <si>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</si>
  <si>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</si>
  <si>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</si>
  <si>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</si>
  <si>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</si>
  <si>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9999990007</t>
  </si>
  <si>
    <t>Стоимость прочих машин (ЭСН)</t>
  </si>
  <si>
    <t>руб.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</si>
  <si>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</si>
  <si>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</si>
  <si>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</si>
  <si>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</si>
  <si>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</si>
  <si>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</si>
  <si>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Строительные работы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</si>
  <si>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</si>
  <si>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</si>
  <si>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</si>
  <si>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</si>
  <si>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</si>
  <si>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</si>
  <si>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</si>
  <si>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</si>
  <si>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</si>
  <si>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</si>
  <si>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</si>
  <si>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</si>
  <si>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</si>
  <si>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</si>
  <si>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</si>
  <si>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</si>
  <si>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</si>
  <si>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</si>
  <si>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</si>
  <si>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</si>
  <si>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</si>
  <si>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ЭМ</t>
  </si>
  <si>
    <t>ВСЕГО работ по позиции:</t>
  </si>
  <si>
    <t>ВСЕГО оборудование по позиции:</t>
  </si>
  <si>
    <t xml:space="preserve">   Итого по ТСН-2001.16</t>
  </si>
  <si>
    <t xml:space="preserve">   Итого возвратных сумм</t>
  </si>
  <si>
    <t xml:space="preserve"> тыс.руб.</t>
  </si>
  <si>
    <t>ЛОКАЛЬНАЯ СМЕТА № 09-01-01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</si>
</sst>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2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8" fillId="0" borderId="0" xfId="0" applyFont="1" applyAlignment="1">
      <alignment horizontal="left" wrapText="1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76"/>
  <sheetViews>
    <sheetView tabSelected="1" zoomScaleNormal="100" workbookViewId="0">
      <selection activeCell="AZ25" sqref="AZ25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9.5703125" style="12" bestFit="1" customWidth="1"/>
    <col min="6" max="6" width="8.7109375" style="12" bestFit="1" customWidth="1"/>
    <col min="7" max="7" width="8.85546875" style="12"/>
    <col min="8" max="8" width="8.42578125" style="12" bestFit="1" customWidth="1"/>
    <col min="9" max="9" width="10.7109375" style="12" bestFit="1" customWidth="1"/>
    <col min="10" max="10" width="11.28515625" style="12" bestFit="1" customWidth="1"/>
    <col min="11" max="11" width="11.855468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3" width="95.140625" style="12" hidden="1" customWidth="1"/>
    <col min="44" max="44" width="0" style="12" hidden="1" customWidth="1"/>
    <col min="45" max="45" width="97.140625" style="12" hidden="1" customWidth="1"/>
    <col min="46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5" t="s">
        <v>165</v>
      </c>
      <c r="K1" s="45"/>
    </row>
    <row r="2" spans="1:11" ht="50.1" customHeight="1">
      <c r="A2" s="47" t="str">
        <f>Source!U20</f>
        <v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>
      <c r="A3" s="48" t="s">
        <v>141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7" t="s">
        <v>174</v>
      </c>
      <c r="B5" s="49"/>
      <c r="C5" s="49"/>
      <c r="D5" s="49"/>
      <c r="E5" s="49"/>
      <c r="F5" s="49"/>
      <c r="G5" s="49"/>
      <c r="H5" s="49"/>
      <c r="I5" s="49"/>
      <c r="J5" s="49"/>
      <c r="K5" s="49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50" t="str">
        <f>Source!G20</f>
        <v>Прочие работы</v>
      </c>
      <c r="B7" s="50"/>
      <c r="C7" s="50"/>
      <c r="D7" s="50"/>
      <c r="E7" s="50"/>
      <c r="F7" s="50"/>
      <c r="G7" s="50"/>
      <c r="H7" s="50"/>
      <c r="I7" s="50"/>
      <c r="J7" s="50"/>
      <c r="K7" s="50"/>
    </row>
    <row r="8" spans="1:11">
      <c r="A8" s="51" t="s">
        <v>142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4" t="str">
        <f>CONCATENATE( "Основание: чертежи № ", Source!J12)</f>
        <v xml:space="preserve">Основание: чертежи № 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45">
      <c r="A12" s="11"/>
      <c r="B12" s="11"/>
      <c r="C12" s="11"/>
      <c r="D12" s="11"/>
      <c r="E12" s="11"/>
      <c r="F12" s="11"/>
      <c r="G12" s="11"/>
      <c r="H12" s="11"/>
      <c r="I12" s="14" t="s">
        <v>143</v>
      </c>
      <c r="J12" s="14" t="s">
        <v>144</v>
      </c>
      <c r="K12" s="11"/>
    </row>
    <row r="13" spans="1:11" ht="15">
      <c r="A13" s="11"/>
      <c r="B13" s="11"/>
      <c r="C13" s="11"/>
      <c r="D13" s="11"/>
      <c r="E13" s="46" t="s">
        <v>145</v>
      </c>
      <c r="F13" s="46"/>
      <c r="G13" s="46"/>
      <c r="H13" s="46"/>
      <c r="I13" s="15">
        <f>I14+I15+I16+I17</f>
        <v>47.84</v>
      </c>
      <c r="J13" s="15">
        <f>J14+J15+J16+J17</f>
        <v>696.89</v>
      </c>
      <c r="K13" s="16" t="s">
        <v>173</v>
      </c>
    </row>
    <row r="14" spans="1:11" ht="15">
      <c r="A14" s="11"/>
      <c r="B14" s="11"/>
      <c r="C14" s="11"/>
      <c r="D14" s="11"/>
      <c r="E14" s="41" t="s">
        <v>146</v>
      </c>
      <c r="F14" s="41"/>
      <c r="G14" s="41"/>
      <c r="H14" s="41"/>
      <c r="I14" s="17">
        <f>ROUND(SUM(X1:X76)/1000, 2)</f>
        <v>0</v>
      </c>
      <c r="J14" s="17">
        <f>ROUND((Source!P144)/1000, 2)</f>
        <v>0</v>
      </c>
      <c r="K14" s="11" t="s">
        <v>173</v>
      </c>
    </row>
    <row r="15" spans="1:11" ht="15">
      <c r="A15" s="11"/>
      <c r="B15" s="11"/>
      <c r="C15" s="11"/>
      <c r="D15" s="11"/>
      <c r="E15" s="41" t="s">
        <v>147</v>
      </c>
      <c r="F15" s="41"/>
      <c r="G15" s="41"/>
      <c r="H15" s="41"/>
      <c r="I15" s="17">
        <f>ROUND(SUM(Y1:Y76)/1000, 2)</f>
        <v>0</v>
      </c>
      <c r="J15" s="17">
        <f>ROUND((Source!P145)/1000, 2)</f>
        <v>0</v>
      </c>
      <c r="K15" s="11" t="s">
        <v>173</v>
      </c>
    </row>
    <row r="16" spans="1:11" ht="15">
      <c r="A16" s="11"/>
      <c r="B16" s="11"/>
      <c r="C16" s="11"/>
      <c r="D16" s="11"/>
      <c r="E16" s="41" t="s">
        <v>148</v>
      </c>
      <c r="F16" s="41"/>
      <c r="G16" s="41"/>
      <c r="H16" s="41"/>
      <c r="I16" s="17">
        <f>ROUND(SUM(Z1:Z76)/1000, 2)</f>
        <v>0</v>
      </c>
      <c r="J16" s="17">
        <f>ROUND((Source!P136)/1000, 2)</f>
        <v>0</v>
      </c>
      <c r="K16" s="11" t="s">
        <v>173</v>
      </c>
    </row>
    <row r="17" spans="1:42" ht="15">
      <c r="A17" s="11"/>
      <c r="B17" s="11"/>
      <c r="C17" s="11"/>
      <c r="D17" s="11"/>
      <c r="E17" s="41" t="s">
        <v>149</v>
      </c>
      <c r="F17" s="41"/>
      <c r="G17" s="41"/>
      <c r="H17" s="41"/>
      <c r="I17" s="17">
        <f>ROUND(SUM(AA1:AA76)/1000, 2)</f>
        <v>47.84</v>
      </c>
      <c r="J17" s="17">
        <f>ROUND((Source!P146+Source!P147)/1000, 2)</f>
        <v>696.89</v>
      </c>
      <c r="K17" s="11" t="s">
        <v>173</v>
      </c>
    </row>
    <row r="18" spans="1:42" ht="15">
      <c r="A18" s="11"/>
      <c r="B18" s="11"/>
      <c r="C18" s="11"/>
      <c r="D18" s="11"/>
      <c r="E18" s="41" t="s">
        <v>150</v>
      </c>
      <c r="F18" s="41"/>
      <c r="G18" s="41"/>
      <c r="H18" s="41"/>
      <c r="I18" s="17">
        <f>ROUND(SUM(W1:W76)/1000, 2)</f>
        <v>0</v>
      </c>
      <c r="J18" s="17">
        <f>((Source!P142 + Source!P141)/1000)</f>
        <v>0</v>
      </c>
      <c r="K18" s="11" t="s">
        <v>173</v>
      </c>
    </row>
    <row r="19" spans="1:42" ht="15">
      <c r="A19" s="11"/>
      <c r="B19" s="11"/>
      <c r="C19" s="11"/>
      <c r="D19" s="11"/>
      <c r="E19" s="41" t="s">
        <v>151</v>
      </c>
      <c r="F19" s="41"/>
      <c r="G19" s="41"/>
      <c r="H19" s="41"/>
      <c r="I19" s="17">
        <f>SUM(AB1:AB76)</f>
        <v>0</v>
      </c>
      <c r="J19" s="17"/>
      <c r="K19" s="11" t="s">
        <v>152</v>
      </c>
    </row>
    <row r="20" spans="1:42" ht="15" hidden="1">
      <c r="A20" s="11"/>
      <c r="B20" s="11"/>
      <c r="C20" s="11"/>
      <c r="D20" s="11"/>
      <c r="E20" s="42" t="s">
        <v>153</v>
      </c>
      <c r="F20" s="42"/>
      <c r="G20" s="42"/>
      <c r="H20" s="42"/>
      <c r="I20" s="17"/>
      <c r="J20" s="17"/>
      <c r="K20" s="11"/>
    </row>
    <row r="21" spans="1:42" ht="15" hidden="1">
      <c r="A21" s="11"/>
      <c r="B21" s="11"/>
      <c r="C21" s="11"/>
      <c r="D21" s="11"/>
      <c r="E21" s="43" t="s">
        <v>93</v>
      </c>
      <c r="F21" s="43"/>
      <c r="G21" s="43"/>
      <c r="H21" s="43"/>
      <c r="I21" s="17">
        <f>ROUND(SUM(AE1:AE76)/1000, 2)</f>
        <v>0</v>
      </c>
      <c r="J21" s="17">
        <f>SUM(AF1:AF76)/1000</f>
        <v>0</v>
      </c>
      <c r="K21" s="11" t="s">
        <v>173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166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4" t="s">
        <v>167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AP24" s="19" t="s">
        <v>167</v>
      </c>
    </row>
    <row r="25" spans="1:42" ht="105">
      <c r="A25" s="20" t="s">
        <v>154</v>
      </c>
      <c r="B25" s="20" t="s">
        <v>155</v>
      </c>
      <c r="C25" s="20" t="s">
        <v>156</v>
      </c>
      <c r="D25" s="20" t="s">
        <v>157</v>
      </c>
      <c r="E25" s="20" t="s">
        <v>158</v>
      </c>
      <c r="F25" s="20" t="s">
        <v>159</v>
      </c>
      <c r="G25" s="21" t="s">
        <v>160</v>
      </c>
      <c r="H25" s="21" t="s">
        <v>161</v>
      </c>
      <c r="I25" s="20" t="s">
        <v>162</v>
      </c>
      <c r="J25" s="20" t="s">
        <v>163</v>
      </c>
      <c r="K25" s="20" t="s">
        <v>164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40" t="str">
        <f>CONCATENATE("Локальная смета: ",IF(Source!G20&lt;&gt;"Новая локальная смета", Source!G20, ""))</f>
        <v>Локальная смета: Прочие работы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30" spans="1:42" ht="16.5">
      <c r="A30" s="40" t="str">
        <f>CONCATENATE("Раздел: ",IF(Source!G24&lt;&gt;"Новый раздел", Source!G24, ""))</f>
        <v>Раздел: Перевозка  (Приказ № МКЭ-ОД/23-119 от 17.11.2023.  (ЮЗАО))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2" spans="1:42" ht="14.25">
      <c r="B32" s="39" t="str">
        <f>Source!G28</f>
        <v>Грунт (КЛ, приемно-стартовые котлованы для ГНБ)</v>
      </c>
      <c r="C32" s="39"/>
      <c r="D32" s="39"/>
      <c r="E32" s="39"/>
      <c r="F32" s="39"/>
      <c r="G32" s="39"/>
      <c r="H32" s="39"/>
      <c r="I32" s="39"/>
      <c r="J32" s="39"/>
    </row>
    <row r="33" spans="1:35" ht="45">
      <c r="A33" s="22">
        <v>1</v>
      </c>
      <c r="B33" s="22" t="str">
        <f>Source!F30</f>
        <v>15.2-54-8</v>
      </c>
      <c r="C33" s="22" t="s">
        <v>21</v>
      </c>
      <c r="D33" s="23" t="str">
        <f>Source!H30</f>
        <v>т</v>
      </c>
      <c r="E33" s="24">
        <f>Source!I30</f>
        <v>307.125</v>
      </c>
      <c r="F33" s="25"/>
      <c r="G33" s="26"/>
      <c r="H33" s="24"/>
      <c r="I33" s="25"/>
      <c r="J33" s="24"/>
      <c r="K33" s="25"/>
      <c r="Q33" s="12">
        <f>ROUND((Source!DN30/100)*ROUND((ROUND((Source!AF30*Source!AV30*Source!I30),2)),2), 2)</f>
        <v>0</v>
      </c>
      <c r="R33" s="12">
        <f>Source!X30</f>
        <v>0</v>
      </c>
      <c r="S33" s="12">
        <f>ROUND((Source!DO30/100)*ROUND((ROUND((Source!AF30*Source!AV30*Source!I30),2)),2), 2)</f>
        <v>0</v>
      </c>
      <c r="T33" s="12">
        <f>Source!Y30</f>
        <v>0</v>
      </c>
      <c r="U33" s="12">
        <f>ROUND((175/100)*ROUND((ROUND((Source!AE30*Source!AV30*Source!I30),2)),2), 2)</f>
        <v>0</v>
      </c>
      <c r="V33" s="12">
        <f>ROUND((160/100)*ROUND(ROUND((ROUND((Source!AE30*Source!AV30*Source!I30),2)*Source!BS30),2), 2), 2)</f>
        <v>0</v>
      </c>
      <c r="AI33" s="12">
        <v>0</v>
      </c>
    </row>
    <row r="34" spans="1:35">
      <c r="C34" s="27" t="str">
        <f>"Объем: "&amp;Source!I30&amp;"=(144+"&amp;"60,75)*"&amp;"1,5"</f>
        <v>Объем: 307,125=(144+60,75)*1,5</v>
      </c>
    </row>
    <row r="35" spans="1:35" ht="15">
      <c r="A35" s="28"/>
      <c r="B35" s="28"/>
      <c r="C35" s="28" t="s">
        <v>168</v>
      </c>
      <c r="D35" s="29"/>
      <c r="E35" s="30"/>
      <c r="F35" s="31">
        <f>Source!AM30</f>
        <v>50.66</v>
      </c>
      <c r="G35" s="32" t="str">
        <f>Source!DE30</f>
        <v/>
      </c>
      <c r="H35" s="30">
        <f>Source!AV30</f>
        <v>1</v>
      </c>
      <c r="I35" s="31">
        <f>(ROUND((ROUND(((Source!ET30)*Source!AV30*Source!I30),2)),2)+ROUND((ROUND(((Source!AE30-(Source!EU30))*Source!AV30*Source!I30),2)),2))</f>
        <v>15558.95</v>
      </c>
      <c r="J35" s="30">
        <f>IF(Source!BB30&lt;&gt; 0, Source!BB30, 1)</f>
        <v>17.350000000000001</v>
      </c>
      <c r="K35" s="31">
        <f>Source!Q30</f>
        <v>269947.78000000003</v>
      </c>
    </row>
    <row r="36" spans="1:35" ht="14.25">
      <c r="C36" s="16" t="s">
        <v>169</v>
      </c>
      <c r="H36" s="38">
        <f>I35+0-0-0</f>
        <v>15558.95</v>
      </c>
      <c r="I36" s="38"/>
      <c r="J36" s="38">
        <f>K35+0-0-0</f>
        <v>269947.78000000003</v>
      </c>
      <c r="K36" s="38"/>
    </row>
    <row r="37" spans="1:35" ht="14.25">
      <c r="C37" s="16" t="s">
        <v>170</v>
      </c>
      <c r="H37" s="35">
        <f>0+0</f>
        <v>0</v>
      </c>
      <c r="I37" s="35"/>
      <c r="J37" s="35">
        <f>0+0</f>
        <v>0</v>
      </c>
      <c r="K37" s="35"/>
    </row>
    <row r="38" spans="1:35" ht="14.25">
      <c r="H38" s="35"/>
      <c r="I38" s="35"/>
      <c r="J38" s="35"/>
      <c r="K38" s="35"/>
      <c r="O38" s="33">
        <f>I35+0</f>
        <v>15558.95</v>
      </c>
      <c r="P38" s="33">
        <f>K35+0</f>
        <v>269947.78000000003</v>
      </c>
      <c r="X38" s="12">
        <f>IF(Source!BI30&lt;=1,I35-0, 0)</f>
        <v>0</v>
      </c>
      <c r="Y38" s="12">
        <f>IF(Source!BI30=2,I35-0, 0)</f>
        <v>0</v>
      </c>
      <c r="Z38" s="12">
        <f>IF(Source!BI30=3,I35-0, 0)</f>
        <v>0</v>
      </c>
      <c r="AA38" s="12">
        <f>IF(Source!BI30=4,I35,0)</f>
        <v>15558.95</v>
      </c>
    </row>
    <row r="40" spans="1:35" ht="30">
      <c r="A40" s="22">
        <v>2</v>
      </c>
      <c r="B40" s="22" t="str">
        <f>Source!F32</f>
        <v>15.1-1102-01</v>
      </c>
      <c r="C40" s="22" t="s">
        <v>30</v>
      </c>
      <c r="D40" s="23" t="str">
        <f>Source!H32</f>
        <v>1 Т</v>
      </c>
      <c r="E40" s="24">
        <f>Source!I32</f>
        <v>307.125</v>
      </c>
      <c r="F40" s="25"/>
      <c r="G40" s="26"/>
      <c r="H40" s="24"/>
      <c r="I40" s="25"/>
      <c r="J40" s="24"/>
      <c r="K40" s="25"/>
      <c r="Q40" s="12">
        <f>ROUND((Source!DN32/100)*ROUND((ROUND((Source!AF32*Source!AV32*Source!I32),2)),2), 2)</f>
        <v>0</v>
      </c>
      <c r="R40" s="12">
        <f>Source!X32</f>
        <v>0</v>
      </c>
      <c r="S40" s="12">
        <f>ROUND((Source!DO32/100)*ROUND((ROUND((Source!AF32*Source!AV32*Source!I32),2)),2), 2)</f>
        <v>0</v>
      </c>
      <c r="T40" s="12">
        <f>Source!Y32</f>
        <v>0</v>
      </c>
      <c r="U40" s="12">
        <f>ROUND((175/100)*ROUND((ROUND((Source!AE32*Source!AV32*Source!I32),2)),2), 2)</f>
        <v>0</v>
      </c>
      <c r="V40" s="12">
        <f>ROUND((160/100)*ROUND(ROUND((ROUND((Source!AE32*Source!AV32*Source!I32),2)*Source!BS32),2), 2), 2)</f>
        <v>0</v>
      </c>
      <c r="AI40" s="12">
        <v>0</v>
      </c>
    </row>
    <row r="41" spans="1:35" ht="15">
      <c r="A41" s="28"/>
      <c r="B41" s="28"/>
      <c r="C41" s="28" t="s">
        <v>168</v>
      </c>
      <c r="D41" s="29"/>
      <c r="E41" s="30"/>
      <c r="F41" s="31">
        <f>Source!AM32</f>
        <v>12.61</v>
      </c>
      <c r="G41" s="32" t="str">
        <f>Source!DE32</f>
        <v/>
      </c>
      <c r="H41" s="30">
        <f>Source!AV32</f>
        <v>1</v>
      </c>
      <c r="I41" s="31">
        <f>(ROUND((ROUND(((Source!ET32)*Source!AV32*Source!I32),2)),2)+ROUND((ROUND(((Source!AE32-(Source!EU32))*Source!AV32*Source!I32),2)),2))</f>
        <v>3872.85</v>
      </c>
      <c r="J41" s="30">
        <f>IF(Source!BB32&lt;&gt; 0, Source!BB32, 1)</f>
        <v>13.26</v>
      </c>
      <c r="K41" s="31">
        <f>Source!Q32</f>
        <v>51353.99</v>
      </c>
    </row>
    <row r="42" spans="1:35" ht="14.25">
      <c r="C42" s="16" t="s">
        <v>169</v>
      </c>
      <c r="H42" s="38">
        <f>I41+0-0-0</f>
        <v>3872.85</v>
      </c>
      <c r="I42" s="38"/>
      <c r="J42" s="38">
        <f>K41+0-0-0</f>
        <v>51353.99</v>
      </c>
      <c r="K42" s="38"/>
    </row>
    <row r="43" spans="1:35" ht="14.25">
      <c r="C43" s="16" t="s">
        <v>170</v>
      </c>
      <c r="H43" s="35">
        <f>0+0</f>
        <v>0</v>
      </c>
      <c r="I43" s="35"/>
      <c r="J43" s="35">
        <f>0+0</f>
        <v>0</v>
      </c>
      <c r="K43" s="35"/>
    </row>
    <row r="44" spans="1:35" ht="14.25">
      <c r="H44" s="35"/>
      <c r="I44" s="35"/>
      <c r="J44" s="35"/>
      <c r="K44" s="35"/>
      <c r="O44" s="33">
        <f>I41+0</f>
        <v>3872.85</v>
      </c>
      <c r="P44" s="33">
        <f>K41+0</f>
        <v>51353.99</v>
      </c>
      <c r="X44" s="12">
        <f>IF(Source!BI32&lt;=1,I41-0, 0)</f>
        <v>0</v>
      </c>
      <c r="Y44" s="12">
        <f>IF(Source!BI32=2,I41-0, 0)</f>
        <v>0</v>
      </c>
      <c r="Z44" s="12">
        <f>IF(Source!BI32=3,I41-0, 0)</f>
        <v>0</v>
      </c>
      <c r="AA44" s="12">
        <f>IF(Source!BI32=4,I41,0)</f>
        <v>3872.85</v>
      </c>
    </row>
    <row r="47" spans="1:35" ht="14.25">
      <c r="B47" s="39" t="str">
        <f>Source!G33</f>
        <v>Мусор</v>
      </c>
      <c r="C47" s="39"/>
      <c r="D47" s="39"/>
      <c r="E47" s="39"/>
      <c r="F47" s="39"/>
      <c r="G47" s="39"/>
      <c r="H47" s="39"/>
      <c r="I47" s="39"/>
      <c r="J47" s="39"/>
    </row>
    <row r="48" spans="1:35" ht="45">
      <c r="A48" s="22">
        <v>3</v>
      </c>
      <c r="B48" s="22" t="str">
        <f>Source!F35</f>
        <v>15.2-50-11</v>
      </c>
      <c r="C48" s="22" t="s">
        <v>38</v>
      </c>
      <c r="D48" s="23" t="str">
        <f>Source!H35</f>
        <v>т</v>
      </c>
      <c r="E48" s="24">
        <f>Source!I35</f>
        <v>323.63</v>
      </c>
      <c r="F48" s="25"/>
      <c r="G48" s="26"/>
      <c r="H48" s="24"/>
      <c r="I48" s="25"/>
      <c r="J48" s="24"/>
      <c r="K48" s="25"/>
      <c r="Q48" s="12">
        <f>ROUND((Source!DN35/100)*ROUND((ROUND((Source!AF35*Source!AV35*Source!I35),2)),2), 2)</f>
        <v>0</v>
      </c>
      <c r="R48" s="12">
        <f>Source!X35</f>
        <v>0</v>
      </c>
      <c r="S48" s="12">
        <f>ROUND((Source!DO35/100)*ROUND((ROUND((Source!AF35*Source!AV35*Source!I35),2)),2), 2)</f>
        <v>0</v>
      </c>
      <c r="T48" s="12">
        <f>Source!Y35</f>
        <v>0</v>
      </c>
      <c r="U48" s="12">
        <f>ROUND((175/100)*ROUND((ROUND((Source!AE35*Source!AV35*Source!I35),2)),2), 2)</f>
        <v>0</v>
      </c>
      <c r="V48" s="12">
        <f>ROUND((160/100)*ROUND(ROUND((ROUND((Source!AE35*Source!AV35*Source!I35),2)*Source!BS35),2), 2), 2)</f>
        <v>0</v>
      </c>
      <c r="AI48" s="12">
        <v>0</v>
      </c>
    </row>
    <row r="49" spans="1:35">
      <c r="C49" s="27" t="str">
        <f>"Объем: "&amp;Source!I35&amp;"="&amp;Source!I37&amp;"+"&amp;""&amp;Source!I39&amp;"+"&amp;""&amp;Source!I41&amp;""</f>
        <v>Объем: 323,63=257,76+64,8+1,06848</v>
      </c>
    </row>
    <row r="50" spans="1:35" ht="15">
      <c r="A50" s="28"/>
      <c r="B50" s="28"/>
      <c r="C50" s="28" t="s">
        <v>168</v>
      </c>
      <c r="D50" s="29"/>
      <c r="E50" s="30"/>
      <c r="F50" s="31">
        <f>Source!AM35</f>
        <v>55.06</v>
      </c>
      <c r="G50" s="32" t="str">
        <f>Source!DE35</f>
        <v/>
      </c>
      <c r="H50" s="30">
        <f>Source!AV35</f>
        <v>1</v>
      </c>
      <c r="I50" s="31">
        <f>(ROUND((ROUND(((Source!ET35)*Source!AV35*Source!I35),2)),2)+ROUND((ROUND(((Source!AE35-(Source!EU35))*Source!AV35*Source!I35),2)),2))</f>
        <v>17819.07</v>
      </c>
      <c r="J50" s="30">
        <f>IF(Source!BB35&lt;&gt; 0, Source!BB35, 1)</f>
        <v>15.94</v>
      </c>
      <c r="K50" s="31">
        <f>Source!Q35</f>
        <v>284035.98</v>
      </c>
    </row>
    <row r="51" spans="1:35" ht="14.25">
      <c r="C51" s="16" t="s">
        <v>169</v>
      </c>
      <c r="H51" s="38">
        <f>I50+0-0-0</f>
        <v>17819.07</v>
      </c>
      <c r="I51" s="38"/>
      <c r="J51" s="38">
        <f>K50+0-0-0</f>
        <v>284035.98</v>
      </c>
      <c r="K51" s="38"/>
    </row>
    <row r="52" spans="1:35" ht="14.25">
      <c r="C52" s="16" t="s">
        <v>170</v>
      </c>
      <c r="H52" s="35">
        <f>0+0</f>
        <v>0</v>
      </c>
      <c r="I52" s="35"/>
      <c r="J52" s="35">
        <f>0+0</f>
        <v>0</v>
      </c>
      <c r="K52" s="35"/>
    </row>
    <row r="53" spans="1:35" ht="14.25">
      <c r="H53" s="35"/>
      <c r="I53" s="35"/>
      <c r="J53" s="35"/>
      <c r="K53" s="35"/>
      <c r="O53" s="33">
        <f>I50+0</f>
        <v>17819.07</v>
      </c>
      <c r="P53" s="33">
        <f>K50+0</f>
        <v>284035.98</v>
      </c>
      <c r="X53" s="12">
        <f>IF(Source!BI35&lt;=1,I50-0, 0)</f>
        <v>0</v>
      </c>
      <c r="Y53" s="12">
        <f>IF(Source!BI35=2,I50-0, 0)</f>
        <v>0</v>
      </c>
      <c r="Z53" s="12">
        <f>IF(Source!BI35=3,I50-0, 0)</f>
        <v>0</v>
      </c>
      <c r="AA53" s="12">
        <f>IF(Source!BI35=4,I50,0)</f>
        <v>17819.07</v>
      </c>
    </row>
    <row r="55" spans="1:35" ht="30">
      <c r="A55" s="22">
        <v>4</v>
      </c>
      <c r="B55" s="22" t="str">
        <f>Source!F37</f>
        <v>15.1-1300-02</v>
      </c>
      <c r="C55" s="22" t="s">
        <v>42</v>
      </c>
      <c r="D55" s="23" t="str">
        <f>Source!H37</f>
        <v>1 Т</v>
      </c>
      <c r="E55" s="24">
        <f>Source!I37</f>
        <v>257.76</v>
      </c>
      <c r="F55" s="25"/>
      <c r="G55" s="26"/>
      <c r="H55" s="24"/>
      <c r="I55" s="25"/>
      <c r="J55" s="24"/>
      <c r="K55" s="25"/>
      <c r="Q55" s="12">
        <f>ROUND((Source!DN37/100)*ROUND((ROUND((Source!AF37*Source!AV37*Source!I37),2)),2), 2)</f>
        <v>0</v>
      </c>
      <c r="R55" s="12">
        <f>Source!X37</f>
        <v>0</v>
      </c>
      <c r="S55" s="12">
        <f>ROUND((Source!DO37/100)*ROUND((ROUND((Source!AF37*Source!AV37*Source!I37),2)),2), 2)</f>
        <v>0</v>
      </c>
      <c r="T55" s="12">
        <f>Source!Y37</f>
        <v>0</v>
      </c>
      <c r="U55" s="12">
        <f>ROUND((175/100)*ROUND((ROUND((Source!AE37*Source!AV37*Source!I37),2)),2), 2)</f>
        <v>0</v>
      </c>
      <c r="V55" s="12">
        <f>ROUND((160/100)*ROUND(ROUND((ROUND((Source!AE37*Source!AV37*Source!I37),2)*Source!BS37),2), 2), 2)</f>
        <v>0</v>
      </c>
      <c r="AI55" s="12">
        <v>0</v>
      </c>
    </row>
    <row r="56" spans="1:35" ht="25.5">
      <c r="C56" s="27" t="str">
        <f>"Объем: "&amp;Source!I37&amp;"=(0,04+"&amp;"0,06+"&amp;"0,16)*"&amp;"240*"&amp;"2,4+"&amp;"900*"&amp;"0,05*"&amp;"2,4"</f>
        <v>Объем: 257,76=(0,04+0,06+0,16)*240*2,4+900*0,05*2,4</v>
      </c>
    </row>
    <row r="57" spans="1:35" ht="15">
      <c r="A57" s="28"/>
      <c r="B57" s="28"/>
      <c r="C57" s="28" t="s">
        <v>168</v>
      </c>
      <c r="D57" s="29"/>
      <c r="E57" s="30"/>
      <c r="F57" s="31">
        <f>Source!AM37</f>
        <v>36.590000000000003</v>
      </c>
      <c r="G57" s="32" t="str">
        <f>Source!DE37</f>
        <v/>
      </c>
      <c r="H57" s="30">
        <f>Source!AV37</f>
        <v>1</v>
      </c>
      <c r="I57" s="31">
        <f>(ROUND((ROUND(((Source!ET37)*Source!AV37*Source!I37),2)),2)+ROUND((ROUND(((Source!AE37-(Source!EU37))*Source!AV37*Source!I37),2)),2))</f>
        <v>9431.44</v>
      </c>
      <c r="J57" s="30">
        <f>IF(Source!BB37&lt;&gt; 0, Source!BB37, 1)</f>
        <v>8.1999999999999993</v>
      </c>
      <c r="K57" s="31">
        <f>Source!Q37</f>
        <v>77337.81</v>
      </c>
    </row>
    <row r="58" spans="1:35" ht="14.25">
      <c r="C58" s="16" t="s">
        <v>169</v>
      </c>
      <c r="H58" s="38">
        <f>I57+0-0-0</f>
        <v>9431.44</v>
      </c>
      <c r="I58" s="38"/>
      <c r="J58" s="38">
        <f>K57+0-0-0</f>
        <v>77337.81</v>
      </c>
      <c r="K58" s="38"/>
    </row>
    <row r="59" spans="1:35" ht="14.25">
      <c r="C59" s="16" t="s">
        <v>170</v>
      </c>
      <c r="H59" s="35">
        <f>0+0</f>
        <v>0</v>
      </c>
      <c r="I59" s="35"/>
      <c r="J59" s="35">
        <f>0+0</f>
        <v>0</v>
      </c>
      <c r="K59" s="35"/>
    </row>
    <row r="60" spans="1:35" ht="14.25">
      <c r="H60" s="35"/>
      <c r="I60" s="35"/>
      <c r="J60" s="35"/>
      <c r="K60" s="35"/>
      <c r="O60" s="33">
        <f>I57+0</f>
        <v>9431.44</v>
      </c>
      <c r="P60" s="33">
        <f>K57+0</f>
        <v>77337.81</v>
      </c>
      <c r="X60" s="12">
        <f>IF(Source!BI37&lt;=1,I57-0, 0)</f>
        <v>0</v>
      </c>
      <c r="Y60" s="12">
        <f>IF(Source!BI37=2,I57-0, 0)</f>
        <v>0</v>
      </c>
      <c r="Z60" s="12">
        <f>IF(Source!BI37=3,I57-0, 0)</f>
        <v>0</v>
      </c>
      <c r="AA60" s="12">
        <f>IF(Source!BI37=4,I57,0)</f>
        <v>9431.44</v>
      </c>
    </row>
    <row r="62" spans="1:35" ht="30">
      <c r="A62" s="22">
        <v>5</v>
      </c>
      <c r="B62" s="22" t="str">
        <f>Source!F39</f>
        <v>15.1-1106-02</v>
      </c>
      <c r="C62" s="22" t="s">
        <v>46</v>
      </c>
      <c r="D62" s="23" t="str">
        <f>Source!H39</f>
        <v>1 Т</v>
      </c>
      <c r="E62" s="24">
        <f>Source!I39</f>
        <v>64.8</v>
      </c>
      <c r="F62" s="25"/>
      <c r="G62" s="26"/>
      <c r="H62" s="24"/>
      <c r="I62" s="25"/>
      <c r="J62" s="24"/>
      <c r="K62" s="25"/>
      <c r="Q62" s="12">
        <f>ROUND((Source!DN39/100)*ROUND((ROUND((Source!AF39*Source!AV39*Source!I39),2)),2), 2)</f>
        <v>0</v>
      </c>
      <c r="R62" s="12">
        <f>Source!X39</f>
        <v>0</v>
      </c>
      <c r="S62" s="12">
        <f>ROUND((Source!DO39/100)*ROUND((ROUND((Source!AF39*Source!AV39*Source!I39),2)),2), 2)</f>
        <v>0</v>
      </c>
      <c r="T62" s="12">
        <f>Source!Y39</f>
        <v>0</v>
      </c>
      <c r="U62" s="12">
        <f>ROUND((175/100)*ROUND((ROUND((Source!AE39*Source!AV39*Source!I39),2)),2), 2)</f>
        <v>0</v>
      </c>
      <c r="V62" s="12">
        <f>ROUND((160/100)*ROUND(ROUND((ROUND((Source!AE39*Source!AV39*Source!I39),2)*Source!BS39),2), 2), 2)</f>
        <v>0</v>
      </c>
      <c r="AI62" s="12">
        <v>0</v>
      </c>
    </row>
    <row r="63" spans="1:35">
      <c r="C63" s="27" t="str">
        <f>"Объем: "&amp;Source!I39&amp;"=240*"&amp;"0,15*"&amp;"1,8"</f>
        <v>Объем: 64,8=240*0,15*1,8</v>
      </c>
    </row>
    <row r="64" spans="1:35" ht="15">
      <c r="A64" s="28"/>
      <c r="B64" s="28"/>
      <c r="C64" s="28" t="s">
        <v>168</v>
      </c>
      <c r="D64" s="29"/>
      <c r="E64" s="30"/>
      <c r="F64" s="31">
        <f>Source!AM39</f>
        <v>17.84</v>
      </c>
      <c r="G64" s="32" t="str">
        <f>Source!DE39</f>
        <v/>
      </c>
      <c r="H64" s="30">
        <f>Source!AV39</f>
        <v>1</v>
      </c>
      <c r="I64" s="31">
        <f>(ROUND((ROUND(((Source!ET39)*Source!AV39*Source!I39),2)),2)+ROUND((ROUND(((Source!AE39-(Source!EU39))*Source!AV39*Source!I39),2)),2))</f>
        <v>1156.03</v>
      </c>
      <c r="J64" s="30">
        <f>IF(Source!BB39&lt;&gt; 0, Source!BB39, 1)</f>
        <v>12.3</v>
      </c>
      <c r="K64" s="31">
        <f>Source!Q39</f>
        <v>14219.17</v>
      </c>
    </row>
    <row r="65" spans="1:43" ht="14.25">
      <c r="C65" s="16" t="s">
        <v>169</v>
      </c>
      <c r="H65" s="38">
        <f>I64+0-0-0</f>
        <v>1156.03</v>
      </c>
      <c r="I65" s="38"/>
      <c r="J65" s="38">
        <f>K64+0-0-0</f>
        <v>14219.17</v>
      </c>
      <c r="K65" s="38"/>
    </row>
    <row r="66" spans="1:43" ht="14.25">
      <c r="C66" s="16" t="s">
        <v>170</v>
      </c>
      <c r="H66" s="35">
        <f>0+0</f>
        <v>0</v>
      </c>
      <c r="I66" s="35"/>
      <c r="J66" s="35">
        <f>0+0</f>
        <v>0</v>
      </c>
      <c r="K66" s="35"/>
    </row>
    <row r="67" spans="1:43" ht="14.25">
      <c r="H67" s="35"/>
      <c r="I67" s="35"/>
      <c r="J67" s="35"/>
      <c r="K67" s="35"/>
      <c r="O67" s="33">
        <f>I64+0</f>
        <v>1156.03</v>
      </c>
      <c r="P67" s="33">
        <f>K64+0</f>
        <v>14219.17</v>
      </c>
      <c r="X67" s="12">
        <f>IF(Source!BI39&lt;=1,I64-0, 0)</f>
        <v>0</v>
      </c>
      <c r="Y67" s="12">
        <f>IF(Source!BI39=2,I64-0, 0)</f>
        <v>0</v>
      </c>
      <c r="Z67" s="12">
        <f>IF(Source!BI39=3,I64-0, 0)</f>
        <v>0</v>
      </c>
      <c r="AA67" s="12">
        <f>IF(Source!BI39=4,I64,0)</f>
        <v>1156.03</v>
      </c>
    </row>
    <row r="70" spans="1:43" ht="14.25">
      <c r="A70" s="37" t="str">
        <f>CONCATENATE("Итого по разделу: ",IF(Source!G55&lt;&gt;"Новый раздел", Source!G55, ""))</f>
        <v>Итого по разделу: Перевозка  (Приказ № МКЭ-ОД/23-119 от 17.11.2023.  (ЮЗАО))</v>
      </c>
      <c r="B70" s="37"/>
      <c r="C70" s="37"/>
      <c r="D70" s="37"/>
      <c r="E70" s="37"/>
      <c r="F70" s="37"/>
      <c r="G70" s="37"/>
      <c r="H70" s="35">
        <f>SUM(O30:O69)</f>
        <v>47838.34</v>
      </c>
      <c r="I70" s="36"/>
      <c r="J70" s="35">
        <f>SUM(P30:P69)</f>
        <v>696894.7300000001</v>
      </c>
      <c r="K70" s="36"/>
      <c r="AQ70" s="34" t="str">
        <f>CONCATENATE("Итого по разделу: ",IF(Source!G55&lt;&gt;"Новый раздел", Source!G55, ""))</f>
        <v>Итого по разделу: Перевозка  (Приказ № МКЭ-ОД/23-119 от 17.11.2023.  (ЮЗАО))</v>
      </c>
    </row>
    <row r="71" spans="1:43" hidden="1">
      <c r="A71" s="12" t="s">
        <v>171</v>
      </c>
      <c r="H71" s="12">
        <f>SUM(AC30:AC70)</f>
        <v>0</v>
      </c>
      <c r="J71" s="12">
        <f>SUM(AD30:AD70)</f>
        <v>0</v>
      </c>
    </row>
    <row r="72" spans="1:43" hidden="1">
      <c r="A72" s="12" t="s">
        <v>172</v>
      </c>
      <c r="H72" s="12">
        <f>SUM(AE30:AE71)</f>
        <v>0</v>
      </c>
      <c r="J72" s="12">
        <f>SUM(AF30:AF71)</f>
        <v>0</v>
      </c>
    </row>
    <row r="74" spans="1:43" ht="14.25">
      <c r="A74" s="37" t="str">
        <f>CONCATENATE("Итого по локальной смете: ",IF(Source!G85&lt;&gt;"Новая локальная смета", Source!G85, ""))</f>
        <v>Итого по локальной смете: Прочие работы</v>
      </c>
      <c r="B74" s="37"/>
      <c r="C74" s="37"/>
      <c r="D74" s="37"/>
      <c r="E74" s="37"/>
      <c r="F74" s="37"/>
      <c r="G74" s="37"/>
      <c r="H74" s="35">
        <f>SUM(O28:O73)</f>
        <v>47838.34</v>
      </c>
      <c r="I74" s="36"/>
      <c r="J74" s="35">
        <f>SUM(P28:P73)</f>
        <v>696894.7300000001</v>
      </c>
      <c r="K74" s="36"/>
    </row>
    <row r="75" spans="1:43" hidden="1">
      <c r="A75" s="12" t="s">
        <v>171</v>
      </c>
      <c r="H75" s="12">
        <f>SUM(AC28:AC74)</f>
        <v>0</v>
      </c>
      <c r="J75" s="12">
        <f>SUM(AD28:AD74)</f>
        <v>0</v>
      </c>
    </row>
    <row r="76" spans="1:43" hidden="1">
      <c r="A76" s="12" t="s">
        <v>172</v>
      </c>
      <c r="H76" s="12">
        <f>SUM(AE28:AE75)</f>
        <v>0</v>
      </c>
      <c r="J76" s="12">
        <f>SUM(AF28:AF75)</f>
        <v>0</v>
      </c>
    </row>
  </sheetData>
  <mergeCells count="57">
    <mergeCell ref="A28:K28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A24:K24"/>
    <mergeCell ref="J1:K1"/>
    <mergeCell ref="A2:K2"/>
    <mergeCell ref="A3:K3"/>
    <mergeCell ref="A5:K5"/>
    <mergeCell ref="A7:K7"/>
    <mergeCell ref="A8:K8"/>
    <mergeCell ref="A10:K10"/>
    <mergeCell ref="A30:K30"/>
    <mergeCell ref="B32:J32"/>
    <mergeCell ref="H36:I36"/>
    <mergeCell ref="J36:K36"/>
    <mergeCell ref="H37:I37"/>
    <mergeCell ref="J37:K37"/>
    <mergeCell ref="H52:I52"/>
    <mergeCell ref="J52:K52"/>
    <mergeCell ref="J38:K38"/>
    <mergeCell ref="H38:I38"/>
    <mergeCell ref="H42:I42"/>
    <mergeCell ref="J42:K42"/>
    <mergeCell ref="H43:I43"/>
    <mergeCell ref="J43:K43"/>
    <mergeCell ref="J44:K44"/>
    <mergeCell ref="H44:I44"/>
    <mergeCell ref="B47:J47"/>
    <mergeCell ref="H51:I51"/>
    <mergeCell ref="J51:K51"/>
    <mergeCell ref="J53:K53"/>
    <mergeCell ref="H53:I53"/>
    <mergeCell ref="H58:I58"/>
    <mergeCell ref="J58:K58"/>
    <mergeCell ref="H59:I59"/>
    <mergeCell ref="J59:K59"/>
    <mergeCell ref="J74:K74"/>
    <mergeCell ref="H74:I74"/>
    <mergeCell ref="A74:G74"/>
    <mergeCell ref="J60:K60"/>
    <mergeCell ref="H60:I60"/>
    <mergeCell ref="H65:I65"/>
    <mergeCell ref="J65:K65"/>
    <mergeCell ref="H66:I66"/>
    <mergeCell ref="J66:K66"/>
    <mergeCell ref="J67:K67"/>
    <mergeCell ref="H67:I67"/>
    <mergeCell ref="J70:K70"/>
    <mergeCell ref="H70:I70"/>
    <mergeCell ref="A70:G70"/>
  </mergeCells>
  <pageMargins left="0.4" right="0.2" top="0.4" bottom="0.4" header="0.2" footer="0.2"/>
  <pageSetup paperSize="9" scale="71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182"/>
  <sheetViews>
    <sheetView workbookViewId="0">
      <selection activeCell="J1" sqref="J1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175</v>
      </c>
      <c r="C12" s="1">
        <v>0</v>
      </c>
      <c r="D12" s="1">
        <f>ROW(A127)</f>
        <v>127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B127</f>
        <v>175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09-01-06  Прочие работы _</v>
      </c>
      <c r="H18" s="3"/>
      <c r="I18" s="3"/>
      <c r="J18" s="3"/>
      <c r="K18" s="3"/>
      <c r="L18" s="3"/>
      <c r="M18" s="3"/>
      <c r="N18" s="3"/>
      <c r="O18" s="3">
        <f t="shared" ref="O18:AT18" si="1">O127</f>
        <v>47838.34</v>
      </c>
      <c r="P18" s="3">
        <f t="shared" si="1"/>
        <v>0</v>
      </c>
      <c r="Q18" s="3">
        <f t="shared" si="1"/>
        <v>47838.34</v>
      </c>
      <c r="R18" s="3">
        <f t="shared" si="1"/>
        <v>0</v>
      </c>
      <c r="S18" s="3">
        <f t="shared" si="1"/>
        <v>0</v>
      </c>
      <c r="T18" s="3">
        <f t="shared" si="1"/>
        <v>0</v>
      </c>
      <c r="U18" s="3">
        <f t="shared" si="1"/>
        <v>0</v>
      </c>
      <c r="V18" s="3">
        <f t="shared" si="1"/>
        <v>0</v>
      </c>
      <c r="W18" s="3">
        <f t="shared" si="1"/>
        <v>0</v>
      </c>
      <c r="X18" s="3">
        <f t="shared" si="1"/>
        <v>0</v>
      </c>
      <c r="Y18" s="3">
        <f t="shared" si="1"/>
        <v>0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47838.34</v>
      </c>
      <c r="AS18" s="3">
        <f t="shared" si="1"/>
        <v>0</v>
      </c>
      <c r="AT18" s="3">
        <f t="shared" si="1"/>
        <v>0</v>
      </c>
      <c r="AU18" s="3">
        <f t="shared" ref="AU18:BZ18" si="2">AU127</f>
        <v>47838.34</v>
      </c>
      <c r="AV18" s="3">
        <f t="shared" si="2"/>
        <v>0</v>
      </c>
      <c r="AW18" s="3">
        <f t="shared" si="2"/>
        <v>0</v>
      </c>
      <c r="AX18" s="3">
        <f t="shared" si="2"/>
        <v>0</v>
      </c>
      <c r="AY18" s="3">
        <f t="shared" si="2"/>
        <v>0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CA127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DG127</f>
        <v>696894.73</v>
      </c>
      <c r="DH18" s="4">
        <f t="shared" si="4"/>
        <v>0</v>
      </c>
      <c r="DI18" s="4">
        <f t="shared" si="4"/>
        <v>696894.73</v>
      </c>
      <c r="DJ18" s="4">
        <f t="shared" si="4"/>
        <v>0</v>
      </c>
      <c r="DK18" s="4">
        <f t="shared" si="4"/>
        <v>0</v>
      </c>
      <c r="DL18" s="4">
        <f t="shared" si="4"/>
        <v>0</v>
      </c>
      <c r="DM18" s="4">
        <f t="shared" si="4"/>
        <v>0</v>
      </c>
      <c r="DN18" s="4">
        <f t="shared" si="4"/>
        <v>0</v>
      </c>
      <c r="DO18" s="4">
        <f t="shared" si="4"/>
        <v>0</v>
      </c>
      <c r="DP18" s="4">
        <f t="shared" si="4"/>
        <v>0</v>
      </c>
      <c r="DQ18" s="4">
        <f t="shared" si="4"/>
        <v>0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696894.73</v>
      </c>
      <c r="EK18" s="4">
        <f t="shared" si="4"/>
        <v>0</v>
      </c>
      <c r="EL18" s="4">
        <f t="shared" si="4"/>
        <v>0</v>
      </c>
      <c r="EM18" s="4">
        <f t="shared" ref="EM18:FR18" si="5">EM127</f>
        <v>696894.73</v>
      </c>
      <c r="EN18" s="4">
        <f t="shared" si="5"/>
        <v>0</v>
      </c>
      <c r="EO18" s="4">
        <f t="shared" si="5"/>
        <v>0</v>
      </c>
      <c r="EP18" s="4">
        <f t="shared" si="5"/>
        <v>0</v>
      </c>
      <c r="EQ18" s="4">
        <f t="shared" si="5"/>
        <v>0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FS127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ROW(A85)</f>
        <v>85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4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140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B85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09-01-06</v>
      </c>
      <c r="G22" s="3" t="str">
        <f t="shared" si="7"/>
        <v>Прочие работы</v>
      </c>
      <c r="H22" s="3"/>
      <c r="I22" s="3"/>
      <c r="J22" s="3"/>
      <c r="K22" s="3"/>
      <c r="L22" s="3"/>
      <c r="M22" s="3"/>
      <c r="N22" s="3"/>
      <c r="O22" s="3">
        <f t="shared" ref="O22:AT22" si="8">O85</f>
        <v>47838.34</v>
      </c>
      <c r="P22" s="3">
        <f t="shared" si="8"/>
        <v>0</v>
      </c>
      <c r="Q22" s="3">
        <f t="shared" si="8"/>
        <v>47838.34</v>
      </c>
      <c r="R22" s="3">
        <f t="shared" si="8"/>
        <v>0</v>
      </c>
      <c r="S22" s="3">
        <f t="shared" si="8"/>
        <v>0</v>
      </c>
      <c r="T22" s="3">
        <f t="shared" si="8"/>
        <v>0</v>
      </c>
      <c r="U22" s="3">
        <f t="shared" si="8"/>
        <v>0</v>
      </c>
      <c r="V22" s="3">
        <f t="shared" si="8"/>
        <v>0</v>
      </c>
      <c r="W22" s="3">
        <f t="shared" si="8"/>
        <v>0</v>
      </c>
      <c r="X22" s="3">
        <f t="shared" si="8"/>
        <v>0</v>
      </c>
      <c r="Y22" s="3">
        <f t="shared" si="8"/>
        <v>0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47838.34</v>
      </c>
      <c r="AS22" s="3">
        <f t="shared" si="8"/>
        <v>0</v>
      </c>
      <c r="AT22" s="3">
        <f t="shared" si="8"/>
        <v>0</v>
      </c>
      <c r="AU22" s="3">
        <f t="shared" ref="AU22:BZ22" si="9">AU85</f>
        <v>47838.34</v>
      </c>
      <c r="AV22" s="3">
        <f t="shared" si="9"/>
        <v>0</v>
      </c>
      <c r="AW22" s="3">
        <f t="shared" si="9"/>
        <v>0</v>
      </c>
      <c r="AX22" s="3">
        <f t="shared" si="9"/>
        <v>0</v>
      </c>
      <c r="AY22" s="3">
        <f t="shared" si="9"/>
        <v>0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CA85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DG85</f>
        <v>696894.73</v>
      </c>
      <c r="DH22" s="4">
        <f t="shared" si="11"/>
        <v>0</v>
      </c>
      <c r="DI22" s="4">
        <f t="shared" si="11"/>
        <v>696894.73</v>
      </c>
      <c r="DJ22" s="4">
        <f t="shared" si="11"/>
        <v>0</v>
      </c>
      <c r="DK22" s="4">
        <f t="shared" si="11"/>
        <v>0</v>
      </c>
      <c r="DL22" s="4">
        <f t="shared" si="11"/>
        <v>0</v>
      </c>
      <c r="DM22" s="4">
        <f t="shared" si="11"/>
        <v>0</v>
      </c>
      <c r="DN22" s="4">
        <f t="shared" si="11"/>
        <v>0</v>
      </c>
      <c r="DO22" s="4">
        <f t="shared" si="11"/>
        <v>0</v>
      </c>
      <c r="DP22" s="4">
        <f t="shared" si="11"/>
        <v>0</v>
      </c>
      <c r="DQ22" s="4">
        <f t="shared" si="11"/>
        <v>0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696894.73</v>
      </c>
      <c r="EK22" s="4">
        <f t="shared" si="11"/>
        <v>0</v>
      </c>
      <c r="EL22" s="4">
        <f t="shared" si="11"/>
        <v>0</v>
      </c>
      <c r="EM22" s="4">
        <f t="shared" ref="EM22:FR22" si="12">EM85</f>
        <v>696894.73</v>
      </c>
      <c r="EN22" s="4">
        <f t="shared" si="12"/>
        <v>0</v>
      </c>
      <c r="EO22" s="4">
        <f t="shared" si="12"/>
        <v>0</v>
      </c>
      <c r="EP22" s="4">
        <f t="shared" si="12"/>
        <v>0</v>
      </c>
      <c r="EQ22" s="4">
        <f t="shared" si="12"/>
        <v>0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FS85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ROW(A55)</f>
        <v>55</v>
      </c>
      <c r="E24" s="1"/>
      <c r="F24" s="1" t="s">
        <v>16</v>
      </c>
      <c r="G24" s="1" t="s">
        <v>17</v>
      </c>
      <c r="H24" s="1" t="s">
        <v>4</v>
      </c>
      <c r="I24" s="1">
        <v>0</v>
      </c>
      <c r="J24" s="1"/>
      <c r="K24" s="1">
        <v>-1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B55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Перевозка  (Приказ № МКЭ-ОД/23-119 от 17.11.2023.  (ЮЗАО))</v>
      </c>
      <c r="H26" s="3"/>
      <c r="I26" s="3"/>
      <c r="J26" s="3"/>
      <c r="K26" s="3"/>
      <c r="L26" s="3"/>
      <c r="M26" s="3"/>
      <c r="N26" s="3"/>
      <c r="O26" s="3">
        <f t="shared" ref="O26:AT26" si="15">O55</f>
        <v>47838.34</v>
      </c>
      <c r="P26" s="3">
        <f t="shared" si="15"/>
        <v>0</v>
      </c>
      <c r="Q26" s="3">
        <f t="shared" si="15"/>
        <v>47838.34</v>
      </c>
      <c r="R26" s="3">
        <f t="shared" si="15"/>
        <v>0</v>
      </c>
      <c r="S26" s="3">
        <f t="shared" si="15"/>
        <v>0</v>
      </c>
      <c r="T26" s="3">
        <f t="shared" si="15"/>
        <v>0</v>
      </c>
      <c r="U26" s="3">
        <f t="shared" si="15"/>
        <v>0</v>
      </c>
      <c r="V26" s="3">
        <f t="shared" si="15"/>
        <v>0</v>
      </c>
      <c r="W26" s="3">
        <f t="shared" si="15"/>
        <v>0</v>
      </c>
      <c r="X26" s="3">
        <f t="shared" si="15"/>
        <v>0</v>
      </c>
      <c r="Y26" s="3">
        <f t="shared" si="15"/>
        <v>0</v>
      </c>
      <c r="Z26" s="3">
        <f t="shared" si="15"/>
        <v>0</v>
      </c>
      <c r="AA26" s="3">
        <f t="shared" si="15"/>
        <v>0</v>
      </c>
      <c r="AB26" s="3">
        <f t="shared" si="15"/>
        <v>47838.34</v>
      </c>
      <c r="AC26" s="3">
        <f t="shared" si="15"/>
        <v>0</v>
      </c>
      <c r="AD26" s="3">
        <f t="shared" si="15"/>
        <v>47838.34</v>
      </c>
      <c r="AE26" s="3">
        <f t="shared" si="15"/>
        <v>0</v>
      </c>
      <c r="AF26" s="3">
        <f t="shared" si="15"/>
        <v>0</v>
      </c>
      <c r="AG26" s="3">
        <f t="shared" si="15"/>
        <v>0</v>
      </c>
      <c r="AH26" s="3">
        <f t="shared" si="15"/>
        <v>0</v>
      </c>
      <c r="AI26" s="3">
        <f t="shared" si="15"/>
        <v>0</v>
      </c>
      <c r="AJ26" s="3">
        <f t="shared" si="15"/>
        <v>0</v>
      </c>
      <c r="AK26" s="3">
        <f t="shared" si="15"/>
        <v>0</v>
      </c>
      <c r="AL26" s="3">
        <f t="shared" si="15"/>
        <v>0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47838.34</v>
      </c>
      <c r="AS26" s="3">
        <f t="shared" si="15"/>
        <v>0</v>
      </c>
      <c r="AT26" s="3">
        <f t="shared" si="15"/>
        <v>0</v>
      </c>
      <c r="AU26" s="3">
        <f t="shared" ref="AU26:BZ26" si="16">AU55</f>
        <v>47838.34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CA55</f>
        <v>47838.34</v>
      </c>
      <c r="CB26" s="3">
        <f t="shared" si="17"/>
        <v>0</v>
      </c>
      <c r="CC26" s="3">
        <f t="shared" si="17"/>
        <v>0</v>
      </c>
      <c r="CD26" s="3">
        <f t="shared" si="17"/>
        <v>47838.34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DG55</f>
        <v>696894.73</v>
      </c>
      <c r="DH26" s="4">
        <f t="shared" si="18"/>
        <v>0</v>
      </c>
      <c r="DI26" s="4">
        <f t="shared" si="18"/>
        <v>696894.73</v>
      </c>
      <c r="DJ26" s="4">
        <f t="shared" si="18"/>
        <v>0</v>
      </c>
      <c r="DK26" s="4">
        <f t="shared" si="18"/>
        <v>0</v>
      </c>
      <c r="DL26" s="4">
        <f t="shared" si="18"/>
        <v>0</v>
      </c>
      <c r="DM26" s="4">
        <f t="shared" si="18"/>
        <v>0</v>
      </c>
      <c r="DN26" s="4">
        <f t="shared" si="18"/>
        <v>0</v>
      </c>
      <c r="DO26" s="4">
        <f t="shared" si="18"/>
        <v>0</v>
      </c>
      <c r="DP26" s="4">
        <f t="shared" si="18"/>
        <v>0</v>
      </c>
      <c r="DQ26" s="4">
        <f t="shared" si="18"/>
        <v>0</v>
      </c>
      <c r="DR26" s="4">
        <f t="shared" si="18"/>
        <v>0</v>
      </c>
      <c r="DS26" s="4">
        <f t="shared" si="18"/>
        <v>0</v>
      </c>
      <c r="DT26" s="4">
        <f t="shared" si="18"/>
        <v>696894.73</v>
      </c>
      <c r="DU26" s="4">
        <f t="shared" si="18"/>
        <v>0</v>
      </c>
      <c r="DV26" s="4">
        <f t="shared" si="18"/>
        <v>696894.73</v>
      </c>
      <c r="DW26" s="4">
        <f t="shared" si="18"/>
        <v>0</v>
      </c>
      <c r="DX26" s="4">
        <f t="shared" si="18"/>
        <v>0</v>
      </c>
      <c r="DY26" s="4">
        <f t="shared" si="18"/>
        <v>0</v>
      </c>
      <c r="DZ26" s="4">
        <f t="shared" si="18"/>
        <v>0</v>
      </c>
      <c r="EA26" s="4">
        <f t="shared" si="18"/>
        <v>0</v>
      </c>
      <c r="EB26" s="4">
        <f t="shared" si="18"/>
        <v>0</v>
      </c>
      <c r="EC26" s="4">
        <f t="shared" si="18"/>
        <v>0</v>
      </c>
      <c r="ED26" s="4">
        <f t="shared" si="18"/>
        <v>0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696894.73</v>
      </c>
      <c r="EK26" s="4">
        <f t="shared" si="18"/>
        <v>0</v>
      </c>
      <c r="EL26" s="4">
        <f t="shared" si="18"/>
        <v>0</v>
      </c>
      <c r="EM26" s="4">
        <f t="shared" ref="EM26:FR26" si="19">EM55</f>
        <v>696894.73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FS55</f>
        <v>696894.73</v>
      </c>
      <c r="FT26" s="4">
        <f t="shared" si="20"/>
        <v>0</v>
      </c>
      <c r="FU26" s="4">
        <f t="shared" si="20"/>
        <v>0</v>
      </c>
      <c r="FV26" s="4">
        <f t="shared" si="20"/>
        <v>696894.73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19</v>
      </c>
      <c r="B28" s="2">
        <v>1</v>
      </c>
      <c r="C28" s="2"/>
      <c r="D28" s="2"/>
      <c r="E28" s="2"/>
      <c r="F28" s="2" t="s">
        <v>4</v>
      </c>
      <c r="G28" s="2" t="s">
        <v>18</v>
      </c>
      <c r="H28" s="2" t="s">
        <v>4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 s="2">
        <v>17</v>
      </c>
      <c r="B29" s="2">
        <v>1</v>
      </c>
      <c r="C29" s="2"/>
      <c r="D29" s="2"/>
      <c r="E29" s="2" t="s">
        <v>19</v>
      </c>
      <c r="F29" s="2" t="s">
        <v>20</v>
      </c>
      <c r="G29" s="2" t="s">
        <v>21</v>
      </c>
      <c r="H29" s="2" t="s">
        <v>22</v>
      </c>
      <c r="I29" s="2">
        <f>ROUND((144+60.75)*1.5,9)</f>
        <v>307.125</v>
      </c>
      <c r="J29" s="2">
        <v>0</v>
      </c>
      <c r="K29" s="2">
        <f>ROUND((144+60.75)*1.5,9)</f>
        <v>307.125</v>
      </c>
      <c r="L29" s="2"/>
      <c r="M29" s="2"/>
      <c r="N29" s="2"/>
      <c r="O29" s="2">
        <f>ROUND(CP29,2)</f>
        <v>15558.95</v>
      </c>
      <c r="P29" s="2">
        <f>ROUND((ROUND((AC29*AW29*I29),2)*BC29),2)</f>
        <v>0</v>
      </c>
      <c r="Q29" s="2">
        <f>(ROUND((ROUND(((ET29)*AV29*I29),2)*BB29),2)+ROUND((ROUND(((AE29-(EU29))*AV29*I29),2)*BS29),2))</f>
        <v>15558.95</v>
      </c>
      <c r="R29" s="2">
        <f>ROUND((ROUND((AE29*AV29*I29),2)*BS29),2)</f>
        <v>0</v>
      </c>
      <c r="S29" s="2">
        <f>ROUND((ROUND((AF29*AV29*I29),2)*BA29),2)</f>
        <v>0</v>
      </c>
      <c r="T29" s="2">
        <f>ROUND(CU29*I29,2)</f>
        <v>0</v>
      </c>
      <c r="U29" s="2">
        <f>CV29*I29</f>
        <v>0</v>
      </c>
      <c r="V29" s="2">
        <f>CW29*I29</f>
        <v>0</v>
      </c>
      <c r="W29" s="2">
        <f>ROUND(CX29*I29,2)</f>
        <v>0</v>
      </c>
      <c r="X29" s="2">
        <f t="shared" ref="X29:Y32" si="21">ROUND(CY29,2)</f>
        <v>0</v>
      </c>
      <c r="Y29" s="2">
        <f t="shared" si="21"/>
        <v>0</v>
      </c>
      <c r="Z29" s="2"/>
      <c r="AA29" s="2">
        <v>70304642</v>
      </c>
      <c r="AB29" s="2">
        <f>ROUND((AC29+AD29+AF29),6)</f>
        <v>50.66</v>
      </c>
      <c r="AC29" s="2">
        <f>ROUND((ES29),6)</f>
        <v>0</v>
      </c>
      <c r="AD29" s="2">
        <f>ROUND((((ET29)-(EU29))+AE29),6)</f>
        <v>50.66</v>
      </c>
      <c r="AE29" s="2">
        <f t="shared" ref="AE29:AF32" si="22">ROUND((EU29),6)</f>
        <v>0</v>
      </c>
      <c r="AF29" s="2">
        <f t="shared" si="22"/>
        <v>0</v>
      </c>
      <c r="AG29" s="2">
        <f>ROUND((AP29),6)</f>
        <v>0</v>
      </c>
      <c r="AH29" s="2">
        <f t="shared" ref="AH29:AI32" si="23">(EW29)</f>
        <v>0</v>
      </c>
      <c r="AI29" s="2">
        <f t="shared" si="23"/>
        <v>0</v>
      </c>
      <c r="AJ29" s="2">
        <f>(AS29)</f>
        <v>0</v>
      </c>
      <c r="AK29" s="2">
        <v>50.66</v>
      </c>
      <c r="AL29" s="2">
        <v>0</v>
      </c>
      <c r="AM29" s="2">
        <v>50.66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1</v>
      </c>
      <c r="AW29" s="2">
        <v>1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4</v>
      </c>
      <c r="BE29" s="2" t="s">
        <v>4</v>
      </c>
      <c r="BF29" s="2" t="s">
        <v>4</v>
      </c>
      <c r="BG29" s="2" t="s">
        <v>4</v>
      </c>
      <c r="BH29" s="2">
        <v>0</v>
      </c>
      <c r="BI29" s="2">
        <v>4</v>
      </c>
      <c r="BJ29" s="2" t="s">
        <v>23</v>
      </c>
      <c r="BK29" s="2"/>
      <c r="BL29" s="2"/>
      <c r="BM29" s="2">
        <v>1111</v>
      </c>
      <c r="BN29" s="2">
        <v>0</v>
      </c>
      <c r="BO29" s="2" t="s">
        <v>4</v>
      </c>
      <c r="BP29" s="2">
        <v>0</v>
      </c>
      <c r="BQ29" s="2">
        <v>150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4</v>
      </c>
      <c r="BZ29" s="2">
        <v>0</v>
      </c>
      <c r="CA29" s="2">
        <v>0</v>
      </c>
      <c r="CB29" s="2" t="s">
        <v>4</v>
      </c>
      <c r="CC29" s="2"/>
      <c r="CD29" s="2"/>
      <c r="CE29" s="2">
        <v>30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4</v>
      </c>
      <c r="CO29" s="2">
        <v>0</v>
      </c>
      <c r="CP29" s="2">
        <f>(P29+Q29+S29)</f>
        <v>15558.95</v>
      </c>
      <c r="CQ29" s="2">
        <f>ROUND((ROUND((AC29*AW29*1),2)*BC29),2)</f>
        <v>0</v>
      </c>
      <c r="CR29" s="2">
        <f>(ROUND((ROUND(((ET29)*AV29*1),2)*BB29),2)+ROUND((ROUND(((AE29-(EU29))*AV29*1),2)*BS29),2))</f>
        <v>50.66</v>
      </c>
      <c r="CS29" s="2">
        <f>ROUND((ROUND((AE29*AV29*1),2)*BS29),2)</f>
        <v>0</v>
      </c>
      <c r="CT29" s="2">
        <f>ROUND((ROUND((AF29*AV29*1),2)*BA29),2)</f>
        <v>0</v>
      </c>
      <c r="CU29" s="2">
        <f>AG29</f>
        <v>0</v>
      </c>
      <c r="CV29" s="2">
        <f>(AH29*AV29)</f>
        <v>0</v>
      </c>
      <c r="CW29" s="2">
        <f t="shared" ref="CW29:CX32" si="24">AI29</f>
        <v>0</v>
      </c>
      <c r="CX29" s="2">
        <f t="shared" si="24"/>
        <v>0</v>
      </c>
      <c r="CY29" s="2">
        <f>((S29*BZ29)/100)</f>
        <v>0</v>
      </c>
      <c r="CZ29" s="2">
        <f>((S29*CA29)/100)</f>
        <v>0</v>
      </c>
      <c r="DA29" s="2"/>
      <c r="DB29" s="2"/>
      <c r="DC29" s="2" t="s">
        <v>4</v>
      </c>
      <c r="DD29" s="2" t="s">
        <v>4</v>
      </c>
      <c r="DE29" s="2" t="s">
        <v>4</v>
      </c>
      <c r="DF29" s="2" t="s">
        <v>4</v>
      </c>
      <c r="DG29" s="2" t="s">
        <v>4</v>
      </c>
      <c r="DH29" s="2" t="s">
        <v>4</v>
      </c>
      <c r="DI29" s="2" t="s">
        <v>4</v>
      </c>
      <c r="DJ29" s="2" t="s">
        <v>4</v>
      </c>
      <c r="DK29" s="2" t="s">
        <v>4</v>
      </c>
      <c r="DL29" s="2" t="s">
        <v>4</v>
      </c>
      <c r="DM29" s="2" t="s">
        <v>4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1009</v>
      </c>
      <c r="DV29" s="2" t="s">
        <v>22</v>
      </c>
      <c r="DW29" s="2" t="s">
        <v>22</v>
      </c>
      <c r="DX29" s="2">
        <v>1000</v>
      </c>
      <c r="DY29" s="2"/>
      <c r="DZ29" s="2" t="s">
        <v>4</v>
      </c>
      <c r="EA29" s="2" t="s">
        <v>4</v>
      </c>
      <c r="EB29" s="2" t="s">
        <v>4</v>
      </c>
      <c r="EC29" s="2" t="s">
        <v>4</v>
      </c>
      <c r="ED29" s="2"/>
      <c r="EE29" s="2">
        <v>69253736</v>
      </c>
      <c r="EF29" s="2">
        <v>150</v>
      </c>
      <c r="EG29" s="2" t="s">
        <v>24</v>
      </c>
      <c r="EH29" s="2">
        <v>0</v>
      </c>
      <c r="EI29" s="2" t="s">
        <v>4</v>
      </c>
      <c r="EJ29" s="2">
        <v>4</v>
      </c>
      <c r="EK29" s="2">
        <v>1111</v>
      </c>
      <c r="EL29" s="2" t="s">
        <v>25</v>
      </c>
      <c r="EM29" s="2" t="s">
        <v>26</v>
      </c>
      <c r="EN29" s="2"/>
      <c r="EO29" s="2" t="s">
        <v>4</v>
      </c>
      <c r="EP29" s="2"/>
      <c r="EQ29" s="2">
        <v>0</v>
      </c>
      <c r="ER29" s="2">
        <v>50.66</v>
      </c>
      <c r="ES29" s="2">
        <v>0</v>
      </c>
      <c r="ET29" s="2">
        <v>50.66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>ROUND(IF(BI29=3,GM29,0),2)</f>
        <v>0</v>
      </c>
      <c r="FS29" s="2">
        <v>0</v>
      </c>
      <c r="FT29" s="2"/>
      <c r="FU29" s="2"/>
      <c r="FV29" s="2"/>
      <c r="FW29" s="2"/>
      <c r="FX29" s="2">
        <v>0</v>
      </c>
      <c r="FY29" s="2">
        <v>0</v>
      </c>
      <c r="FZ29" s="2"/>
      <c r="GA29" s="2" t="s">
        <v>4</v>
      </c>
      <c r="GB29" s="2"/>
      <c r="GC29" s="2"/>
      <c r="GD29" s="2">
        <v>1</v>
      </c>
      <c r="GE29" s="2"/>
      <c r="GF29" s="2">
        <v>-958298887</v>
      </c>
      <c r="GG29" s="2">
        <v>2</v>
      </c>
      <c r="GH29" s="2">
        <v>1</v>
      </c>
      <c r="GI29" s="2">
        <v>-2</v>
      </c>
      <c r="GJ29" s="2">
        <v>0</v>
      </c>
      <c r="GK29" s="2">
        <v>0</v>
      </c>
      <c r="GL29" s="2">
        <f>ROUND(IF(AND(BH29=3,BI29=3,FS29&lt;&gt;0),P29,0),2)</f>
        <v>0</v>
      </c>
      <c r="GM29" s="2">
        <f>ROUND(O29+X29+Y29,2)+GX29</f>
        <v>15558.95</v>
      </c>
      <c r="GN29" s="2">
        <f>IF(OR(BI29=0,BI29=1),GM29-GX29,0)</f>
        <v>0</v>
      </c>
      <c r="GO29" s="2">
        <f>IF(BI29=2,GM29-GX29,0)</f>
        <v>0</v>
      </c>
      <c r="GP29" s="2">
        <f>IF(BI29=4,GM29-GX29,0)</f>
        <v>15558.95</v>
      </c>
      <c r="GQ29" s="2"/>
      <c r="GR29" s="2">
        <v>0</v>
      </c>
      <c r="GS29" s="2">
        <v>3</v>
      </c>
      <c r="GT29" s="2">
        <v>0</v>
      </c>
      <c r="GU29" s="2" t="s">
        <v>4</v>
      </c>
      <c r="GV29" s="2">
        <f>ROUND((GT29),6)</f>
        <v>0</v>
      </c>
      <c r="GW29" s="2">
        <v>1</v>
      </c>
      <c r="GX29" s="2">
        <f>ROUND(HC29*I29,2)</f>
        <v>0</v>
      </c>
      <c r="GY29" s="2"/>
      <c r="GZ29" s="2"/>
      <c r="HA29" s="2">
        <v>0</v>
      </c>
      <c r="HB29" s="2">
        <v>0</v>
      </c>
      <c r="HC29" s="2">
        <f>GV29*GW29</f>
        <v>0</v>
      </c>
      <c r="HD29" s="2"/>
      <c r="HE29" s="2" t="s">
        <v>4</v>
      </c>
      <c r="HF29" s="2" t="s">
        <v>4</v>
      </c>
      <c r="HG29" s="2"/>
      <c r="HH29" s="2"/>
      <c r="HI29" s="2"/>
      <c r="HJ29" s="2"/>
      <c r="HK29" s="2"/>
      <c r="HL29" s="2"/>
      <c r="HM29" s="2" t="s">
        <v>4</v>
      </c>
      <c r="HN29" s="2" t="s">
        <v>4</v>
      </c>
      <c r="HO29" s="2" t="s">
        <v>4</v>
      </c>
      <c r="HP29" s="2" t="s">
        <v>4</v>
      </c>
      <c r="HQ29" s="2" t="s">
        <v>4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>
      <c r="A30">
        <v>17</v>
      </c>
      <c r="B30">
        <v>1</v>
      </c>
      <c r="E30" t="s">
        <v>19</v>
      </c>
      <c r="F30" t="s">
        <v>20</v>
      </c>
      <c r="G30" t="s">
        <v>21</v>
      </c>
      <c r="H30" t="s">
        <v>22</v>
      </c>
      <c r="I30">
        <f>ROUND((144+60.75)*1.5,9)</f>
        <v>307.125</v>
      </c>
      <c r="J30">
        <v>0</v>
      </c>
      <c r="K30">
        <f>ROUND((144+60.75)*1.5,9)</f>
        <v>307.125</v>
      </c>
      <c r="O30">
        <f>ROUND(CP30,2)</f>
        <v>269947.78000000003</v>
      </c>
      <c r="P30">
        <f>ROUND((ROUND((AC30*AW30*I30),2)*BC30),2)</f>
        <v>0</v>
      </c>
      <c r="Q30">
        <f>(ROUND((ROUND(((ET30)*AV30*I30),2)*BB30),2)+ROUND((ROUND(((AE30-(EU30))*AV30*I30),2)*BS30),2))</f>
        <v>269947.78000000003</v>
      </c>
      <c r="R30">
        <f>ROUND((ROUND((AE30*AV30*I30),2)*BS30),2)</f>
        <v>0</v>
      </c>
      <c r="S30">
        <f>ROUND((ROUND((AF30*AV30*I30),2)*BA30),2)</f>
        <v>0</v>
      </c>
      <c r="T30">
        <f>ROUND(CU30*I30,2)</f>
        <v>0</v>
      </c>
      <c r="U30">
        <f>CV30*I30</f>
        <v>0</v>
      </c>
      <c r="V30">
        <f>CW30*I30</f>
        <v>0</v>
      </c>
      <c r="W30">
        <f>ROUND(CX30*I30,2)</f>
        <v>0</v>
      </c>
      <c r="X30">
        <f t="shared" si="21"/>
        <v>0</v>
      </c>
      <c r="Y30">
        <f t="shared" si="21"/>
        <v>0</v>
      </c>
      <c r="AA30">
        <v>70316051</v>
      </c>
      <c r="AB30">
        <f>ROUND((AC30+AD30+AF30),6)</f>
        <v>50.66</v>
      </c>
      <c r="AC30">
        <f>ROUND((ES30),6)</f>
        <v>0</v>
      </c>
      <c r="AD30">
        <f>ROUND((((ET30)-(EU30))+AE30),6)</f>
        <v>50.66</v>
      </c>
      <c r="AE30">
        <f t="shared" si="22"/>
        <v>0</v>
      </c>
      <c r="AF30">
        <f t="shared" si="22"/>
        <v>0</v>
      </c>
      <c r="AG30">
        <f>ROUND((AP30),6)</f>
        <v>0</v>
      </c>
      <c r="AH30">
        <f t="shared" si="23"/>
        <v>0</v>
      </c>
      <c r="AI30">
        <f t="shared" si="23"/>
        <v>0</v>
      </c>
      <c r="AJ30">
        <f>(AS30)</f>
        <v>0</v>
      </c>
      <c r="AK30">
        <v>50.66</v>
      </c>
      <c r="AL30">
        <v>0</v>
      </c>
      <c r="AM30">
        <v>50.66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95</v>
      </c>
      <c r="AU30">
        <v>65</v>
      </c>
      <c r="AV30">
        <v>1</v>
      </c>
      <c r="AW30">
        <v>1</v>
      </c>
      <c r="AZ30">
        <v>1</v>
      </c>
      <c r="BA30">
        <v>1</v>
      </c>
      <c r="BB30">
        <v>17.350000000000001</v>
      </c>
      <c r="BC30">
        <v>1</v>
      </c>
      <c r="BD30" t="s">
        <v>4</v>
      </c>
      <c r="BE30" t="s">
        <v>4</v>
      </c>
      <c r="BF30" t="s">
        <v>4</v>
      </c>
      <c r="BG30" t="s">
        <v>4</v>
      </c>
      <c r="BH30">
        <v>0</v>
      </c>
      <c r="BI30">
        <v>4</v>
      </c>
      <c r="BJ30" t="s">
        <v>23</v>
      </c>
      <c r="BM30">
        <v>1111</v>
      </c>
      <c r="BN30">
        <v>0</v>
      </c>
      <c r="BO30" t="s">
        <v>27</v>
      </c>
      <c r="BP30">
        <v>1</v>
      </c>
      <c r="BQ30">
        <v>150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4</v>
      </c>
      <c r="BZ30">
        <v>95</v>
      </c>
      <c r="CA30">
        <v>65</v>
      </c>
      <c r="CB30" t="s">
        <v>4</v>
      </c>
      <c r="CE30">
        <v>30</v>
      </c>
      <c r="CF30">
        <v>0</v>
      </c>
      <c r="CG30">
        <v>0</v>
      </c>
      <c r="CM30">
        <v>0</v>
      </c>
      <c r="CN30" t="s">
        <v>4</v>
      </c>
      <c r="CO30">
        <v>0</v>
      </c>
      <c r="CP30">
        <f>(P30+Q30+S30)</f>
        <v>269947.78000000003</v>
      </c>
      <c r="CQ30">
        <f>ROUND((ROUND((AC30*AW30*1),2)*BC30),2)</f>
        <v>0</v>
      </c>
      <c r="CR30">
        <f>(ROUND((ROUND(((ET30)*AV30*1),2)*BB30),2)+ROUND((ROUND(((AE30-(EU30))*AV30*1),2)*BS30),2))</f>
        <v>878.95</v>
      </c>
      <c r="CS30">
        <f>ROUND((ROUND((AE30*AV30*1),2)*BS30),2)</f>
        <v>0</v>
      </c>
      <c r="CT30">
        <f>ROUND((ROUND((AF30*AV30*1),2)*BA30),2)</f>
        <v>0</v>
      </c>
      <c r="CU30">
        <f>AG30</f>
        <v>0</v>
      </c>
      <c r="CV30">
        <f>(AH30*AV30)</f>
        <v>0</v>
      </c>
      <c r="CW30">
        <f t="shared" si="24"/>
        <v>0</v>
      </c>
      <c r="CX30">
        <f t="shared" si="24"/>
        <v>0</v>
      </c>
      <c r="CY30">
        <f>S30*(BZ30/100)</f>
        <v>0</v>
      </c>
      <c r="CZ30">
        <f>S30*(CA30/100)</f>
        <v>0</v>
      </c>
      <c r="DC30" t="s">
        <v>4</v>
      </c>
      <c r="DD30" t="s">
        <v>4</v>
      </c>
      <c r="DE30" t="s">
        <v>4</v>
      </c>
      <c r="DF30" t="s">
        <v>4</v>
      </c>
      <c r="DG30" t="s">
        <v>4</v>
      </c>
      <c r="DH30" t="s">
        <v>4</v>
      </c>
      <c r="DI30" t="s">
        <v>4</v>
      </c>
      <c r="DJ30" t="s">
        <v>4</v>
      </c>
      <c r="DK30" t="s">
        <v>4</v>
      </c>
      <c r="DL30" t="s">
        <v>4</v>
      </c>
      <c r="DM30" t="s">
        <v>4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22</v>
      </c>
      <c r="DW30" t="s">
        <v>22</v>
      </c>
      <c r="DX30">
        <v>1000</v>
      </c>
      <c r="DZ30" t="s">
        <v>4</v>
      </c>
      <c r="EA30" t="s">
        <v>4</v>
      </c>
      <c r="EB30" t="s">
        <v>4</v>
      </c>
      <c r="EC30" t="s">
        <v>4</v>
      </c>
      <c r="EE30">
        <v>69253736</v>
      </c>
      <c r="EF30">
        <v>150</v>
      </c>
      <c r="EG30" t="s">
        <v>24</v>
      </c>
      <c r="EH30">
        <v>0</v>
      </c>
      <c r="EI30" t="s">
        <v>4</v>
      </c>
      <c r="EJ30">
        <v>4</v>
      </c>
      <c r="EK30">
        <v>1111</v>
      </c>
      <c r="EL30" t="s">
        <v>25</v>
      </c>
      <c r="EM30" t="s">
        <v>26</v>
      </c>
      <c r="EO30" t="s">
        <v>4</v>
      </c>
      <c r="EQ30">
        <v>0</v>
      </c>
      <c r="ER30">
        <v>50.66</v>
      </c>
      <c r="ES30">
        <v>0</v>
      </c>
      <c r="ET30">
        <v>50.66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0</v>
      </c>
      <c r="FY30">
        <v>0</v>
      </c>
      <c r="GA30" t="s">
        <v>4</v>
      </c>
      <c r="GD30">
        <v>0</v>
      </c>
      <c r="GF30">
        <v>-958298887</v>
      </c>
      <c r="GG30">
        <v>2</v>
      </c>
      <c r="GH30">
        <v>1</v>
      </c>
      <c r="GI30">
        <v>2</v>
      </c>
      <c r="GJ30">
        <v>0</v>
      </c>
      <c r="GK30">
        <f>ROUND(R30*(S12)/100,2)</f>
        <v>0</v>
      </c>
      <c r="GL30">
        <f>ROUND(IF(AND(BH30=3,BI30=3,FS30&lt;&gt;0),P30,0),2)</f>
        <v>0</v>
      </c>
      <c r="GM30">
        <f>ROUND(O30+X30+Y30+GK30,2)+GX30</f>
        <v>269947.78000000003</v>
      </c>
      <c r="GN30">
        <f>IF(OR(BI30=0,BI30=1),GM30-GX30,0)</f>
        <v>0</v>
      </c>
      <c r="GO30">
        <f>IF(BI30=2,GM30-GX30,0)</f>
        <v>0</v>
      </c>
      <c r="GP30">
        <f>IF(BI30=4,GM30-GX30,0)</f>
        <v>269947.78000000003</v>
      </c>
      <c r="GR30">
        <v>0</v>
      </c>
      <c r="GS30">
        <v>0</v>
      </c>
      <c r="GT30">
        <v>0</v>
      </c>
      <c r="GU30" t="s">
        <v>4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4</v>
      </c>
      <c r="HF30" t="s">
        <v>4</v>
      </c>
      <c r="HM30" t="s">
        <v>4</v>
      </c>
      <c r="HN30" t="s">
        <v>4</v>
      </c>
      <c r="HO30" t="s">
        <v>4</v>
      </c>
      <c r="HP30" t="s">
        <v>4</v>
      </c>
      <c r="HQ30" t="s">
        <v>4</v>
      </c>
      <c r="IK30">
        <v>0</v>
      </c>
    </row>
    <row r="31" spans="1:255">
      <c r="A31" s="2">
        <v>17</v>
      </c>
      <c r="B31" s="2">
        <v>1</v>
      </c>
      <c r="C31" s="2"/>
      <c r="D31" s="2"/>
      <c r="E31" s="2" t="s">
        <v>28</v>
      </c>
      <c r="F31" s="2" t="s">
        <v>29</v>
      </c>
      <c r="G31" s="2" t="s">
        <v>30</v>
      </c>
      <c r="H31" s="2" t="s">
        <v>31</v>
      </c>
      <c r="I31" s="2">
        <f>ROUND(I29,9)</f>
        <v>307.125</v>
      </c>
      <c r="J31" s="2">
        <v>0</v>
      </c>
      <c r="K31" s="2">
        <f>ROUND(I29,9)</f>
        <v>307.125</v>
      </c>
      <c r="L31" s="2"/>
      <c r="M31" s="2"/>
      <c r="N31" s="2"/>
      <c r="O31" s="2">
        <f>ROUND(CP31,2)</f>
        <v>3872.85</v>
      </c>
      <c r="P31" s="2">
        <f>ROUND((ROUND((AC31*AW31*I31),2)*BC31),2)</f>
        <v>0</v>
      </c>
      <c r="Q31" s="2">
        <f>(ROUND((ROUND(((ET31)*AV31*I31),2)*BB31),2)+ROUND((ROUND(((AE31-(EU31))*AV31*I31),2)*BS31),2))</f>
        <v>3872.85</v>
      </c>
      <c r="R31" s="2">
        <f>ROUND((ROUND((AE31*AV31*I31),2)*BS31),2)</f>
        <v>0</v>
      </c>
      <c r="S31" s="2">
        <f>ROUND((ROUND((AF31*AV31*I31),2)*BA31),2)</f>
        <v>0</v>
      </c>
      <c r="T31" s="2">
        <f>ROUND(CU31*I31,2)</f>
        <v>0</v>
      </c>
      <c r="U31" s="2">
        <f>CV31*I31</f>
        <v>0</v>
      </c>
      <c r="V31" s="2">
        <f>CW31*I31</f>
        <v>0</v>
      </c>
      <c r="W31" s="2">
        <f>ROUND(CX31*I31,2)</f>
        <v>0</v>
      </c>
      <c r="X31" s="2">
        <f t="shared" si="21"/>
        <v>0</v>
      </c>
      <c r="Y31" s="2">
        <f t="shared" si="21"/>
        <v>0</v>
      </c>
      <c r="Z31" s="2"/>
      <c r="AA31" s="2">
        <v>70304642</v>
      </c>
      <c r="AB31" s="2">
        <f>ROUND((AC31+AD31+AF31),6)</f>
        <v>12.61</v>
      </c>
      <c r="AC31" s="2">
        <f>ROUND((ES31),6)</f>
        <v>0</v>
      </c>
      <c r="AD31" s="2">
        <f>ROUND((((ET31)-(EU31))+AE31),6)</f>
        <v>12.61</v>
      </c>
      <c r="AE31" s="2">
        <f t="shared" si="22"/>
        <v>0</v>
      </c>
      <c r="AF31" s="2">
        <f t="shared" si="22"/>
        <v>0</v>
      </c>
      <c r="AG31" s="2">
        <f>ROUND((AP31),6)</f>
        <v>0</v>
      </c>
      <c r="AH31" s="2">
        <f t="shared" si="23"/>
        <v>0</v>
      </c>
      <c r="AI31" s="2">
        <f t="shared" si="23"/>
        <v>0</v>
      </c>
      <c r="AJ31" s="2">
        <f>(AS31)</f>
        <v>0</v>
      </c>
      <c r="AK31" s="2">
        <v>12.61</v>
      </c>
      <c r="AL31" s="2">
        <v>0</v>
      </c>
      <c r="AM31" s="2">
        <v>12.61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1</v>
      </c>
      <c r="AW31" s="2">
        <v>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4</v>
      </c>
      <c r="BE31" s="2" t="s">
        <v>4</v>
      </c>
      <c r="BF31" s="2" t="s">
        <v>4</v>
      </c>
      <c r="BG31" s="2" t="s">
        <v>4</v>
      </c>
      <c r="BH31" s="2">
        <v>0</v>
      </c>
      <c r="BI31" s="2">
        <v>4</v>
      </c>
      <c r="BJ31" s="2" t="s">
        <v>32</v>
      </c>
      <c r="BK31" s="2"/>
      <c r="BL31" s="2"/>
      <c r="BM31" s="2">
        <v>1113</v>
      </c>
      <c r="BN31" s="2">
        <v>0</v>
      </c>
      <c r="BO31" s="2" t="s">
        <v>4</v>
      </c>
      <c r="BP31" s="2">
        <v>0</v>
      </c>
      <c r="BQ31" s="2">
        <v>150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4</v>
      </c>
      <c r="BZ31" s="2">
        <v>0</v>
      </c>
      <c r="CA31" s="2">
        <v>0</v>
      </c>
      <c r="CB31" s="2" t="s">
        <v>4</v>
      </c>
      <c r="CC31" s="2"/>
      <c r="CD31" s="2"/>
      <c r="CE31" s="2">
        <v>30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4</v>
      </c>
      <c r="CO31" s="2">
        <v>0</v>
      </c>
      <c r="CP31" s="2">
        <f>(P31+Q31+S31)</f>
        <v>3872.85</v>
      </c>
      <c r="CQ31" s="2">
        <f>ROUND((ROUND((AC31*AW31*1),2)*BC31),2)</f>
        <v>0</v>
      </c>
      <c r="CR31" s="2">
        <f>(ROUND((ROUND(((ET31)*AV31*1),2)*BB31),2)+ROUND((ROUND(((AE31-(EU31))*AV31*1),2)*BS31),2))</f>
        <v>12.61</v>
      </c>
      <c r="CS31" s="2">
        <f>ROUND((ROUND((AE31*AV31*1),2)*BS31),2)</f>
        <v>0</v>
      </c>
      <c r="CT31" s="2">
        <f>ROUND((ROUND((AF31*AV31*1),2)*BA31),2)</f>
        <v>0</v>
      </c>
      <c r="CU31" s="2">
        <f>AG31</f>
        <v>0</v>
      </c>
      <c r="CV31" s="2">
        <f>(AH31*AV31)</f>
        <v>0</v>
      </c>
      <c r="CW31" s="2">
        <f t="shared" si="24"/>
        <v>0</v>
      </c>
      <c r="CX31" s="2">
        <f t="shared" si="24"/>
        <v>0</v>
      </c>
      <c r="CY31" s="2">
        <f>((S31*BZ31)/100)</f>
        <v>0</v>
      </c>
      <c r="CZ31" s="2">
        <f>((S31*CA31)/100)</f>
        <v>0</v>
      </c>
      <c r="DA31" s="2"/>
      <c r="DB31" s="2"/>
      <c r="DC31" s="2" t="s">
        <v>4</v>
      </c>
      <c r="DD31" s="2" t="s">
        <v>4</v>
      </c>
      <c r="DE31" s="2" t="s">
        <v>4</v>
      </c>
      <c r="DF31" s="2" t="s">
        <v>4</v>
      </c>
      <c r="DG31" s="2" t="s">
        <v>4</v>
      </c>
      <c r="DH31" s="2" t="s">
        <v>4</v>
      </c>
      <c r="DI31" s="2" t="s">
        <v>4</v>
      </c>
      <c r="DJ31" s="2" t="s">
        <v>4</v>
      </c>
      <c r="DK31" s="2" t="s">
        <v>4</v>
      </c>
      <c r="DL31" s="2" t="s">
        <v>4</v>
      </c>
      <c r="DM31" s="2" t="s">
        <v>4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1013</v>
      </c>
      <c r="DV31" s="2" t="s">
        <v>31</v>
      </c>
      <c r="DW31" s="2" t="s">
        <v>31</v>
      </c>
      <c r="DX31" s="2">
        <v>1</v>
      </c>
      <c r="DY31" s="2"/>
      <c r="DZ31" s="2" t="s">
        <v>4</v>
      </c>
      <c r="EA31" s="2" t="s">
        <v>4</v>
      </c>
      <c r="EB31" s="2" t="s">
        <v>4</v>
      </c>
      <c r="EC31" s="2" t="s">
        <v>4</v>
      </c>
      <c r="ED31" s="2"/>
      <c r="EE31" s="2">
        <v>69253738</v>
      </c>
      <c r="EF31" s="2">
        <v>150</v>
      </c>
      <c r="EG31" s="2" t="s">
        <v>24</v>
      </c>
      <c r="EH31" s="2">
        <v>0</v>
      </c>
      <c r="EI31" s="2" t="s">
        <v>4</v>
      </c>
      <c r="EJ31" s="2">
        <v>4</v>
      </c>
      <c r="EK31" s="2">
        <v>1113</v>
      </c>
      <c r="EL31" s="2" t="s">
        <v>33</v>
      </c>
      <c r="EM31" s="2" t="s">
        <v>34</v>
      </c>
      <c r="EN31" s="2"/>
      <c r="EO31" s="2" t="s">
        <v>4</v>
      </c>
      <c r="EP31" s="2"/>
      <c r="EQ31" s="2">
        <v>0</v>
      </c>
      <c r="ER31" s="2">
        <v>12.61</v>
      </c>
      <c r="ES31" s="2">
        <v>0</v>
      </c>
      <c r="ET31" s="2">
        <v>12.61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>ROUND(IF(BI31=3,GM31,0),2)</f>
        <v>0</v>
      </c>
      <c r="FS31" s="2">
        <v>0</v>
      </c>
      <c r="FT31" s="2"/>
      <c r="FU31" s="2"/>
      <c r="FV31" s="2"/>
      <c r="FW31" s="2"/>
      <c r="FX31" s="2">
        <v>0</v>
      </c>
      <c r="FY31" s="2">
        <v>0</v>
      </c>
      <c r="FZ31" s="2"/>
      <c r="GA31" s="2" t="s">
        <v>4</v>
      </c>
      <c r="GB31" s="2"/>
      <c r="GC31" s="2"/>
      <c r="GD31" s="2">
        <v>1</v>
      </c>
      <c r="GE31" s="2"/>
      <c r="GF31" s="2">
        <v>-294751723</v>
      </c>
      <c r="GG31" s="2">
        <v>2</v>
      </c>
      <c r="GH31" s="2">
        <v>1</v>
      </c>
      <c r="GI31" s="2">
        <v>-2</v>
      </c>
      <c r="GJ31" s="2">
        <v>0</v>
      </c>
      <c r="GK31" s="2">
        <v>0</v>
      </c>
      <c r="GL31" s="2">
        <f>ROUND(IF(AND(BH31=3,BI31=3,FS31&lt;&gt;0),P31,0),2)</f>
        <v>0</v>
      </c>
      <c r="GM31" s="2">
        <f>ROUND(O31+X31+Y31,2)+GX31</f>
        <v>3872.85</v>
      </c>
      <c r="GN31" s="2">
        <f>IF(OR(BI31=0,BI31=1),GM31-GX31,0)</f>
        <v>0</v>
      </c>
      <c r="GO31" s="2">
        <f>IF(BI31=2,GM31-GX31,0)</f>
        <v>0</v>
      </c>
      <c r="GP31" s="2">
        <f>IF(BI31=4,GM31-GX31,0)</f>
        <v>3872.85</v>
      </c>
      <c r="GQ31" s="2"/>
      <c r="GR31" s="2">
        <v>0</v>
      </c>
      <c r="GS31" s="2">
        <v>3</v>
      </c>
      <c r="GT31" s="2">
        <v>0</v>
      </c>
      <c r="GU31" s="2" t="s">
        <v>4</v>
      </c>
      <c r="GV31" s="2">
        <f>ROUND((GT31),6)</f>
        <v>0</v>
      </c>
      <c r="GW31" s="2">
        <v>1</v>
      </c>
      <c r="GX31" s="2">
        <f>ROUND(HC31*I31,2)</f>
        <v>0</v>
      </c>
      <c r="GY31" s="2"/>
      <c r="GZ31" s="2"/>
      <c r="HA31" s="2">
        <v>0</v>
      </c>
      <c r="HB31" s="2">
        <v>0</v>
      </c>
      <c r="HC31" s="2">
        <f>GV31*GW31</f>
        <v>0</v>
      </c>
      <c r="HD31" s="2"/>
      <c r="HE31" s="2" t="s">
        <v>4</v>
      </c>
      <c r="HF31" s="2" t="s">
        <v>4</v>
      </c>
      <c r="HG31" s="2"/>
      <c r="HH31" s="2"/>
      <c r="HI31" s="2"/>
      <c r="HJ31" s="2"/>
      <c r="HK31" s="2"/>
      <c r="HL31" s="2"/>
      <c r="HM31" s="2" t="s">
        <v>4</v>
      </c>
      <c r="HN31" s="2" t="s">
        <v>4</v>
      </c>
      <c r="HO31" s="2" t="s">
        <v>4</v>
      </c>
      <c r="HP31" s="2" t="s">
        <v>4</v>
      </c>
      <c r="HQ31" s="2" t="s">
        <v>4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>
      <c r="A32">
        <v>17</v>
      </c>
      <c r="B32">
        <v>1</v>
      </c>
      <c r="E32" t="s">
        <v>28</v>
      </c>
      <c r="F32" t="s">
        <v>29</v>
      </c>
      <c r="G32" t="s">
        <v>30</v>
      </c>
      <c r="H32" t="s">
        <v>31</v>
      </c>
      <c r="I32">
        <f>ROUND(I30,9)</f>
        <v>307.125</v>
      </c>
      <c r="J32">
        <v>0</v>
      </c>
      <c r="K32">
        <f>ROUND(I30,9)</f>
        <v>307.125</v>
      </c>
      <c r="O32">
        <f>ROUND(CP32,2)</f>
        <v>51353.99</v>
      </c>
      <c r="P32">
        <f>ROUND((ROUND((AC32*AW32*I32),2)*BC32),2)</f>
        <v>0</v>
      </c>
      <c r="Q32">
        <f>(ROUND((ROUND(((ET32)*AV32*I32),2)*BB32),2)+ROUND((ROUND(((AE32-(EU32))*AV32*I32),2)*BS32),2))</f>
        <v>51353.99</v>
      </c>
      <c r="R32">
        <f>ROUND((ROUND((AE32*AV32*I32),2)*BS32),2)</f>
        <v>0</v>
      </c>
      <c r="S32">
        <f>ROUND((ROUND((AF32*AV32*I32),2)*BA32),2)</f>
        <v>0</v>
      </c>
      <c r="T32">
        <f>ROUND(CU32*I32,2)</f>
        <v>0</v>
      </c>
      <c r="U32">
        <f>CV32*I32</f>
        <v>0</v>
      </c>
      <c r="V32">
        <f>CW32*I32</f>
        <v>0</v>
      </c>
      <c r="W32">
        <f>ROUND(CX32*I32,2)</f>
        <v>0</v>
      </c>
      <c r="X32">
        <f t="shared" si="21"/>
        <v>0</v>
      </c>
      <c r="Y32">
        <f t="shared" si="21"/>
        <v>0</v>
      </c>
      <c r="AA32">
        <v>70316051</v>
      </c>
      <c r="AB32">
        <f>ROUND((AC32+AD32+AF32),6)</f>
        <v>12.61</v>
      </c>
      <c r="AC32">
        <f>ROUND((ES32),6)</f>
        <v>0</v>
      </c>
      <c r="AD32">
        <f>ROUND((((ET32)-(EU32))+AE32),6)</f>
        <v>12.61</v>
      </c>
      <c r="AE32">
        <f t="shared" si="22"/>
        <v>0</v>
      </c>
      <c r="AF32">
        <f t="shared" si="22"/>
        <v>0</v>
      </c>
      <c r="AG32">
        <f>ROUND((AP32),6)</f>
        <v>0</v>
      </c>
      <c r="AH32">
        <f t="shared" si="23"/>
        <v>0</v>
      </c>
      <c r="AI32">
        <f t="shared" si="23"/>
        <v>0</v>
      </c>
      <c r="AJ32">
        <f>(AS32)</f>
        <v>0</v>
      </c>
      <c r="AK32">
        <v>12.61</v>
      </c>
      <c r="AL32">
        <v>0</v>
      </c>
      <c r="AM32">
        <v>12.61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95</v>
      </c>
      <c r="AU32">
        <v>65</v>
      </c>
      <c r="AV32">
        <v>1</v>
      </c>
      <c r="AW32">
        <v>1</v>
      </c>
      <c r="AZ32">
        <v>1</v>
      </c>
      <c r="BA32">
        <v>1</v>
      </c>
      <c r="BB32">
        <v>13.26</v>
      </c>
      <c r="BC32">
        <v>1</v>
      </c>
      <c r="BD32" t="s">
        <v>4</v>
      </c>
      <c r="BE32" t="s">
        <v>4</v>
      </c>
      <c r="BF32" t="s">
        <v>4</v>
      </c>
      <c r="BG32" t="s">
        <v>4</v>
      </c>
      <c r="BH32">
        <v>0</v>
      </c>
      <c r="BI32">
        <v>4</v>
      </c>
      <c r="BJ32" t="s">
        <v>32</v>
      </c>
      <c r="BM32">
        <v>1113</v>
      </c>
      <c r="BN32">
        <v>0</v>
      </c>
      <c r="BO32" t="s">
        <v>29</v>
      </c>
      <c r="BP32">
        <v>1</v>
      </c>
      <c r="BQ32">
        <v>150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4</v>
      </c>
      <c r="BZ32">
        <v>95</v>
      </c>
      <c r="CA32">
        <v>65</v>
      </c>
      <c r="CB32" t="s">
        <v>4</v>
      </c>
      <c r="CE32">
        <v>30</v>
      </c>
      <c r="CF32">
        <v>0</v>
      </c>
      <c r="CG32">
        <v>0</v>
      </c>
      <c r="CM32">
        <v>0</v>
      </c>
      <c r="CN32" t="s">
        <v>4</v>
      </c>
      <c r="CO32">
        <v>0</v>
      </c>
      <c r="CP32">
        <f>(P32+Q32+S32)</f>
        <v>51353.99</v>
      </c>
      <c r="CQ32">
        <f>ROUND((ROUND((AC32*AW32*1),2)*BC32),2)</f>
        <v>0</v>
      </c>
      <c r="CR32">
        <f>(ROUND((ROUND(((ET32)*AV32*1),2)*BB32),2)+ROUND((ROUND(((AE32-(EU32))*AV32*1),2)*BS32),2))</f>
        <v>167.21</v>
      </c>
      <c r="CS32">
        <f>ROUND((ROUND((AE32*AV32*1),2)*BS32),2)</f>
        <v>0</v>
      </c>
      <c r="CT32">
        <f>ROUND((ROUND((AF32*AV32*1),2)*BA32),2)</f>
        <v>0</v>
      </c>
      <c r="CU32">
        <f>AG32</f>
        <v>0</v>
      </c>
      <c r="CV32">
        <f>(AH32*AV32)</f>
        <v>0</v>
      </c>
      <c r="CW32">
        <f t="shared" si="24"/>
        <v>0</v>
      </c>
      <c r="CX32">
        <f t="shared" si="24"/>
        <v>0</v>
      </c>
      <c r="CY32">
        <f>S32*(BZ32/100)</f>
        <v>0</v>
      </c>
      <c r="CZ32">
        <f>S32*(CA32/100)</f>
        <v>0</v>
      </c>
      <c r="DC32" t="s">
        <v>4</v>
      </c>
      <c r="DD32" t="s">
        <v>4</v>
      </c>
      <c r="DE32" t="s">
        <v>4</v>
      </c>
      <c r="DF32" t="s">
        <v>4</v>
      </c>
      <c r="DG32" t="s">
        <v>4</v>
      </c>
      <c r="DH32" t="s">
        <v>4</v>
      </c>
      <c r="DI32" t="s">
        <v>4</v>
      </c>
      <c r="DJ32" t="s">
        <v>4</v>
      </c>
      <c r="DK32" t="s">
        <v>4</v>
      </c>
      <c r="DL32" t="s">
        <v>4</v>
      </c>
      <c r="DM32" t="s">
        <v>4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31</v>
      </c>
      <c r="DW32" t="s">
        <v>31</v>
      </c>
      <c r="DX32">
        <v>1</v>
      </c>
      <c r="DZ32" t="s">
        <v>4</v>
      </c>
      <c r="EA32" t="s">
        <v>4</v>
      </c>
      <c r="EB32" t="s">
        <v>4</v>
      </c>
      <c r="EC32" t="s">
        <v>4</v>
      </c>
      <c r="EE32">
        <v>69253738</v>
      </c>
      <c r="EF32">
        <v>150</v>
      </c>
      <c r="EG32" t="s">
        <v>24</v>
      </c>
      <c r="EH32">
        <v>0</v>
      </c>
      <c r="EI32" t="s">
        <v>4</v>
      </c>
      <c r="EJ32">
        <v>4</v>
      </c>
      <c r="EK32">
        <v>1113</v>
      </c>
      <c r="EL32" t="s">
        <v>33</v>
      </c>
      <c r="EM32" t="s">
        <v>34</v>
      </c>
      <c r="EO32" t="s">
        <v>4</v>
      </c>
      <c r="EQ32">
        <v>0</v>
      </c>
      <c r="ER32">
        <v>12.61</v>
      </c>
      <c r="ES32">
        <v>0</v>
      </c>
      <c r="ET32">
        <v>12.61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0</v>
      </c>
      <c r="FY32">
        <v>0</v>
      </c>
      <c r="GA32" t="s">
        <v>4</v>
      </c>
      <c r="GD32">
        <v>0</v>
      </c>
      <c r="GF32">
        <v>-294751723</v>
      </c>
      <c r="GG32">
        <v>2</v>
      </c>
      <c r="GH32">
        <v>1</v>
      </c>
      <c r="GI32">
        <v>2</v>
      </c>
      <c r="GJ32">
        <v>0</v>
      </c>
      <c r="GK32">
        <f>ROUND(R32*(S12)/100,2)</f>
        <v>0</v>
      </c>
      <c r="GL32">
        <f>ROUND(IF(AND(BH32=3,BI32=3,FS32&lt;&gt;0),P32,0),2)</f>
        <v>0</v>
      </c>
      <c r="GM32">
        <f>ROUND(O32+X32+Y32+GK32,2)+GX32</f>
        <v>51353.99</v>
      </c>
      <c r="GN32">
        <f>IF(OR(BI32=0,BI32=1),GM32-GX32,0)</f>
        <v>0</v>
      </c>
      <c r="GO32">
        <f>IF(BI32=2,GM32-GX32,0)</f>
        <v>0</v>
      </c>
      <c r="GP32">
        <f>IF(BI32=4,GM32-GX32,0)</f>
        <v>51353.99</v>
      </c>
      <c r="GR32">
        <v>0</v>
      </c>
      <c r="GS32">
        <v>0</v>
      </c>
      <c r="GT32">
        <v>0</v>
      </c>
      <c r="GU32" t="s">
        <v>4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4</v>
      </c>
      <c r="HF32" t="s">
        <v>4</v>
      </c>
      <c r="HM32" t="s">
        <v>4</v>
      </c>
      <c r="HN32" t="s">
        <v>4</v>
      </c>
      <c r="HO32" t="s">
        <v>4</v>
      </c>
      <c r="HP32" t="s">
        <v>4</v>
      </c>
      <c r="HQ32" t="s">
        <v>4</v>
      </c>
      <c r="IK32">
        <v>0</v>
      </c>
    </row>
    <row r="33" spans="1:255">
      <c r="A33" s="2">
        <v>19</v>
      </c>
      <c r="B33" s="2">
        <v>1</v>
      </c>
      <c r="C33" s="2"/>
      <c r="D33" s="2"/>
      <c r="E33" s="2"/>
      <c r="F33" s="2" t="s">
        <v>4</v>
      </c>
      <c r="G33" s="2" t="s">
        <v>35</v>
      </c>
      <c r="H33" s="2" t="s">
        <v>4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>
        <v>1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 s="2">
        <v>17</v>
      </c>
      <c r="B34" s="2">
        <v>1</v>
      </c>
      <c r="C34" s="2">
        <f>ROW(SmtRes!A1)</f>
        <v>1</v>
      </c>
      <c r="D34" s="2">
        <f>ROW(EtalonRes!A1)</f>
        <v>1</v>
      </c>
      <c r="E34" s="2" t="s">
        <v>36</v>
      </c>
      <c r="F34" s="2" t="s">
        <v>37</v>
      </c>
      <c r="G34" s="2" t="s">
        <v>38</v>
      </c>
      <c r="H34" s="2" t="s">
        <v>22</v>
      </c>
      <c r="I34" s="2">
        <f>ROUND(ROUND(I36+I38+I40,2),9)</f>
        <v>323.63</v>
      </c>
      <c r="J34" s="2">
        <v>0</v>
      </c>
      <c r="K34" s="2">
        <f>ROUND(ROUND(I36+I38+I40,2),9)</f>
        <v>323.63</v>
      </c>
      <c r="L34" s="2"/>
      <c r="M34" s="2"/>
      <c r="N34" s="2"/>
      <c r="O34" s="2">
        <f t="shared" ref="O34:O53" si="25">ROUND(CP34,2)</f>
        <v>17819.07</v>
      </c>
      <c r="P34" s="2">
        <f t="shared" ref="P34:P53" si="26">ROUND((ROUND((AC34*AW34*I34),2)*BC34),2)</f>
        <v>0</v>
      </c>
      <c r="Q34" s="2">
        <f t="shared" ref="Q34:Q53" si="27">(ROUND((ROUND(((ET34)*AV34*I34),2)*BB34),2)+ROUND((ROUND(((AE34-(EU34))*AV34*I34),2)*BS34),2))</f>
        <v>17819.07</v>
      </c>
      <c r="R34" s="2">
        <f t="shared" ref="R34:R53" si="28">ROUND((ROUND((AE34*AV34*I34),2)*BS34),2)</f>
        <v>0</v>
      </c>
      <c r="S34" s="2">
        <f t="shared" ref="S34:S53" si="29">ROUND((ROUND((AF34*AV34*I34),2)*BA34),2)</f>
        <v>0</v>
      </c>
      <c r="T34" s="2">
        <f t="shared" ref="T34:T53" si="30">ROUND(CU34*I34,2)</f>
        <v>0</v>
      </c>
      <c r="U34" s="2">
        <f t="shared" ref="U34:U53" si="31">CV34*I34</f>
        <v>0</v>
      </c>
      <c r="V34" s="2">
        <f t="shared" ref="V34:V53" si="32">CW34*I34</f>
        <v>0</v>
      </c>
      <c r="W34" s="2">
        <f t="shared" ref="W34:W53" si="33">ROUND(CX34*I34,2)</f>
        <v>0</v>
      </c>
      <c r="X34" s="2">
        <f t="shared" ref="X34:X53" si="34">ROUND(CY34,2)</f>
        <v>0</v>
      </c>
      <c r="Y34" s="2">
        <f t="shared" ref="Y34:Y53" si="35">ROUND(CZ34,2)</f>
        <v>0</v>
      </c>
      <c r="Z34" s="2"/>
      <c r="AA34" s="2">
        <v>70304642</v>
      </c>
      <c r="AB34" s="2">
        <f t="shared" ref="AB34:AB53" si="36">ROUND((AC34+AD34+AF34),6)</f>
        <v>55.06</v>
      </c>
      <c r="AC34" s="2">
        <f t="shared" ref="AC34:AC53" si="37">ROUND((ES34),6)</f>
        <v>0</v>
      </c>
      <c r="AD34" s="2">
        <f t="shared" ref="AD34:AD53" si="38">ROUND((((ET34)-(EU34))+AE34),6)</f>
        <v>55.06</v>
      </c>
      <c r="AE34" s="2">
        <f t="shared" ref="AE34:AE53" si="39">ROUND((EU34),6)</f>
        <v>0</v>
      </c>
      <c r="AF34" s="2">
        <f t="shared" ref="AF34:AF53" si="40">ROUND((EV34),6)</f>
        <v>0</v>
      </c>
      <c r="AG34" s="2">
        <f t="shared" ref="AG34:AG53" si="41">ROUND((AP34),6)</f>
        <v>0</v>
      </c>
      <c r="AH34" s="2">
        <f t="shared" ref="AH34:AH53" si="42">(EW34)</f>
        <v>0</v>
      </c>
      <c r="AI34" s="2">
        <f t="shared" ref="AI34:AI53" si="43">(EX34)</f>
        <v>0</v>
      </c>
      <c r="AJ34" s="2">
        <f t="shared" ref="AJ34:AJ53" si="44">(AS34)</f>
        <v>0</v>
      </c>
      <c r="AK34" s="2">
        <v>55.06</v>
      </c>
      <c r="AL34" s="2">
        <v>0</v>
      </c>
      <c r="AM34" s="2">
        <v>55.06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1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4</v>
      </c>
      <c r="BE34" s="2" t="s">
        <v>4</v>
      </c>
      <c r="BF34" s="2" t="s">
        <v>4</v>
      </c>
      <c r="BG34" s="2" t="s">
        <v>4</v>
      </c>
      <c r="BH34" s="2">
        <v>0</v>
      </c>
      <c r="BI34" s="2">
        <v>4</v>
      </c>
      <c r="BJ34" s="2" t="s">
        <v>39</v>
      </c>
      <c r="BK34" s="2"/>
      <c r="BL34" s="2"/>
      <c r="BM34" s="2">
        <v>1113</v>
      </c>
      <c r="BN34" s="2">
        <v>0</v>
      </c>
      <c r="BO34" s="2" t="s">
        <v>4</v>
      </c>
      <c r="BP34" s="2">
        <v>0</v>
      </c>
      <c r="BQ34" s="2">
        <v>150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4</v>
      </c>
      <c r="BZ34" s="2">
        <v>0</v>
      </c>
      <c r="CA34" s="2">
        <v>0</v>
      </c>
      <c r="CB34" s="2" t="s">
        <v>4</v>
      </c>
      <c r="CC34" s="2"/>
      <c r="CD34" s="2"/>
      <c r="CE34" s="2">
        <v>30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4</v>
      </c>
      <c r="CO34" s="2">
        <v>0</v>
      </c>
      <c r="CP34" s="2">
        <f t="shared" ref="CP34:CP53" si="45">(P34+Q34+S34)</f>
        <v>17819.07</v>
      </c>
      <c r="CQ34" s="2">
        <f t="shared" ref="CQ34:CQ53" si="46">ROUND((ROUND((AC34*AW34*1),2)*BC34),2)</f>
        <v>0</v>
      </c>
      <c r="CR34" s="2">
        <f t="shared" ref="CR34:CR53" si="47">(ROUND((ROUND(((ET34)*AV34*1),2)*BB34),2)+ROUND((ROUND(((AE34-(EU34))*AV34*1),2)*BS34),2))</f>
        <v>55.06</v>
      </c>
      <c r="CS34" s="2">
        <f t="shared" ref="CS34:CS53" si="48">ROUND((ROUND((AE34*AV34*1),2)*BS34),2)</f>
        <v>0</v>
      </c>
      <c r="CT34" s="2">
        <f t="shared" ref="CT34:CT53" si="49">ROUND((ROUND((AF34*AV34*1),2)*BA34),2)</f>
        <v>0</v>
      </c>
      <c r="CU34" s="2">
        <f t="shared" ref="CU34:CU53" si="50">AG34</f>
        <v>0</v>
      </c>
      <c r="CV34" s="2">
        <f t="shared" ref="CV34:CV53" si="51">(AH34*AV34)</f>
        <v>0</v>
      </c>
      <c r="CW34" s="2">
        <f t="shared" ref="CW34:CW53" si="52">AI34</f>
        <v>0</v>
      </c>
      <c r="CX34" s="2">
        <f t="shared" ref="CX34:CX53" si="53">AJ34</f>
        <v>0</v>
      </c>
      <c r="CY34" s="2">
        <f>((S34*BZ34)/100)</f>
        <v>0</v>
      </c>
      <c r="CZ34" s="2">
        <f>((S34*CA34)/100)</f>
        <v>0</v>
      </c>
      <c r="DA34" s="2"/>
      <c r="DB34" s="2"/>
      <c r="DC34" s="2" t="s">
        <v>4</v>
      </c>
      <c r="DD34" s="2" t="s">
        <v>4</v>
      </c>
      <c r="DE34" s="2" t="s">
        <v>4</v>
      </c>
      <c r="DF34" s="2" t="s">
        <v>4</v>
      </c>
      <c r="DG34" s="2" t="s">
        <v>4</v>
      </c>
      <c r="DH34" s="2" t="s">
        <v>4</v>
      </c>
      <c r="DI34" s="2" t="s">
        <v>4</v>
      </c>
      <c r="DJ34" s="2" t="s">
        <v>4</v>
      </c>
      <c r="DK34" s="2" t="s">
        <v>4</v>
      </c>
      <c r="DL34" s="2" t="s">
        <v>4</v>
      </c>
      <c r="DM34" s="2" t="s">
        <v>4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1009</v>
      </c>
      <c r="DV34" s="2" t="s">
        <v>22</v>
      </c>
      <c r="DW34" s="2" t="s">
        <v>22</v>
      </c>
      <c r="DX34" s="2">
        <v>1000</v>
      </c>
      <c r="DY34" s="2"/>
      <c r="DZ34" s="2" t="s">
        <v>4</v>
      </c>
      <c r="EA34" s="2" t="s">
        <v>4</v>
      </c>
      <c r="EB34" s="2" t="s">
        <v>4</v>
      </c>
      <c r="EC34" s="2" t="s">
        <v>4</v>
      </c>
      <c r="ED34" s="2"/>
      <c r="EE34" s="2">
        <v>69253738</v>
      </c>
      <c r="EF34" s="2">
        <v>150</v>
      </c>
      <c r="EG34" s="2" t="s">
        <v>24</v>
      </c>
      <c r="EH34" s="2">
        <v>0</v>
      </c>
      <c r="EI34" s="2" t="s">
        <v>4</v>
      </c>
      <c r="EJ34" s="2">
        <v>4</v>
      </c>
      <c r="EK34" s="2">
        <v>1113</v>
      </c>
      <c r="EL34" s="2" t="s">
        <v>33</v>
      </c>
      <c r="EM34" s="2" t="s">
        <v>34</v>
      </c>
      <c r="EN34" s="2"/>
      <c r="EO34" s="2" t="s">
        <v>4</v>
      </c>
      <c r="EP34" s="2"/>
      <c r="EQ34" s="2">
        <v>0</v>
      </c>
      <c r="ER34" s="2">
        <v>55.06</v>
      </c>
      <c r="ES34" s="2">
        <v>0</v>
      </c>
      <c r="ET34" s="2">
        <v>55.06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ref="FR34:FR53" si="54">ROUND(IF(BI34=3,GM34,0),2)</f>
        <v>0</v>
      </c>
      <c r="FS34" s="2">
        <v>0</v>
      </c>
      <c r="FT34" s="2"/>
      <c r="FU34" s="2"/>
      <c r="FV34" s="2"/>
      <c r="FW34" s="2"/>
      <c r="FX34" s="2">
        <v>0</v>
      </c>
      <c r="FY34" s="2">
        <v>0</v>
      </c>
      <c r="FZ34" s="2"/>
      <c r="GA34" s="2" t="s">
        <v>4</v>
      </c>
      <c r="GB34" s="2"/>
      <c r="GC34" s="2"/>
      <c r="GD34" s="2">
        <v>1</v>
      </c>
      <c r="GE34" s="2"/>
      <c r="GF34" s="2">
        <v>-413398359</v>
      </c>
      <c r="GG34" s="2">
        <v>2</v>
      </c>
      <c r="GH34" s="2">
        <v>1</v>
      </c>
      <c r="GI34" s="2">
        <v>-2</v>
      </c>
      <c r="GJ34" s="2">
        <v>0</v>
      </c>
      <c r="GK34" s="2">
        <v>0</v>
      </c>
      <c r="GL34" s="2">
        <f t="shared" ref="GL34:GL53" si="55">ROUND(IF(AND(BH34=3,BI34=3,FS34&lt;&gt;0),P34,0),2)</f>
        <v>0</v>
      </c>
      <c r="GM34" s="2">
        <f>ROUND(O34+X34+Y34,2)+GX34</f>
        <v>17819.07</v>
      </c>
      <c r="GN34" s="2">
        <f t="shared" ref="GN34:GN53" si="56">IF(OR(BI34=0,BI34=1),GM34-GX34,0)</f>
        <v>0</v>
      </c>
      <c r="GO34" s="2">
        <f t="shared" ref="GO34:GO53" si="57">IF(BI34=2,GM34-GX34,0)</f>
        <v>0</v>
      </c>
      <c r="GP34" s="2">
        <f t="shared" ref="GP34:GP53" si="58">IF(BI34=4,GM34-GX34,0)</f>
        <v>17819.07</v>
      </c>
      <c r="GQ34" s="2"/>
      <c r="GR34" s="2">
        <v>0</v>
      </c>
      <c r="GS34" s="2">
        <v>3</v>
      </c>
      <c r="GT34" s="2">
        <v>0</v>
      </c>
      <c r="GU34" s="2" t="s">
        <v>4</v>
      </c>
      <c r="GV34" s="2">
        <f t="shared" ref="GV34:GV53" si="59">ROUND((GT34),6)</f>
        <v>0</v>
      </c>
      <c r="GW34" s="2">
        <v>1</v>
      </c>
      <c r="GX34" s="2">
        <f t="shared" ref="GX34:GX53" si="60">ROUND(HC34*I34,2)</f>
        <v>0</v>
      </c>
      <c r="GY34" s="2"/>
      <c r="GZ34" s="2"/>
      <c r="HA34" s="2">
        <v>0</v>
      </c>
      <c r="HB34" s="2">
        <v>0</v>
      </c>
      <c r="HC34" s="2">
        <f t="shared" ref="HC34:HC53" si="61">GV34*GW34</f>
        <v>0</v>
      </c>
      <c r="HD34" s="2"/>
      <c r="HE34" s="2" t="s">
        <v>4</v>
      </c>
      <c r="HF34" s="2" t="s">
        <v>4</v>
      </c>
      <c r="HG34" s="2"/>
      <c r="HH34" s="2"/>
      <c r="HI34" s="2"/>
      <c r="HJ34" s="2"/>
      <c r="HK34" s="2"/>
      <c r="HL34" s="2"/>
      <c r="HM34" s="2" t="s">
        <v>4</v>
      </c>
      <c r="HN34" s="2" t="s">
        <v>4</v>
      </c>
      <c r="HO34" s="2" t="s">
        <v>4</v>
      </c>
      <c r="HP34" s="2" t="s">
        <v>4</v>
      </c>
      <c r="HQ34" s="2" t="s">
        <v>4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>
      <c r="A35">
        <v>17</v>
      </c>
      <c r="B35">
        <v>1</v>
      </c>
      <c r="C35">
        <f>ROW(SmtRes!A2)</f>
        <v>2</v>
      </c>
      <c r="D35">
        <f>ROW(EtalonRes!A2)</f>
        <v>2</v>
      </c>
      <c r="E35" t="s">
        <v>36</v>
      </c>
      <c r="F35" t="s">
        <v>37</v>
      </c>
      <c r="G35" t="s">
        <v>38</v>
      </c>
      <c r="H35" t="s">
        <v>22</v>
      </c>
      <c r="I35">
        <f>ROUND(ROUND(I37+I39+I41,2),9)</f>
        <v>323.63</v>
      </c>
      <c r="J35">
        <v>0</v>
      </c>
      <c r="K35">
        <f>ROUND(ROUND(I37+I39+I41,2),9)</f>
        <v>323.63</v>
      </c>
      <c r="O35">
        <f t="shared" si="25"/>
        <v>284035.98</v>
      </c>
      <c r="P35">
        <f t="shared" si="26"/>
        <v>0</v>
      </c>
      <c r="Q35">
        <f t="shared" si="27"/>
        <v>284035.98</v>
      </c>
      <c r="R35">
        <f t="shared" si="28"/>
        <v>0</v>
      </c>
      <c r="S35">
        <f t="shared" si="29"/>
        <v>0</v>
      </c>
      <c r="T35">
        <f t="shared" si="30"/>
        <v>0</v>
      </c>
      <c r="U35">
        <f t="shared" si="31"/>
        <v>0</v>
      </c>
      <c r="V35">
        <f t="shared" si="32"/>
        <v>0</v>
      </c>
      <c r="W35">
        <f t="shared" si="33"/>
        <v>0</v>
      </c>
      <c r="X35">
        <f t="shared" si="34"/>
        <v>0</v>
      </c>
      <c r="Y35">
        <f t="shared" si="35"/>
        <v>0</v>
      </c>
      <c r="AA35">
        <v>70316051</v>
      </c>
      <c r="AB35">
        <f t="shared" si="36"/>
        <v>55.06</v>
      </c>
      <c r="AC35">
        <f t="shared" si="37"/>
        <v>0</v>
      </c>
      <c r="AD35">
        <f t="shared" si="38"/>
        <v>55.06</v>
      </c>
      <c r="AE35">
        <f t="shared" si="39"/>
        <v>0</v>
      </c>
      <c r="AF35">
        <f t="shared" si="40"/>
        <v>0</v>
      </c>
      <c r="AG35">
        <f t="shared" si="41"/>
        <v>0</v>
      </c>
      <c r="AH35">
        <f t="shared" si="42"/>
        <v>0</v>
      </c>
      <c r="AI35">
        <f t="shared" si="43"/>
        <v>0</v>
      </c>
      <c r="AJ35">
        <f t="shared" si="44"/>
        <v>0</v>
      </c>
      <c r="AK35">
        <v>55.06</v>
      </c>
      <c r="AL35">
        <v>0</v>
      </c>
      <c r="AM35">
        <v>55.06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95</v>
      </c>
      <c r="AU35">
        <v>65</v>
      </c>
      <c r="AV35">
        <v>1</v>
      </c>
      <c r="AW35">
        <v>1</v>
      </c>
      <c r="AZ35">
        <v>1</v>
      </c>
      <c r="BA35">
        <v>1</v>
      </c>
      <c r="BB35">
        <v>15.94</v>
      </c>
      <c r="BC35">
        <v>1</v>
      </c>
      <c r="BD35" t="s">
        <v>4</v>
      </c>
      <c r="BE35" t="s">
        <v>4</v>
      </c>
      <c r="BF35" t="s">
        <v>4</v>
      </c>
      <c r="BG35" t="s">
        <v>4</v>
      </c>
      <c r="BH35">
        <v>0</v>
      </c>
      <c r="BI35">
        <v>4</v>
      </c>
      <c r="BJ35" t="s">
        <v>39</v>
      </c>
      <c r="BM35">
        <v>1113</v>
      </c>
      <c r="BN35">
        <v>0</v>
      </c>
      <c r="BO35" t="s">
        <v>37</v>
      </c>
      <c r="BP35">
        <v>1</v>
      </c>
      <c r="BQ35">
        <v>150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4</v>
      </c>
      <c r="BZ35">
        <v>95</v>
      </c>
      <c r="CA35">
        <v>65</v>
      </c>
      <c r="CB35" t="s">
        <v>4</v>
      </c>
      <c r="CE35">
        <v>30</v>
      </c>
      <c r="CF35">
        <v>0</v>
      </c>
      <c r="CG35">
        <v>0</v>
      </c>
      <c r="CM35">
        <v>0</v>
      </c>
      <c r="CN35" t="s">
        <v>4</v>
      </c>
      <c r="CO35">
        <v>0</v>
      </c>
      <c r="CP35">
        <f t="shared" si="45"/>
        <v>284035.98</v>
      </c>
      <c r="CQ35">
        <f t="shared" si="46"/>
        <v>0</v>
      </c>
      <c r="CR35">
        <f t="shared" si="47"/>
        <v>877.66</v>
      </c>
      <c r="CS35">
        <f t="shared" si="48"/>
        <v>0</v>
      </c>
      <c r="CT35">
        <f t="shared" si="49"/>
        <v>0</v>
      </c>
      <c r="CU35">
        <f t="shared" si="50"/>
        <v>0</v>
      </c>
      <c r="CV35">
        <f t="shared" si="51"/>
        <v>0</v>
      </c>
      <c r="CW35">
        <f t="shared" si="52"/>
        <v>0</v>
      </c>
      <c r="CX35">
        <f t="shared" si="53"/>
        <v>0</v>
      </c>
      <c r="CY35">
        <f>S35*(BZ35/100)</f>
        <v>0</v>
      </c>
      <c r="CZ35">
        <f>S35*(CA35/100)</f>
        <v>0</v>
      </c>
      <c r="DC35" t="s">
        <v>4</v>
      </c>
      <c r="DD35" t="s">
        <v>4</v>
      </c>
      <c r="DE35" t="s">
        <v>4</v>
      </c>
      <c r="DF35" t="s">
        <v>4</v>
      </c>
      <c r="DG35" t="s">
        <v>4</v>
      </c>
      <c r="DH35" t="s">
        <v>4</v>
      </c>
      <c r="DI35" t="s">
        <v>4</v>
      </c>
      <c r="DJ35" t="s">
        <v>4</v>
      </c>
      <c r="DK35" t="s">
        <v>4</v>
      </c>
      <c r="DL35" t="s">
        <v>4</v>
      </c>
      <c r="DM35" t="s">
        <v>4</v>
      </c>
      <c r="DN35">
        <v>0</v>
      </c>
      <c r="DO35">
        <v>0</v>
      </c>
      <c r="DP35">
        <v>1</v>
      </c>
      <c r="DQ35">
        <v>1</v>
      </c>
      <c r="DU35">
        <v>1009</v>
      </c>
      <c r="DV35" t="s">
        <v>22</v>
      </c>
      <c r="DW35" t="s">
        <v>22</v>
      </c>
      <c r="DX35">
        <v>1000</v>
      </c>
      <c r="DZ35" t="s">
        <v>4</v>
      </c>
      <c r="EA35" t="s">
        <v>4</v>
      </c>
      <c r="EB35" t="s">
        <v>4</v>
      </c>
      <c r="EC35" t="s">
        <v>4</v>
      </c>
      <c r="EE35">
        <v>69253738</v>
      </c>
      <c r="EF35">
        <v>150</v>
      </c>
      <c r="EG35" t="s">
        <v>24</v>
      </c>
      <c r="EH35">
        <v>0</v>
      </c>
      <c r="EI35" t="s">
        <v>4</v>
      </c>
      <c r="EJ35">
        <v>4</v>
      </c>
      <c r="EK35">
        <v>1113</v>
      </c>
      <c r="EL35" t="s">
        <v>33</v>
      </c>
      <c r="EM35" t="s">
        <v>34</v>
      </c>
      <c r="EO35" t="s">
        <v>4</v>
      </c>
      <c r="EQ35">
        <v>0</v>
      </c>
      <c r="ER35">
        <v>55.06</v>
      </c>
      <c r="ES35">
        <v>0</v>
      </c>
      <c r="ET35">
        <v>55.06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54"/>
        <v>0</v>
      </c>
      <c r="FS35">
        <v>0</v>
      </c>
      <c r="FX35">
        <v>0</v>
      </c>
      <c r="FY35">
        <v>0</v>
      </c>
      <c r="GA35" t="s">
        <v>4</v>
      </c>
      <c r="GD35">
        <v>0</v>
      </c>
      <c r="GF35">
        <v>-413398359</v>
      </c>
      <c r="GG35">
        <v>2</v>
      </c>
      <c r="GH35">
        <v>1</v>
      </c>
      <c r="GI35">
        <v>2</v>
      </c>
      <c r="GJ35">
        <v>0</v>
      </c>
      <c r="GK35">
        <f>ROUND(R35*(S12)/100,2)</f>
        <v>0</v>
      </c>
      <c r="GL35">
        <f t="shared" si="55"/>
        <v>0</v>
      </c>
      <c r="GM35">
        <f>ROUND(O35+X35+Y35+GK35,2)+GX35</f>
        <v>284035.98</v>
      </c>
      <c r="GN35">
        <f t="shared" si="56"/>
        <v>0</v>
      </c>
      <c r="GO35">
        <f t="shared" si="57"/>
        <v>0</v>
      </c>
      <c r="GP35">
        <f t="shared" si="58"/>
        <v>284035.98</v>
      </c>
      <c r="GR35">
        <v>0</v>
      </c>
      <c r="GS35">
        <v>3</v>
      </c>
      <c r="GT35">
        <v>0</v>
      </c>
      <c r="GU35" t="s">
        <v>4</v>
      </c>
      <c r="GV35">
        <f t="shared" si="59"/>
        <v>0</v>
      </c>
      <c r="GW35">
        <v>1</v>
      </c>
      <c r="GX35">
        <f t="shared" si="60"/>
        <v>0</v>
      </c>
      <c r="HA35">
        <v>0</v>
      </c>
      <c r="HB35">
        <v>0</v>
      </c>
      <c r="HC35">
        <f t="shared" si="61"/>
        <v>0</v>
      </c>
      <c r="HE35" t="s">
        <v>4</v>
      </c>
      <c r="HF35" t="s">
        <v>4</v>
      </c>
      <c r="HM35" t="s">
        <v>4</v>
      </c>
      <c r="HN35" t="s">
        <v>4</v>
      </c>
      <c r="HO35" t="s">
        <v>4</v>
      </c>
      <c r="HP35" t="s">
        <v>4</v>
      </c>
      <c r="HQ35" t="s">
        <v>4</v>
      </c>
      <c r="IK35">
        <v>0</v>
      </c>
    </row>
    <row r="36" spans="1:255">
      <c r="A36" s="2">
        <v>17</v>
      </c>
      <c r="B36" s="2">
        <v>1</v>
      </c>
      <c r="C36" s="2"/>
      <c r="D36" s="2"/>
      <c r="E36" s="2" t="s">
        <v>40</v>
      </c>
      <c r="F36" s="2" t="s">
        <v>41</v>
      </c>
      <c r="G36" s="2" t="s">
        <v>42</v>
      </c>
      <c r="H36" s="2" t="s">
        <v>31</v>
      </c>
      <c r="I36" s="2">
        <f>ROUND((0.04+0.06+0.16)*240*2.4+900*0.05*2.4,9)</f>
        <v>257.76</v>
      </c>
      <c r="J36" s="2">
        <v>0</v>
      </c>
      <c r="K36" s="2">
        <f>ROUND((0.04+0.06+0.16)*240*2.4+900*0.05*2.4,9)</f>
        <v>257.76</v>
      </c>
      <c r="L36" s="2"/>
      <c r="M36" s="2"/>
      <c r="N36" s="2"/>
      <c r="O36" s="2">
        <f t="shared" si="25"/>
        <v>9431.44</v>
      </c>
      <c r="P36" s="2">
        <f t="shared" si="26"/>
        <v>0</v>
      </c>
      <c r="Q36" s="2">
        <f t="shared" si="27"/>
        <v>9431.44</v>
      </c>
      <c r="R36" s="2">
        <f t="shared" si="28"/>
        <v>0</v>
      </c>
      <c r="S36" s="2">
        <f t="shared" si="29"/>
        <v>0</v>
      </c>
      <c r="T36" s="2">
        <f t="shared" si="30"/>
        <v>0</v>
      </c>
      <c r="U36" s="2">
        <f t="shared" si="31"/>
        <v>0</v>
      </c>
      <c r="V36" s="2">
        <f t="shared" si="32"/>
        <v>0</v>
      </c>
      <c r="W36" s="2">
        <f t="shared" si="33"/>
        <v>0</v>
      </c>
      <c r="X36" s="2">
        <f t="shared" si="34"/>
        <v>0</v>
      </c>
      <c r="Y36" s="2">
        <f t="shared" si="35"/>
        <v>0</v>
      </c>
      <c r="Z36" s="2"/>
      <c r="AA36" s="2">
        <v>70304642</v>
      </c>
      <c r="AB36" s="2">
        <f t="shared" si="36"/>
        <v>36.590000000000003</v>
      </c>
      <c r="AC36" s="2">
        <f t="shared" si="37"/>
        <v>0</v>
      </c>
      <c r="AD36" s="2">
        <f t="shared" si="38"/>
        <v>36.590000000000003</v>
      </c>
      <c r="AE36" s="2">
        <f t="shared" si="39"/>
        <v>0</v>
      </c>
      <c r="AF36" s="2">
        <f t="shared" si="40"/>
        <v>0</v>
      </c>
      <c r="AG36" s="2">
        <f t="shared" si="41"/>
        <v>0</v>
      </c>
      <c r="AH36" s="2">
        <f t="shared" si="42"/>
        <v>0</v>
      </c>
      <c r="AI36" s="2">
        <f t="shared" si="43"/>
        <v>0</v>
      </c>
      <c r="AJ36" s="2">
        <f t="shared" si="44"/>
        <v>0</v>
      </c>
      <c r="AK36" s="2">
        <v>36.590000000000003</v>
      </c>
      <c r="AL36" s="2">
        <v>0</v>
      </c>
      <c r="AM36" s="2">
        <v>36.590000000000003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1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4</v>
      </c>
      <c r="BE36" s="2" t="s">
        <v>4</v>
      </c>
      <c r="BF36" s="2" t="s">
        <v>4</v>
      </c>
      <c r="BG36" s="2" t="s">
        <v>4</v>
      </c>
      <c r="BH36" s="2">
        <v>0</v>
      </c>
      <c r="BI36" s="2">
        <v>4</v>
      </c>
      <c r="BJ36" s="2" t="s">
        <v>43</v>
      </c>
      <c r="BK36" s="2"/>
      <c r="BL36" s="2"/>
      <c r="BM36" s="2">
        <v>1113</v>
      </c>
      <c r="BN36" s="2">
        <v>0</v>
      </c>
      <c r="BO36" s="2" t="s">
        <v>4</v>
      </c>
      <c r="BP36" s="2">
        <v>0</v>
      </c>
      <c r="BQ36" s="2">
        <v>150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4</v>
      </c>
      <c r="BZ36" s="2">
        <v>0</v>
      </c>
      <c r="CA36" s="2">
        <v>0</v>
      </c>
      <c r="CB36" s="2" t="s">
        <v>4</v>
      </c>
      <c r="CC36" s="2"/>
      <c r="CD36" s="2"/>
      <c r="CE36" s="2">
        <v>30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4</v>
      </c>
      <c r="CO36" s="2">
        <v>0</v>
      </c>
      <c r="CP36" s="2">
        <f t="shared" si="45"/>
        <v>9431.44</v>
      </c>
      <c r="CQ36" s="2">
        <f t="shared" si="46"/>
        <v>0</v>
      </c>
      <c r="CR36" s="2">
        <f t="shared" si="47"/>
        <v>36.590000000000003</v>
      </c>
      <c r="CS36" s="2">
        <f t="shared" si="48"/>
        <v>0</v>
      </c>
      <c r="CT36" s="2">
        <f t="shared" si="49"/>
        <v>0</v>
      </c>
      <c r="CU36" s="2">
        <f t="shared" si="50"/>
        <v>0</v>
      </c>
      <c r="CV36" s="2">
        <f t="shared" si="51"/>
        <v>0</v>
      </c>
      <c r="CW36" s="2">
        <f t="shared" si="52"/>
        <v>0</v>
      </c>
      <c r="CX36" s="2">
        <f t="shared" si="53"/>
        <v>0</v>
      </c>
      <c r="CY36" s="2">
        <f>((S36*BZ36)/100)</f>
        <v>0</v>
      </c>
      <c r="CZ36" s="2">
        <f>((S36*CA36)/100)</f>
        <v>0</v>
      </c>
      <c r="DA36" s="2"/>
      <c r="DB36" s="2"/>
      <c r="DC36" s="2" t="s">
        <v>4</v>
      </c>
      <c r="DD36" s="2" t="s">
        <v>4</v>
      </c>
      <c r="DE36" s="2" t="s">
        <v>4</v>
      </c>
      <c r="DF36" s="2" t="s">
        <v>4</v>
      </c>
      <c r="DG36" s="2" t="s">
        <v>4</v>
      </c>
      <c r="DH36" s="2" t="s">
        <v>4</v>
      </c>
      <c r="DI36" s="2" t="s">
        <v>4</v>
      </c>
      <c r="DJ36" s="2" t="s">
        <v>4</v>
      </c>
      <c r="DK36" s="2" t="s">
        <v>4</v>
      </c>
      <c r="DL36" s="2" t="s">
        <v>4</v>
      </c>
      <c r="DM36" s="2" t="s">
        <v>4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1013</v>
      </c>
      <c r="DV36" s="2" t="s">
        <v>31</v>
      </c>
      <c r="DW36" s="2" t="s">
        <v>31</v>
      </c>
      <c r="DX36" s="2">
        <v>1</v>
      </c>
      <c r="DY36" s="2"/>
      <c r="DZ36" s="2" t="s">
        <v>4</v>
      </c>
      <c r="EA36" s="2" t="s">
        <v>4</v>
      </c>
      <c r="EB36" s="2" t="s">
        <v>4</v>
      </c>
      <c r="EC36" s="2" t="s">
        <v>4</v>
      </c>
      <c r="ED36" s="2"/>
      <c r="EE36" s="2">
        <v>69253738</v>
      </c>
      <c r="EF36" s="2">
        <v>150</v>
      </c>
      <c r="EG36" s="2" t="s">
        <v>24</v>
      </c>
      <c r="EH36" s="2">
        <v>0</v>
      </c>
      <c r="EI36" s="2" t="s">
        <v>4</v>
      </c>
      <c r="EJ36" s="2">
        <v>4</v>
      </c>
      <c r="EK36" s="2">
        <v>1113</v>
      </c>
      <c r="EL36" s="2" t="s">
        <v>33</v>
      </c>
      <c r="EM36" s="2" t="s">
        <v>34</v>
      </c>
      <c r="EN36" s="2"/>
      <c r="EO36" s="2" t="s">
        <v>4</v>
      </c>
      <c r="EP36" s="2"/>
      <c r="EQ36" s="2">
        <v>0</v>
      </c>
      <c r="ER36" s="2">
        <v>36.590000000000003</v>
      </c>
      <c r="ES36" s="2">
        <v>0</v>
      </c>
      <c r="ET36" s="2">
        <v>36.590000000000003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54"/>
        <v>0</v>
      </c>
      <c r="FS36" s="2">
        <v>0</v>
      </c>
      <c r="FT36" s="2"/>
      <c r="FU36" s="2"/>
      <c r="FV36" s="2"/>
      <c r="FW36" s="2"/>
      <c r="FX36" s="2">
        <v>0</v>
      </c>
      <c r="FY36" s="2">
        <v>0</v>
      </c>
      <c r="FZ36" s="2"/>
      <c r="GA36" s="2" t="s">
        <v>4</v>
      </c>
      <c r="GB36" s="2"/>
      <c r="GC36" s="2"/>
      <c r="GD36" s="2">
        <v>1</v>
      </c>
      <c r="GE36" s="2"/>
      <c r="GF36" s="2">
        <v>1686146632</v>
      </c>
      <c r="GG36" s="2">
        <v>2</v>
      </c>
      <c r="GH36" s="2">
        <v>1</v>
      </c>
      <c r="GI36" s="2">
        <v>-2</v>
      </c>
      <c r="GJ36" s="2">
        <v>0</v>
      </c>
      <c r="GK36" s="2">
        <v>0</v>
      </c>
      <c r="GL36" s="2">
        <f t="shared" si="55"/>
        <v>0</v>
      </c>
      <c r="GM36" s="2">
        <f>ROUND(O36+X36+Y36,2)+GX36</f>
        <v>9431.44</v>
      </c>
      <c r="GN36" s="2">
        <f t="shared" si="56"/>
        <v>0</v>
      </c>
      <c r="GO36" s="2">
        <f t="shared" si="57"/>
        <v>0</v>
      </c>
      <c r="GP36" s="2">
        <f t="shared" si="58"/>
        <v>9431.44</v>
      </c>
      <c r="GQ36" s="2"/>
      <c r="GR36" s="2">
        <v>0</v>
      </c>
      <c r="GS36" s="2">
        <v>3</v>
      </c>
      <c r="GT36" s="2">
        <v>0</v>
      </c>
      <c r="GU36" s="2" t="s">
        <v>4</v>
      </c>
      <c r="GV36" s="2">
        <f t="shared" si="59"/>
        <v>0</v>
      </c>
      <c r="GW36" s="2">
        <v>1</v>
      </c>
      <c r="GX36" s="2">
        <f t="shared" si="60"/>
        <v>0</v>
      </c>
      <c r="GY36" s="2"/>
      <c r="GZ36" s="2"/>
      <c r="HA36" s="2">
        <v>0</v>
      </c>
      <c r="HB36" s="2">
        <v>0</v>
      </c>
      <c r="HC36" s="2">
        <f t="shared" si="61"/>
        <v>0</v>
      </c>
      <c r="HD36" s="2"/>
      <c r="HE36" s="2" t="s">
        <v>4</v>
      </c>
      <c r="HF36" s="2" t="s">
        <v>4</v>
      </c>
      <c r="HG36" s="2"/>
      <c r="HH36" s="2"/>
      <c r="HI36" s="2"/>
      <c r="HJ36" s="2"/>
      <c r="HK36" s="2"/>
      <c r="HL36" s="2"/>
      <c r="HM36" s="2" t="s">
        <v>4</v>
      </c>
      <c r="HN36" s="2" t="s">
        <v>4</v>
      </c>
      <c r="HO36" s="2" t="s">
        <v>4</v>
      </c>
      <c r="HP36" s="2" t="s">
        <v>4</v>
      </c>
      <c r="HQ36" s="2" t="s">
        <v>4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>
      <c r="A37">
        <v>17</v>
      </c>
      <c r="B37">
        <v>1</v>
      </c>
      <c r="E37" t="s">
        <v>40</v>
      </c>
      <c r="F37" t="s">
        <v>41</v>
      </c>
      <c r="G37" t="s">
        <v>42</v>
      </c>
      <c r="H37" t="s">
        <v>31</v>
      </c>
      <c r="I37">
        <f>ROUND((0.04+0.06+0.16)*240*2.4+900*0.05*2.4,9)</f>
        <v>257.76</v>
      </c>
      <c r="J37">
        <v>0</v>
      </c>
      <c r="K37">
        <f>ROUND((0.04+0.06+0.16)*240*2.4+900*0.05*2.4,9)</f>
        <v>257.76</v>
      </c>
      <c r="O37">
        <f t="shared" si="25"/>
        <v>77337.81</v>
      </c>
      <c r="P37">
        <f t="shared" si="26"/>
        <v>0</v>
      </c>
      <c r="Q37">
        <f t="shared" si="27"/>
        <v>77337.81</v>
      </c>
      <c r="R37">
        <f t="shared" si="28"/>
        <v>0</v>
      </c>
      <c r="S37">
        <f t="shared" si="29"/>
        <v>0</v>
      </c>
      <c r="T37">
        <f t="shared" si="30"/>
        <v>0</v>
      </c>
      <c r="U37">
        <f t="shared" si="31"/>
        <v>0</v>
      </c>
      <c r="V37">
        <f t="shared" si="32"/>
        <v>0</v>
      </c>
      <c r="W37">
        <f t="shared" si="33"/>
        <v>0</v>
      </c>
      <c r="X37">
        <f t="shared" si="34"/>
        <v>0</v>
      </c>
      <c r="Y37">
        <f t="shared" si="35"/>
        <v>0</v>
      </c>
      <c r="AA37">
        <v>70316051</v>
      </c>
      <c r="AB37">
        <f t="shared" si="36"/>
        <v>36.590000000000003</v>
      </c>
      <c r="AC37">
        <f t="shared" si="37"/>
        <v>0</v>
      </c>
      <c r="AD37">
        <f t="shared" si="38"/>
        <v>36.590000000000003</v>
      </c>
      <c r="AE37">
        <f t="shared" si="39"/>
        <v>0</v>
      </c>
      <c r="AF37">
        <f t="shared" si="40"/>
        <v>0</v>
      </c>
      <c r="AG37">
        <f t="shared" si="41"/>
        <v>0</v>
      </c>
      <c r="AH37">
        <f t="shared" si="42"/>
        <v>0</v>
      </c>
      <c r="AI37">
        <f t="shared" si="43"/>
        <v>0</v>
      </c>
      <c r="AJ37">
        <f t="shared" si="44"/>
        <v>0</v>
      </c>
      <c r="AK37">
        <v>36.590000000000003</v>
      </c>
      <c r="AL37">
        <v>0</v>
      </c>
      <c r="AM37">
        <v>36.590000000000003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95</v>
      </c>
      <c r="AU37">
        <v>65</v>
      </c>
      <c r="AV37">
        <v>1</v>
      </c>
      <c r="AW37">
        <v>1</v>
      </c>
      <c r="AZ37">
        <v>1</v>
      </c>
      <c r="BA37">
        <v>1</v>
      </c>
      <c r="BB37">
        <v>8.1999999999999993</v>
      </c>
      <c r="BC37">
        <v>1</v>
      </c>
      <c r="BD37" t="s">
        <v>4</v>
      </c>
      <c r="BE37" t="s">
        <v>4</v>
      </c>
      <c r="BF37" t="s">
        <v>4</v>
      </c>
      <c r="BG37" t="s">
        <v>4</v>
      </c>
      <c r="BH37">
        <v>0</v>
      </c>
      <c r="BI37">
        <v>4</v>
      </c>
      <c r="BJ37" t="s">
        <v>43</v>
      </c>
      <c r="BM37">
        <v>1113</v>
      </c>
      <c r="BN37">
        <v>0</v>
      </c>
      <c r="BO37" t="s">
        <v>41</v>
      </c>
      <c r="BP37">
        <v>1</v>
      </c>
      <c r="BQ37">
        <v>150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4</v>
      </c>
      <c r="BZ37">
        <v>95</v>
      </c>
      <c r="CA37">
        <v>65</v>
      </c>
      <c r="CB37" t="s">
        <v>4</v>
      </c>
      <c r="CE37">
        <v>30</v>
      </c>
      <c r="CF37">
        <v>0</v>
      </c>
      <c r="CG37">
        <v>0</v>
      </c>
      <c r="CM37">
        <v>0</v>
      </c>
      <c r="CN37" t="s">
        <v>4</v>
      </c>
      <c r="CO37">
        <v>0</v>
      </c>
      <c r="CP37">
        <f t="shared" si="45"/>
        <v>77337.81</v>
      </c>
      <c r="CQ37">
        <f t="shared" si="46"/>
        <v>0</v>
      </c>
      <c r="CR37">
        <f t="shared" si="47"/>
        <v>300.04000000000002</v>
      </c>
      <c r="CS37">
        <f t="shared" si="48"/>
        <v>0</v>
      </c>
      <c r="CT37">
        <f t="shared" si="49"/>
        <v>0</v>
      </c>
      <c r="CU37">
        <f t="shared" si="50"/>
        <v>0</v>
      </c>
      <c r="CV37">
        <f t="shared" si="51"/>
        <v>0</v>
      </c>
      <c r="CW37">
        <f t="shared" si="52"/>
        <v>0</v>
      </c>
      <c r="CX37">
        <f t="shared" si="53"/>
        <v>0</v>
      </c>
      <c r="CY37">
        <f>S37*(BZ37/100)</f>
        <v>0</v>
      </c>
      <c r="CZ37">
        <f>S37*(CA37/100)</f>
        <v>0</v>
      </c>
      <c r="DC37" t="s">
        <v>4</v>
      </c>
      <c r="DD37" t="s">
        <v>4</v>
      </c>
      <c r="DE37" t="s">
        <v>4</v>
      </c>
      <c r="DF37" t="s">
        <v>4</v>
      </c>
      <c r="DG37" t="s">
        <v>4</v>
      </c>
      <c r="DH37" t="s">
        <v>4</v>
      </c>
      <c r="DI37" t="s">
        <v>4</v>
      </c>
      <c r="DJ37" t="s">
        <v>4</v>
      </c>
      <c r="DK37" t="s">
        <v>4</v>
      </c>
      <c r="DL37" t="s">
        <v>4</v>
      </c>
      <c r="DM37" t="s">
        <v>4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31</v>
      </c>
      <c r="DW37" t="s">
        <v>31</v>
      </c>
      <c r="DX37">
        <v>1</v>
      </c>
      <c r="DZ37" t="s">
        <v>4</v>
      </c>
      <c r="EA37" t="s">
        <v>4</v>
      </c>
      <c r="EB37" t="s">
        <v>4</v>
      </c>
      <c r="EC37" t="s">
        <v>4</v>
      </c>
      <c r="EE37">
        <v>69253738</v>
      </c>
      <c r="EF37">
        <v>150</v>
      </c>
      <c r="EG37" t="s">
        <v>24</v>
      </c>
      <c r="EH37">
        <v>0</v>
      </c>
      <c r="EI37" t="s">
        <v>4</v>
      </c>
      <c r="EJ37">
        <v>4</v>
      </c>
      <c r="EK37">
        <v>1113</v>
      </c>
      <c r="EL37" t="s">
        <v>33</v>
      </c>
      <c r="EM37" t="s">
        <v>34</v>
      </c>
      <c r="EO37" t="s">
        <v>4</v>
      </c>
      <c r="EQ37">
        <v>0</v>
      </c>
      <c r="ER37">
        <v>36.590000000000003</v>
      </c>
      <c r="ES37">
        <v>0</v>
      </c>
      <c r="ET37">
        <v>36.590000000000003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54"/>
        <v>0</v>
      </c>
      <c r="FS37">
        <v>0</v>
      </c>
      <c r="FX37">
        <v>0</v>
      </c>
      <c r="FY37">
        <v>0</v>
      </c>
      <c r="GA37" t="s">
        <v>4</v>
      </c>
      <c r="GD37">
        <v>0</v>
      </c>
      <c r="GF37">
        <v>1686146632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55"/>
        <v>0</v>
      </c>
      <c r="GM37">
        <f>ROUND(O37+X37+Y37+GK37,2)+GX37</f>
        <v>77337.81</v>
      </c>
      <c r="GN37">
        <f t="shared" si="56"/>
        <v>0</v>
      </c>
      <c r="GO37">
        <f t="shared" si="57"/>
        <v>0</v>
      </c>
      <c r="GP37">
        <f t="shared" si="58"/>
        <v>77337.81</v>
      </c>
      <c r="GR37">
        <v>0</v>
      </c>
      <c r="GS37">
        <v>0</v>
      </c>
      <c r="GT37">
        <v>0</v>
      </c>
      <c r="GU37" t="s">
        <v>4</v>
      </c>
      <c r="GV37">
        <f t="shared" si="59"/>
        <v>0</v>
      </c>
      <c r="GW37">
        <v>1</v>
      </c>
      <c r="GX37">
        <f t="shared" si="60"/>
        <v>0</v>
      </c>
      <c r="HA37">
        <v>0</v>
      </c>
      <c r="HB37">
        <v>0</v>
      </c>
      <c r="HC37">
        <f t="shared" si="61"/>
        <v>0</v>
      </c>
      <c r="HE37" t="s">
        <v>4</v>
      </c>
      <c r="HF37" t="s">
        <v>4</v>
      </c>
      <c r="HM37" t="s">
        <v>4</v>
      </c>
      <c r="HN37" t="s">
        <v>4</v>
      </c>
      <c r="HO37" t="s">
        <v>4</v>
      </c>
      <c r="HP37" t="s">
        <v>4</v>
      </c>
      <c r="HQ37" t="s">
        <v>4</v>
      </c>
      <c r="IK37">
        <v>0</v>
      </c>
    </row>
    <row r="38" spans="1:255">
      <c r="A38" s="2">
        <v>17</v>
      </c>
      <c r="B38" s="2">
        <v>1</v>
      </c>
      <c r="C38" s="2"/>
      <c r="D38" s="2"/>
      <c r="E38" s="2" t="s">
        <v>44</v>
      </c>
      <c r="F38" s="2" t="s">
        <v>45</v>
      </c>
      <c r="G38" s="2" t="s">
        <v>46</v>
      </c>
      <c r="H38" s="2" t="s">
        <v>31</v>
      </c>
      <c r="I38" s="2">
        <f>ROUND(240*0.15*1.8,9)</f>
        <v>64.8</v>
      </c>
      <c r="J38" s="2">
        <v>0</v>
      </c>
      <c r="K38" s="2">
        <f>ROUND(240*0.15*1.8,9)</f>
        <v>64.8</v>
      </c>
      <c r="L38" s="2"/>
      <c r="M38" s="2"/>
      <c r="N38" s="2"/>
      <c r="O38" s="2">
        <f t="shared" si="25"/>
        <v>1156.03</v>
      </c>
      <c r="P38" s="2">
        <f t="shared" si="26"/>
        <v>0</v>
      </c>
      <c r="Q38" s="2">
        <f t="shared" si="27"/>
        <v>1156.03</v>
      </c>
      <c r="R38" s="2">
        <f t="shared" si="28"/>
        <v>0</v>
      </c>
      <c r="S38" s="2">
        <f t="shared" si="29"/>
        <v>0</v>
      </c>
      <c r="T38" s="2">
        <f t="shared" si="30"/>
        <v>0</v>
      </c>
      <c r="U38" s="2">
        <f t="shared" si="31"/>
        <v>0</v>
      </c>
      <c r="V38" s="2">
        <f t="shared" si="32"/>
        <v>0</v>
      </c>
      <c r="W38" s="2">
        <f t="shared" si="33"/>
        <v>0</v>
      </c>
      <c r="X38" s="2">
        <f t="shared" si="34"/>
        <v>0</v>
      </c>
      <c r="Y38" s="2">
        <f t="shared" si="35"/>
        <v>0</v>
      </c>
      <c r="Z38" s="2"/>
      <c r="AA38" s="2">
        <v>70304642</v>
      </c>
      <c r="AB38" s="2">
        <f t="shared" si="36"/>
        <v>17.84</v>
      </c>
      <c r="AC38" s="2">
        <f t="shared" si="37"/>
        <v>0</v>
      </c>
      <c r="AD38" s="2">
        <f t="shared" si="38"/>
        <v>17.84</v>
      </c>
      <c r="AE38" s="2">
        <f t="shared" si="39"/>
        <v>0</v>
      </c>
      <c r="AF38" s="2">
        <f t="shared" si="40"/>
        <v>0</v>
      </c>
      <c r="AG38" s="2">
        <f t="shared" si="41"/>
        <v>0</v>
      </c>
      <c r="AH38" s="2">
        <f t="shared" si="42"/>
        <v>0</v>
      </c>
      <c r="AI38" s="2">
        <f t="shared" si="43"/>
        <v>0</v>
      </c>
      <c r="AJ38" s="2">
        <f t="shared" si="44"/>
        <v>0</v>
      </c>
      <c r="AK38" s="2">
        <v>17.84</v>
      </c>
      <c r="AL38" s="2">
        <v>0</v>
      </c>
      <c r="AM38" s="2">
        <v>17.84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4</v>
      </c>
      <c r="BE38" s="2" t="s">
        <v>4</v>
      </c>
      <c r="BF38" s="2" t="s">
        <v>4</v>
      </c>
      <c r="BG38" s="2" t="s">
        <v>4</v>
      </c>
      <c r="BH38" s="2">
        <v>0</v>
      </c>
      <c r="BI38" s="2">
        <v>4</v>
      </c>
      <c r="BJ38" s="2" t="s">
        <v>47</v>
      </c>
      <c r="BK38" s="2"/>
      <c r="BL38" s="2"/>
      <c r="BM38" s="2">
        <v>1113</v>
      </c>
      <c r="BN38" s="2">
        <v>0</v>
      </c>
      <c r="BO38" s="2" t="s">
        <v>4</v>
      </c>
      <c r="BP38" s="2">
        <v>0</v>
      </c>
      <c r="BQ38" s="2">
        <v>150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4</v>
      </c>
      <c r="BZ38" s="2">
        <v>0</v>
      </c>
      <c r="CA38" s="2">
        <v>0</v>
      </c>
      <c r="CB38" s="2" t="s">
        <v>4</v>
      </c>
      <c r="CC38" s="2"/>
      <c r="CD38" s="2"/>
      <c r="CE38" s="2">
        <v>30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4</v>
      </c>
      <c r="CO38" s="2">
        <v>0</v>
      </c>
      <c r="CP38" s="2">
        <f t="shared" si="45"/>
        <v>1156.03</v>
      </c>
      <c r="CQ38" s="2">
        <f t="shared" si="46"/>
        <v>0</v>
      </c>
      <c r="CR38" s="2">
        <f t="shared" si="47"/>
        <v>17.84</v>
      </c>
      <c r="CS38" s="2">
        <f t="shared" si="48"/>
        <v>0</v>
      </c>
      <c r="CT38" s="2">
        <f t="shared" si="49"/>
        <v>0</v>
      </c>
      <c r="CU38" s="2">
        <f t="shared" si="50"/>
        <v>0</v>
      </c>
      <c r="CV38" s="2">
        <f t="shared" si="51"/>
        <v>0</v>
      </c>
      <c r="CW38" s="2">
        <f t="shared" si="52"/>
        <v>0</v>
      </c>
      <c r="CX38" s="2">
        <f t="shared" si="53"/>
        <v>0</v>
      </c>
      <c r="CY38" s="2">
        <f>((S38*BZ38)/100)</f>
        <v>0</v>
      </c>
      <c r="CZ38" s="2">
        <f>((S38*CA38)/100)</f>
        <v>0</v>
      </c>
      <c r="DA38" s="2"/>
      <c r="DB38" s="2"/>
      <c r="DC38" s="2" t="s">
        <v>4</v>
      </c>
      <c r="DD38" s="2" t="s">
        <v>4</v>
      </c>
      <c r="DE38" s="2" t="s">
        <v>4</v>
      </c>
      <c r="DF38" s="2" t="s">
        <v>4</v>
      </c>
      <c r="DG38" s="2" t="s">
        <v>4</v>
      </c>
      <c r="DH38" s="2" t="s">
        <v>4</v>
      </c>
      <c r="DI38" s="2" t="s">
        <v>4</v>
      </c>
      <c r="DJ38" s="2" t="s">
        <v>4</v>
      </c>
      <c r="DK38" s="2" t="s">
        <v>4</v>
      </c>
      <c r="DL38" s="2" t="s">
        <v>4</v>
      </c>
      <c r="DM38" s="2" t="s">
        <v>4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1013</v>
      </c>
      <c r="DV38" s="2" t="s">
        <v>31</v>
      </c>
      <c r="DW38" s="2" t="s">
        <v>31</v>
      </c>
      <c r="DX38" s="2">
        <v>1</v>
      </c>
      <c r="DY38" s="2"/>
      <c r="DZ38" s="2" t="s">
        <v>4</v>
      </c>
      <c r="EA38" s="2" t="s">
        <v>4</v>
      </c>
      <c r="EB38" s="2" t="s">
        <v>4</v>
      </c>
      <c r="EC38" s="2" t="s">
        <v>4</v>
      </c>
      <c r="ED38" s="2"/>
      <c r="EE38" s="2">
        <v>69253738</v>
      </c>
      <c r="EF38" s="2">
        <v>150</v>
      </c>
      <c r="EG38" s="2" t="s">
        <v>24</v>
      </c>
      <c r="EH38" s="2">
        <v>0</v>
      </c>
      <c r="EI38" s="2" t="s">
        <v>4</v>
      </c>
      <c r="EJ38" s="2">
        <v>4</v>
      </c>
      <c r="EK38" s="2">
        <v>1113</v>
      </c>
      <c r="EL38" s="2" t="s">
        <v>33</v>
      </c>
      <c r="EM38" s="2" t="s">
        <v>34</v>
      </c>
      <c r="EN38" s="2"/>
      <c r="EO38" s="2" t="s">
        <v>4</v>
      </c>
      <c r="EP38" s="2"/>
      <c r="EQ38" s="2">
        <v>0</v>
      </c>
      <c r="ER38" s="2">
        <v>17.84</v>
      </c>
      <c r="ES38" s="2">
        <v>0</v>
      </c>
      <c r="ET38" s="2">
        <v>17.84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54"/>
        <v>0</v>
      </c>
      <c r="FS38" s="2">
        <v>0</v>
      </c>
      <c r="FT38" s="2"/>
      <c r="FU38" s="2"/>
      <c r="FV38" s="2"/>
      <c r="FW38" s="2"/>
      <c r="FX38" s="2">
        <v>0</v>
      </c>
      <c r="FY38" s="2">
        <v>0</v>
      </c>
      <c r="FZ38" s="2"/>
      <c r="GA38" s="2" t="s">
        <v>4</v>
      </c>
      <c r="GB38" s="2"/>
      <c r="GC38" s="2"/>
      <c r="GD38" s="2">
        <v>1</v>
      </c>
      <c r="GE38" s="2"/>
      <c r="GF38" s="2">
        <v>548197519</v>
      </c>
      <c r="GG38" s="2">
        <v>2</v>
      </c>
      <c r="GH38" s="2">
        <v>1</v>
      </c>
      <c r="GI38" s="2">
        <v>-2</v>
      </c>
      <c r="GJ38" s="2">
        <v>0</v>
      </c>
      <c r="GK38" s="2">
        <v>0</v>
      </c>
      <c r="GL38" s="2">
        <f t="shared" si="55"/>
        <v>0</v>
      </c>
      <c r="GM38" s="2">
        <f>ROUND(O38+X38+Y38,2)+GX38</f>
        <v>1156.03</v>
      </c>
      <c r="GN38" s="2">
        <f t="shared" si="56"/>
        <v>0</v>
      </c>
      <c r="GO38" s="2">
        <f t="shared" si="57"/>
        <v>0</v>
      </c>
      <c r="GP38" s="2">
        <f t="shared" si="58"/>
        <v>1156.03</v>
      </c>
      <c r="GQ38" s="2"/>
      <c r="GR38" s="2">
        <v>0</v>
      </c>
      <c r="GS38" s="2">
        <v>3</v>
      </c>
      <c r="GT38" s="2">
        <v>0</v>
      </c>
      <c r="GU38" s="2" t="s">
        <v>4</v>
      </c>
      <c r="GV38" s="2">
        <f t="shared" si="59"/>
        <v>0</v>
      </c>
      <c r="GW38" s="2">
        <v>1</v>
      </c>
      <c r="GX38" s="2">
        <f t="shared" si="60"/>
        <v>0</v>
      </c>
      <c r="GY38" s="2"/>
      <c r="GZ38" s="2"/>
      <c r="HA38" s="2">
        <v>0</v>
      </c>
      <c r="HB38" s="2">
        <v>0</v>
      </c>
      <c r="HC38" s="2">
        <f t="shared" si="61"/>
        <v>0</v>
      </c>
      <c r="HD38" s="2"/>
      <c r="HE38" s="2" t="s">
        <v>4</v>
      </c>
      <c r="HF38" s="2" t="s">
        <v>4</v>
      </c>
      <c r="HG38" s="2"/>
      <c r="HH38" s="2"/>
      <c r="HI38" s="2"/>
      <c r="HJ38" s="2"/>
      <c r="HK38" s="2"/>
      <c r="HL38" s="2"/>
      <c r="HM38" s="2" t="s">
        <v>4</v>
      </c>
      <c r="HN38" s="2" t="s">
        <v>4</v>
      </c>
      <c r="HO38" s="2" t="s">
        <v>4</v>
      </c>
      <c r="HP38" s="2" t="s">
        <v>4</v>
      </c>
      <c r="HQ38" s="2" t="s">
        <v>4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>
      <c r="A39">
        <v>17</v>
      </c>
      <c r="B39">
        <v>1</v>
      </c>
      <c r="E39" t="s">
        <v>44</v>
      </c>
      <c r="F39" t="s">
        <v>45</v>
      </c>
      <c r="G39" t="s">
        <v>46</v>
      </c>
      <c r="H39" t="s">
        <v>31</v>
      </c>
      <c r="I39">
        <f>ROUND(240*0.15*1.8,9)</f>
        <v>64.8</v>
      </c>
      <c r="J39">
        <v>0</v>
      </c>
      <c r="K39">
        <f>ROUND(240*0.15*1.8,9)</f>
        <v>64.8</v>
      </c>
      <c r="O39">
        <f t="shared" si="25"/>
        <v>14219.17</v>
      </c>
      <c r="P39">
        <f t="shared" si="26"/>
        <v>0</v>
      </c>
      <c r="Q39">
        <f t="shared" si="27"/>
        <v>14219.17</v>
      </c>
      <c r="R39">
        <f t="shared" si="28"/>
        <v>0</v>
      </c>
      <c r="S39">
        <f t="shared" si="29"/>
        <v>0</v>
      </c>
      <c r="T39">
        <f t="shared" si="30"/>
        <v>0</v>
      </c>
      <c r="U39">
        <f t="shared" si="31"/>
        <v>0</v>
      </c>
      <c r="V39">
        <f t="shared" si="32"/>
        <v>0</v>
      </c>
      <c r="W39">
        <f t="shared" si="33"/>
        <v>0</v>
      </c>
      <c r="X39">
        <f t="shared" si="34"/>
        <v>0</v>
      </c>
      <c r="Y39">
        <f t="shared" si="35"/>
        <v>0</v>
      </c>
      <c r="AA39">
        <v>70316051</v>
      </c>
      <c r="AB39">
        <f t="shared" si="36"/>
        <v>17.84</v>
      </c>
      <c r="AC39">
        <f t="shared" si="37"/>
        <v>0</v>
      </c>
      <c r="AD39">
        <f t="shared" si="38"/>
        <v>17.84</v>
      </c>
      <c r="AE39">
        <f t="shared" si="39"/>
        <v>0</v>
      </c>
      <c r="AF39">
        <f t="shared" si="40"/>
        <v>0</v>
      </c>
      <c r="AG39">
        <f t="shared" si="41"/>
        <v>0</v>
      </c>
      <c r="AH39">
        <f t="shared" si="42"/>
        <v>0</v>
      </c>
      <c r="AI39">
        <f t="shared" si="43"/>
        <v>0</v>
      </c>
      <c r="AJ39">
        <f t="shared" si="44"/>
        <v>0</v>
      </c>
      <c r="AK39">
        <v>17.84</v>
      </c>
      <c r="AL39">
        <v>0</v>
      </c>
      <c r="AM39">
        <v>17.84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95</v>
      </c>
      <c r="AU39">
        <v>65</v>
      </c>
      <c r="AV39">
        <v>1</v>
      </c>
      <c r="AW39">
        <v>1</v>
      </c>
      <c r="AZ39">
        <v>1</v>
      </c>
      <c r="BA39">
        <v>1</v>
      </c>
      <c r="BB39">
        <v>12.3</v>
      </c>
      <c r="BC39">
        <v>1</v>
      </c>
      <c r="BD39" t="s">
        <v>4</v>
      </c>
      <c r="BE39" t="s">
        <v>4</v>
      </c>
      <c r="BF39" t="s">
        <v>4</v>
      </c>
      <c r="BG39" t="s">
        <v>4</v>
      </c>
      <c r="BH39">
        <v>0</v>
      </c>
      <c r="BI39">
        <v>4</v>
      </c>
      <c r="BJ39" t="s">
        <v>47</v>
      </c>
      <c r="BM39">
        <v>1113</v>
      </c>
      <c r="BN39">
        <v>0</v>
      </c>
      <c r="BO39" t="s">
        <v>45</v>
      </c>
      <c r="BP39">
        <v>1</v>
      </c>
      <c r="BQ39">
        <v>150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4</v>
      </c>
      <c r="BZ39">
        <v>95</v>
      </c>
      <c r="CA39">
        <v>65</v>
      </c>
      <c r="CB39" t="s">
        <v>4</v>
      </c>
      <c r="CE39">
        <v>30</v>
      </c>
      <c r="CF39">
        <v>0</v>
      </c>
      <c r="CG39">
        <v>0</v>
      </c>
      <c r="CM39">
        <v>0</v>
      </c>
      <c r="CN39" t="s">
        <v>4</v>
      </c>
      <c r="CO39">
        <v>0</v>
      </c>
      <c r="CP39">
        <f t="shared" si="45"/>
        <v>14219.17</v>
      </c>
      <c r="CQ39">
        <f t="shared" si="46"/>
        <v>0</v>
      </c>
      <c r="CR39">
        <f t="shared" si="47"/>
        <v>219.43</v>
      </c>
      <c r="CS39">
        <f t="shared" si="48"/>
        <v>0</v>
      </c>
      <c r="CT39">
        <f t="shared" si="49"/>
        <v>0</v>
      </c>
      <c r="CU39">
        <f t="shared" si="50"/>
        <v>0</v>
      </c>
      <c r="CV39">
        <f t="shared" si="51"/>
        <v>0</v>
      </c>
      <c r="CW39">
        <f t="shared" si="52"/>
        <v>0</v>
      </c>
      <c r="CX39">
        <f t="shared" si="53"/>
        <v>0</v>
      </c>
      <c r="CY39">
        <f>S39*(BZ39/100)</f>
        <v>0</v>
      </c>
      <c r="CZ39">
        <f>S39*(CA39/100)</f>
        <v>0</v>
      </c>
      <c r="DC39" t="s">
        <v>4</v>
      </c>
      <c r="DD39" t="s">
        <v>4</v>
      </c>
      <c r="DE39" t="s">
        <v>4</v>
      </c>
      <c r="DF39" t="s">
        <v>4</v>
      </c>
      <c r="DG39" t="s">
        <v>4</v>
      </c>
      <c r="DH39" t="s">
        <v>4</v>
      </c>
      <c r="DI39" t="s">
        <v>4</v>
      </c>
      <c r="DJ39" t="s">
        <v>4</v>
      </c>
      <c r="DK39" t="s">
        <v>4</v>
      </c>
      <c r="DL39" t="s">
        <v>4</v>
      </c>
      <c r="DM39" t="s">
        <v>4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31</v>
      </c>
      <c r="DW39" t="s">
        <v>31</v>
      </c>
      <c r="DX39">
        <v>1</v>
      </c>
      <c r="DZ39" t="s">
        <v>4</v>
      </c>
      <c r="EA39" t="s">
        <v>4</v>
      </c>
      <c r="EB39" t="s">
        <v>4</v>
      </c>
      <c r="EC39" t="s">
        <v>4</v>
      </c>
      <c r="EE39">
        <v>69253738</v>
      </c>
      <c r="EF39">
        <v>150</v>
      </c>
      <c r="EG39" t="s">
        <v>24</v>
      </c>
      <c r="EH39">
        <v>0</v>
      </c>
      <c r="EI39" t="s">
        <v>4</v>
      </c>
      <c r="EJ39">
        <v>4</v>
      </c>
      <c r="EK39">
        <v>1113</v>
      </c>
      <c r="EL39" t="s">
        <v>33</v>
      </c>
      <c r="EM39" t="s">
        <v>34</v>
      </c>
      <c r="EO39" t="s">
        <v>4</v>
      </c>
      <c r="EQ39">
        <v>0</v>
      </c>
      <c r="ER39">
        <v>17.84</v>
      </c>
      <c r="ES39">
        <v>0</v>
      </c>
      <c r="ET39">
        <v>17.84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54"/>
        <v>0</v>
      </c>
      <c r="FS39">
        <v>0</v>
      </c>
      <c r="FX39">
        <v>0</v>
      </c>
      <c r="FY39">
        <v>0</v>
      </c>
      <c r="GA39" t="s">
        <v>4</v>
      </c>
      <c r="GD39">
        <v>0</v>
      </c>
      <c r="GF39">
        <v>548197519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55"/>
        <v>0</v>
      </c>
      <c r="GM39">
        <f>ROUND(O39+X39+Y39+GK39,2)+GX39</f>
        <v>14219.17</v>
      </c>
      <c r="GN39">
        <f t="shared" si="56"/>
        <v>0</v>
      </c>
      <c r="GO39">
        <f t="shared" si="57"/>
        <v>0</v>
      </c>
      <c r="GP39">
        <f t="shared" si="58"/>
        <v>14219.17</v>
      </c>
      <c r="GR39">
        <v>0</v>
      </c>
      <c r="GS39">
        <v>0</v>
      </c>
      <c r="GT39">
        <v>0</v>
      </c>
      <c r="GU39" t="s">
        <v>4</v>
      </c>
      <c r="GV39">
        <f t="shared" si="59"/>
        <v>0</v>
      </c>
      <c r="GW39">
        <v>1</v>
      </c>
      <c r="GX39">
        <f t="shared" si="60"/>
        <v>0</v>
      </c>
      <c r="HA39">
        <v>0</v>
      </c>
      <c r="HB39">
        <v>0</v>
      </c>
      <c r="HC39">
        <f t="shared" si="61"/>
        <v>0</v>
      </c>
      <c r="HE39" t="s">
        <v>4</v>
      </c>
      <c r="HF39" t="s">
        <v>4</v>
      </c>
      <c r="HM39" t="s">
        <v>4</v>
      </c>
      <c r="HN39" t="s">
        <v>4</v>
      </c>
      <c r="HO39" t="s">
        <v>4</v>
      </c>
      <c r="HP39" t="s">
        <v>4</v>
      </c>
      <c r="HQ39" t="s">
        <v>4</v>
      </c>
      <c r="IK39">
        <v>0</v>
      </c>
    </row>
    <row r="40" spans="1:255">
      <c r="A40" s="2">
        <v>17</v>
      </c>
      <c r="B40" s="2">
        <v>1</v>
      </c>
      <c r="C40" s="2"/>
      <c r="D40" s="2"/>
      <c r="E40" s="2" t="s">
        <v>4</v>
      </c>
      <c r="F40" s="2" t="s">
        <v>48</v>
      </c>
      <c r="G40" s="2" t="s">
        <v>49</v>
      </c>
      <c r="H40" s="2" t="s">
        <v>31</v>
      </c>
      <c r="I40" s="2">
        <f>ROUND(28*38.16/1000,9)</f>
        <v>1.0684800000000001</v>
      </c>
      <c r="J40" s="2">
        <v>0</v>
      </c>
      <c r="K40" s="2">
        <f>ROUND(28*38.16/1000,9)</f>
        <v>1.0684800000000001</v>
      </c>
      <c r="L40" s="2"/>
      <c r="M40" s="2"/>
      <c r="N40" s="2"/>
      <c r="O40" s="2">
        <f t="shared" si="25"/>
        <v>23.2</v>
      </c>
      <c r="P40" s="2">
        <f t="shared" si="26"/>
        <v>0</v>
      </c>
      <c r="Q40" s="2">
        <f t="shared" si="27"/>
        <v>23.2</v>
      </c>
      <c r="R40" s="2">
        <f t="shared" si="28"/>
        <v>0</v>
      </c>
      <c r="S40" s="2">
        <f t="shared" si="29"/>
        <v>0</v>
      </c>
      <c r="T40" s="2">
        <f t="shared" si="30"/>
        <v>0</v>
      </c>
      <c r="U40" s="2">
        <f t="shared" si="31"/>
        <v>0</v>
      </c>
      <c r="V40" s="2">
        <f t="shared" si="32"/>
        <v>0</v>
      </c>
      <c r="W40" s="2">
        <f t="shared" si="33"/>
        <v>0</v>
      </c>
      <c r="X40" s="2">
        <f t="shared" si="34"/>
        <v>0</v>
      </c>
      <c r="Y40" s="2">
        <f t="shared" si="35"/>
        <v>0</v>
      </c>
      <c r="Z40" s="2"/>
      <c r="AA40" s="2">
        <v>-1</v>
      </c>
      <c r="AB40" s="2">
        <f t="shared" si="36"/>
        <v>21.71</v>
      </c>
      <c r="AC40" s="2">
        <f t="shared" si="37"/>
        <v>0</v>
      </c>
      <c r="AD40" s="2">
        <f t="shared" si="38"/>
        <v>21.71</v>
      </c>
      <c r="AE40" s="2">
        <f t="shared" si="39"/>
        <v>0</v>
      </c>
      <c r="AF40" s="2">
        <f t="shared" si="40"/>
        <v>0</v>
      </c>
      <c r="AG40" s="2">
        <f t="shared" si="41"/>
        <v>0</v>
      </c>
      <c r="AH40" s="2">
        <f t="shared" si="42"/>
        <v>0</v>
      </c>
      <c r="AI40" s="2">
        <f t="shared" si="43"/>
        <v>0</v>
      </c>
      <c r="AJ40" s="2">
        <f t="shared" si="44"/>
        <v>0</v>
      </c>
      <c r="AK40" s="2">
        <v>21.71</v>
      </c>
      <c r="AL40" s="2">
        <v>0</v>
      </c>
      <c r="AM40" s="2">
        <v>21.71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1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4</v>
      </c>
      <c r="BE40" s="2" t="s">
        <v>4</v>
      </c>
      <c r="BF40" s="2" t="s">
        <v>4</v>
      </c>
      <c r="BG40" s="2" t="s">
        <v>4</v>
      </c>
      <c r="BH40" s="2">
        <v>0</v>
      </c>
      <c r="BI40" s="2">
        <v>4</v>
      </c>
      <c r="BJ40" s="2" t="s">
        <v>50</v>
      </c>
      <c r="BK40" s="2"/>
      <c r="BL40" s="2"/>
      <c r="BM40" s="2">
        <v>1113</v>
      </c>
      <c r="BN40" s="2">
        <v>0</v>
      </c>
      <c r="BO40" s="2" t="s">
        <v>4</v>
      </c>
      <c r="BP40" s="2">
        <v>0</v>
      </c>
      <c r="BQ40" s="2">
        <v>150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4</v>
      </c>
      <c r="BZ40" s="2">
        <v>0</v>
      </c>
      <c r="CA40" s="2">
        <v>0</v>
      </c>
      <c r="CB40" s="2" t="s">
        <v>4</v>
      </c>
      <c r="CC40" s="2"/>
      <c r="CD40" s="2"/>
      <c r="CE40" s="2">
        <v>30</v>
      </c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4</v>
      </c>
      <c r="CO40" s="2">
        <v>0</v>
      </c>
      <c r="CP40" s="2">
        <f t="shared" si="45"/>
        <v>23.2</v>
      </c>
      <c r="CQ40" s="2">
        <f t="shared" si="46"/>
        <v>0</v>
      </c>
      <c r="CR40" s="2">
        <f t="shared" si="47"/>
        <v>21.71</v>
      </c>
      <c r="CS40" s="2">
        <f t="shared" si="48"/>
        <v>0</v>
      </c>
      <c r="CT40" s="2">
        <f t="shared" si="49"/>
        <v>0</v>
      </c>
      <c r="CU40" s="2">
        <f t="shared" si="50"/>
        <v>0</v>
      </c>
      <c r="CV40" s="2">
        <f t="shared" si="51"/>
        <v>0</v>
      </c>
      <c r="CW40" s="2">
        <f t="shared" si="52"/>
        <v>0</v>
      </c>
      <c r="CX40" s="2">
        <f t="shared" si="53"/>
        <v>0</v>
      </c>
      <c r="CY40" s="2">
        <f>((S40*BZ40)/100)</f>
        <v>0</v>
      </c>
      <c r="CZ40" s="2">
        <f>((S40*CA40)/100)</f>
        <v>0</v>
      </c>
      <c r="DA40" s="2"/>
      <c r="DB40" s="2"/>
      <c r="DC40" s="2" t="s">
        <v>4</v>
      </c>
      <c r="DD40" s="2" t="s">
        <v>4</v>
      </c>
      <c r="DE40" s="2" t="s">
        <v>4</v>
      </c>
      <c r="DF40" s="2" t="s">
        <v>4</v>
      </c>
      <c r="DG40" s="2" t="s">
        <v>4</v>
      </c>
      <c r="DH40" s="2" t="s">
        <v>4</v>
      </c>
      <c r="DI40" s="2" t="s">
        <v>4</v>
      </c>
      <c r="DJ40" s="2" t="s">
        <v>4</v>
      </c>
      <c r="DK40" s="2" t="s">
        <v>4</v>
      </c>
      <c r="DL40" s="2" t="s">
        <v>4</v>
      </c>
      <c r="DM40" s="2" t="s">
        <v>4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1013</v>
      </c>
      <c r="DV40" s="2" t="s">
        <v>31</v>
      </c>
      <c r="DW40" s="2" t="s">
        <v>31</v>
      </c>
      <c r="DX40" s="2">
        <v>1</v>
      </c>
      <c r="DY40" s="2"/>
      <c r="DZ40" s="2" t="s">
        <v>4</v>
      </c>
      <c r="EA40" s="2" t="s">
        <v>4</v>
      </c>
      <c r="EB40" s="2" t="s">
        <v>4</v>
      </c>
      <c r="EC40" s="2" t="s">
        <v>4</v>
      </c>
      <c r="ED40" s="2"/>
      <c r="EE40" s="2">
        <v>69253738</v>
      </c>
      <c r="EF40" s="2">
        <v>150</v>
      </c>
      <c r="EG40" s="2" t="s">
        <v>24</v>
      </c>
      <c r="EH40" s="2">
        <v>0</v>
      </c>
      <c r="EI40" s="2" t="s">
        <v>4</v>
      </c>
      <c r="EJ40" s="2">
        <v>4</v>
      </c>
      <c r="EK40" s="2">
        <v>1113</v>
      </c>
      <c r="EL40" s="2" t="s">
        <v>33</v>
      </c>
      <c r="EM40" s="2" t="s">
        <v>34</v>
      </c>
      <c r="EN40" s="2"/>
      <c r="EO40" s="2" t="s">
        <v>4</v>
      </c>
      <c r="EP40" s="2"/>
      <c r="EQ40" s="2">
        <v>1024</v>
      </c>
      <c r="ER40" s="2">
        <v>21.71</v>
      </c>
      <c r="ES40" s="2">
        <v>0</v>
      </c>
      <c r="ET40" s="2">
        <v>21.71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54"/>
        <v>0</v>
      </c>
      <c r="FS40" s="2">
        <v>0</v>
      </c>
      <c r="FT40" s="2"/>
      <c r="FU40" s="2"/>
      <c r="FV40" s="2"/>
      <c r="FW40" s="2"/>
      <c r="FX40" s="2">
        <v>0</v>
      </c>
      <c r="FY40" s="2">
        <v>0</v>
      </c>
      <c r="FZ40" s="2"/>
      <c r="GA40" s="2" t="s">
        <v>4</v>
      </c>
      <c r="GB40" s="2"/>
      <c r="GC40" s="2"/>
      <c r="GD40" s="2">
        <v>1</v>
      </c>
      <c r="GE40" s="2"/>
      <c r="GF40" s="2">
        <v>1621153400</v>
      </c>
      <c r="GG40" s="2">
        <v>2</v>
      </c>
      <c r="GH40" s="2">
        <v>1</v>
      </c>
      <c r="GI40" s="2">
        <v>-2</v>
      </c>
      <c r="GJ40" s="2">
        <v>0</v>
      </c>
      <c r="GK40" s="2">
        <v>0</v>
      </c>
      <c r="GL40" s="2">
        <f t="shared" si="55"/>
        <v>0</v>
      </c>
      <c r="GM40" s="2">
        <f>ROUND(O40+X40+Y40,2)+GX40</f>
        <v>23.2</v>
      </c>
      <c r="GN40" s="2">
        <f t="shared" si="56"/>
        <v>0</v>
      </c>
      <c r="GO40" s="2">
        <f t="shared" si="57"/>
        <v>0</v>
      </c>
      <c r="GP40" s="2">
        <f t="shared" si="58"/>
        <v>23.2</v>
      </c>
      <c r="GQ40" s="2"/>
      <c r="GR40" s="2">
        <v>0</v>
      </c>
      <c r="GS40" s="2">
        <v>3</v>
      </c>
      <c r="GT40" s="2">
        <v>0</v>
      </c>
      <c r="GU40" s="2" t="s">
        <v>4</v>
      </c>
      <c r="GV40" s="2">
        <f t="shared" si="59"/>
        <v>0</v>
      </c>
      <c r="GW40" s="2">
        <v>1</v>
      </c>
      <c r="GX40" s="2">
        <f t="shared" si="60"/>
        <v>0</v>
      </c>
      <c r="GY40" s="2"/>
      <c r="GZ40" s="2"/>
      <c r="HA40" s="2">
        <v>0</v>
      </c>
      <c r="HB40" s="2">
        <v>0</v>
      </c>
      <c r="HC40" s="2">
        <f t="shared" si="61"/>
        <v>0</v>
      </c>
      <c r="HD40" s="2"/>
      <c r="HE40" s="2" t="s">
        <v>4</v>
      </c>
      <c r="HF40" s="2" t="s">
        <v>4</v>
      </c>
      <c r="HG40" s="2"/>
      <c r="HH40" s="2"/>
      <c r="HI40" s="2"/>
      <c r="HJ40" s="2"/>
      <c r="HK40" s="2"/>
      <c r="HL40" s="2"/>
      <c r="HM40" s="2" t="s">
        <v>4</v>
      </c>
      <c r="HN40" s="2" t="s">
        <v>4</v>
      </c>
      <c r="HO40" s="2" t="s">
        <v>4</v>
      </c>
      <c r="HP40" s="2" t="s">
        <v>4</v>
      </c>
      <c r="HQ40" s="2" t="s">
        <v>4</v>
      </c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>
      <c r="A41">
        <v>17</v>
      </c>
      <c r="B41">
        <v>1</v>
      </c>
      <c r="E41" t="s">
        <v>4</v>
      </c>
      <c r="F41" t="s">
        <v>48</v>
      </c>
      <c r="G41" t="s">
        <v>49</v>
      </c>
      <c r="H41" t="s">
        <v>31</v>
      </c>
      <c r="I41">
        <f>ROUND(28*38.16/1000,9)</f>
        <v>1.0684800000000001</v>
      </c>
      <c r="J41">
        <v>0</v>
      </c>
      <c r="K41">
        <f>ROUND(28*38.16/1000,9)</f>
        <v>1.0684800000000001</v>
      </c>
      <c r="O41">
        <f t="shared" si="25"/>
        <v>208.8</v>
      </c>
      <c r="P41">
        <f t="shared" si="26"/>
        <v>0</v>
      </c>
      <c r="Q41">
        <f t="shared" si="27"/>
        <v>208.8</v>
      </c>
      <c r="R41">
        <f t="shared" si="28"/>
        <v>0</v>
      </c>
      <c r="S41">
        <f t="shared" si="29"/>
        <v>0</v>
      </c>
      <c r="T41">
        <f t="shared" si="30"/>
        <v>0</v>
      </c>
      <c r="U41">
        <f t="shared" si="31"/>
        <v>0</v>
      </c>
      <c r="V41">
        <f t="shared" si="32"/>
        <v>0</v>
      </c>
      <c r="W41">
        <f t="shared" si="33"/>
        <v>0</v>
      </c>
      <c r="X41">
        <f t="shared" si="34"/>
        <v>0</v>
      </c>
      <c r="Y41">
        <f t="shared" si="35"/>
        <v>0</v>
      </c>
      <c r="AA41">
        <v>-1</v>
      </c>
      <c r="AB41">
        <f t="shared" si="36"/>
        <v>21.71</v>
      </c>
      <c r="AC41">
        <f t="shared" si="37"/>
        <v>0</v>
      </c>
      <c r="AD41">
        <f t="shared" si="38"/>
        <v>21.71</v>
      </c>
      <c r="AE41">
        <f t="shared" si="39"/>
        <v>0</v>
      </c>
      <c r="AF41">
        <f t="shared" si="40"/>
        <v>0</v>
      </c>
      <c r="AG41">
        <f t="shared" si="41"/>
        <v>0</v>
      </c>
      <c r="AH41">
        <f t="shared" si="42"/>
        <v>0</v>
      </c>
      <c r="AI41">
        <f t="shared" si="43"/>
        <v>0</v>
      </c>
      <c r="AJ41">
        <f t="shared" si="44"/>
        <v>0</v>
      </c>
      <c r="AK41">
        <v>21.71</v>
      </c>
      <c r="AL41">
        <v>0</v>
      </c>
      <c r="AM41">
        <v>21.71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95</v>
      </c>
      <c r="AU41">
        <v>65</v>
      </c>
      <c r="AV41">
        <v>1</v>
      </c>
      <c r="AW41">
        <v>1</v>
      </c>
      <c r="AZ41">
        <v>1</v>
      </c>
      <c r="BA41">
        <v>1</v>
      </c>
      <c r="BB41">
        <v>9</v>
      </c>
      <c r="BC41">
        <v>1</v>
      </c>
      <c r="BD41" t="s">
        <v>4</v>
      </c>
      <c r="BE41" t="s">
        <v>4</v>
      </c>
      <c r="BF41" t="s">
        <v>4</v>
      </c>
      <c r="BG41" t="s">
        <v>4</v>
      </c>
      <c r="BH41">
        <v>0</v>
      </c>
      <c r="BI41">
        <v>4</v>
      </c>
      <c r="BJ41" t="s">
        <v>50</v>
      </c>
      <c r="BM41">
        <v>1113</v>
      </c>
      <c r="BN41">
        <v>0</v>
      </c>
      <c r="BO41" t="s">
        <v>48</v>
      </c>
      <c r="BP41">
        <v>1</v>
      </c>
      <c r="BQ41">
        <v>150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4</v>
      </c>
      <c r="BZ41">
        <v>95</v>
      </c>
      <c r="CA41">
        <v>65</v>
      </c>
      <c r="CB41" t="s">
        <v>4</v>
      </c>
      <c r="CE41">
        <v>30</v>
      </c>
      <c r="CF41">
        <v>0</v>
      </c>
      <c r="CG41">
        <v>0</v>
      </c>
      <c r="CM41">
        <v>0</v>
      </c>
      <c r="CN41" t="s">
        <v>4</v>
      </c>
      <c r="CO41">
        <v>0</v>
      </c>
      <c r="CP41">
        <f t="shared" si="45"/>
        <v>208.8</v>
      </c>
      <c r="CQ41">
        <f t="shared" si="46"/>
        <v>0</v>
      </c>
      <c r="CR41">
        <f t="shared" si="47"/>
        <v>195.39</v>
      </c>
      <c r="CS41">
        <f t="shared" si="48"/>
        <v>0</v>
      </c>
      <c r="CT41">
        <f t="shared" si="49"/>
        <v>0</v>
      </c>
      <c r="CU41">
        <f t="shared" si="50"/>
        <v>0</v>
      </c>
      <c r="CV41">
        <f t="shared" si="51"/>
        <v>0</v>
      </c>
      <c r="CW41">
        <f t="shared" si="52"/>
        <v>0</v>
      </c>
      <c r="CX41">
        <f t="shared" si="53"/>
        <v>0</v>
      </c>
      <c r="CY41">
        <f>S41*(BZ41/100)</f>
        <v>0</v>
      </c>
      <c r="CZ41">
        <f>S41*(CA41/100)</f>
        <v>0</v>
      </c>
      <c r="DC41" t="s">
        <v>4</v>
      </c>
      <c r="DD41" t="s">
        <v>4</v>
      </c>
      <c r="DE41" t="s">
        <v>4</v>
      </c>
      <c r="DF41" t="s">
        <v>4</v>
      </c>
      <c r="DG41" t="s">
        <v>4</v>
      </c>
      <c r="DH41" t="s">
        <v>4</v>
      </c>
      <c r="DI41" t="s">
        <v>4</v>
      </c>
      <c r="DJ41" t="s">
        <v>4</v>
      </c>
      <c r="DK41" t="s">
        <v>4</v>
      </c>
      <c r="DL41" t="s">
        <v>4</v>
      </c>
      <c r="DM41" t="s">
        <v>4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31</v>
      </c>
      <c r="DW41" t="s">
        <v>31</v>
      </c>
      <c r="DX41">
        <v>1</v>
      </c>
      <c r="DZ41" t="s">
        <v>4</v>
      </c>
      <c r="EA41" t="s">
        <v>4</v>
      </c>
      <c r="EB41" t="s">
        <v>4</v>
      </c>
      <c r="EC41" t="s">
        <v>4</v>
      </c>
      <c r="EE41">
        <v>69253738</v>
      </c>
      <c r="EF41">
        <v>150</v>
      </c>
      <c r="EG41" t="s">
        <v>24</v>
      </c>
      <c r="EH41">
        <v>0</v>
      </c>
      <c r="EI41" t="s">
        <v>4</v>
      </c>
      <c r="EJ41">
        <v>4</v>
      </c>
      <c r="EK41">
        <v>1113</v>
      </c>
      <c r="EL41" t="s">
        <v>33</v>
      </c>
      <c r="EM41" t="s">
        <v>34</v>
      </c>
      <c r="EO41" t="s">
        <v>4</v>
      </c>
      <c r="EQ41">
        <v>1024</v>
      </c>
      <c r="ER41">
        <v>21.71</v>
      </c>
      <c r="ES41">
        <v>0</v>
      </c>
      <c r="ET41">
        <v>21.71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54"/>
        <v>0</v>
      </c>
      <c r="FS41">
        <v>0</v>
      </c>
      <c r="FX41">
        <v>0</v>
      </c>
      <c r="FY41">
        <v>0</v>
      </c>
      <c r="GA41" t="s">
        <v>4</v>
      </c>
      <c r="GD41">
        <v>0</v>
      </c>
      <c r="GF41">
        <v>1621153400</v>
      </c>
      <c r="GG41">
        <v>2</v>
      </c>
      <c r="GH41">
        <v>1</v>
      </c>
      <c r="GI41">
        <v>2</v>
      </c>
      <c r="GJ41">
        <v>0</v>
      </c>
      <c r="GK41">
        <f>ROUND(R41*(S12)/100,2)</f>
        <v>0</v>
      </c>
      <c r="GL41">
        <f t="shared" si="55"/>
        <v>0</v>
      </c>
      <c r="GM41">
        <f>ROUND(O41+X41+Y41+GK41,2)+GX41</f>
        <v>208.8</v>
      </c>
      <c r="GN41">
        <f t="shared" si="56"/>
        <v>0</v>
      </c>
      <c r="GO41">
        <f t="shared" si="57"/>
        <v>0</v>
      </c>
      <c r="GP41">
        <f t="shared" si="58"/>
        <v>208.8</v>
      </c>
      <c r="GR41">
        <v>0</v>
      </c>
      <c r="GS41">
        <v>0</v>
      </c>
      <c r="GT41">
        <v>0</v>
      </c>
      <c r="GU41" t="s">
        <v>4</v>
      </c>
      <c r="GV41">
        <f t="shared" si="59"/>
        <v>0</v>
      </c>
      <c r="GW41">
        <v>1</v>
      </c>
      <c r="GX41">
        <f t="shared" si="60"/>
        <v>0</v>
      </c>
      <c r="HA41">
        <v>0</v>
      </c>
      <c r="HB41">
        <v>0</v>
      </c>
      <c r="HC41">
        <f t="shared" si="61"/>
        <v>0</v>
      </c>
      <c r="HE41" t="s">
        <v>4</v>
      </c>
      <c r="HF41" t="s">
        <v>4</v>
      </c>
      <c r="HM41" t="s">
        <v>4</v>
      </c>
      <c r="HN41" t="s">
        <v>4</v>
      </c>
      <c r="HO41" t="s">
        <v>4</v>
      </c>
      <c r="HP41" t="s">
        <v>4</v>
      </c>
      <c r="HQ41" t="s">
        <v>4</v>
      </c>
      <c r="IK41">
        <v>0</v>
      </c>
    </row>
    <row r="42" spans="1:255">
      <c r="A42" s="2">
        <v>17</v>
      </c>
      <c r="B42" s="2">
        <v>1</v>
      </c>
      <c r="C42" s="2"/>
      <c r="D42" s="2"/>
      <c r="E42" s="2" t="s">
        <v>4</v>
      </c>
      <c r="F42" s="2" t="s">
        <v>51</v>
      </c>
      <c r="G42" s="2" t="s">
        <v>52</v>
      </c>
      <c r="H42" s="2" t="s">
        <v>31</v>
      </c>
      <c r="I42" s="2">
        <v>0</v>
      </c>
      <c r="J42" s="2">
        <v>0</v>
      </c>
      <c r="K42" s="2">
        <v>0</v>
      </c>
      <c r="L42" s="2"/>
      <c r="M42" s="2"/>
      <c r="N42" s="2"/>
      <c r="O42" s="2">
        <f t="shared" si="25"/>
        <v>0</v>
      </c>
      <c r="P42" s="2">
        <f t="shared" si="26"/>
        <v>0</v>
      </c>
      <c r="Q42" s="2">
        <f t="shared" si="27"/>
        <v>0</v>
      </c>
      <c r="R42" s="2">
        <f t="shared" si="28"/>
        <v>0</v>
      </c>
      <c r="S42" s="2">
        <f t="shared" si="29"/>
        <v>0</v>
      </c>
      <c r="T42" s="2">
        <f t="shared" si="30"/>
        <v>0</v>
      </c>
      <c r="U42" s="2">
        <f t="shared" si="31"/>
        <v>0</v>
      </c>
      <c r="V42" s="2">
        <f t="shared" si="32"/>
        <v>0</v>
      </c>
      <c r="W42" s="2">
        <f t="shared" si="33"/>
        <v>0</v>
      </c>
      <c r="X42" s="2">
        <f t="shared" si="34"/>
        <v>0</v>
      </c>
      <c r="Y42" s="2">
        <f t="shared" si="35"/>
        <v>0</v>
      </c>
      <c r="Z42" s="2"/>
      <c r="AA42" s="2">
        <v>-1</v>
      </c>
      <c r="AB42" s="2">
        <f t="shared" si="36"/>
        <v>22.57</v>
      </c>
      <c r="AC42" s="2">
        <f t="shared" si="37"/>
        <v>0</v>
      </c>
      <c r="AD42" s="2">
        <f t="shared" si="38"/>
        <v>22.57</v>
      </c>
      <c r="AE42" s="2">
        <f t="shared" si="39"/>
        <v>0</v>
      </c>
      <c r="AF42" s="2">
        <f t="shared" si="40"/>
        <v>0</v>
      </c>
      <c r="AG42" s="2">
        <f t="shared" si="41"/>
        <v>0</v>
      </c>
      <c r="AH42" s="2">
        <f t="shared" si="42"/>
        <v>0</v>
      </c>
      <c r="AI42" s="2">
        <f t="shared" si="43"/>
        <v>0</v>
      </c>
      <c r="AJ42" s="2">
        <f t="shared" si="44"/>
        <v>0</v>
      </c>
      <c r="AK42" s="2">
        <v>22.57</v>
      </c>
      <c r="AL42" s="2">
        <v>0</v>
      </c>
      <c r="AM42" s="2">
        <v>22.57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1</v>
      </c>
      <c r="AW42" s="2">
        <v>1</v>
      </c>
      <c r="AX42" s="2"/>
      <c r="AY42" s="2"/>
      <c r="AZ42" s="2">
        <v>1</v>
      </c>
      <c r="BA42" s="2">
        <v>1</v>
      </c>
      <c r="BB42" s="2">
        <v>1</v>
      </c>
      <c r="BC42" s="2">
        <v>1</v>
      </c>
      <c r="BD42" s="2" t="s">
        <v>4</v>
      </c>
      <c r="BE42" s="2" t="s">
        <v>4</v>
      </c>
      <c r="BF42" s="2" t="s">
        <v>4</v>
      </c>
      <c r="BG42" s="2" t="s">
        <v>4</v>
      </c>
      <c r="BH42" s="2">
        <v>0</v>
      </c>
      <c r="BI42" s="2">
        <v>4</v>
      </c>
      <c r="BJ42" s="2" t="s">
        <v>53</v>
      </c>
      <c r="BK42" s="2"/>
      <c r="BL42" s="2"/>
      <c r="BM42" s="2">
        <v>1113</v>
      </c>
      <c r="BN42" s="2">
        <v>0</v>
      </c>
      <c r="BO42" s="2" t="s">
        <v>4</v>
      </c>
      <c r="BP42" s="2">
        <v>0</v>
      </c>
      <c r="BQ42" s="2">
        <v>150</v>
      </c>
      <c r="BR42" s="2">
        <v>0</v>
      </c>
      <c r="BS42" s="2">
        <v>1</v>
      </c>
      <c r="BT42" s="2">
        <v>1</v>
      </c>
      <c r="BU42" s="2">
        <v>1</v>
      </c>
      <c r="BV42" s="2">
        <v>1</v>
      </c>
      <c r="BW42" s="2">
        <v>1</v>
      </c>
      <c r="BX42" s="2">
        <v>1</v>
      </c>
      <c r="BY42" s="2" t="s">
        <v>4</v>
      </c>
      <c r="BZ42" s="2">
        <v>0</v>
      </c>
      <c r="CA42" s="2">
        <v>0</v>
      </c>
      <c r="CB42" s="2" t="s">
        <v>4</v>
      </c>
      <c r="CC42" s="2"/>
      <c r="CD42" s="2"/>
      <c r="CE42" s="2">
        <v>30</v>
      </c>
      <c r="CF42" s="2">
        <v>0</v>
      </c>
      <c r="CG42" s="2">
        <v>0</v>
      </c>
      <c r="CH42" s="2"/>
      <c r="CI42" s="2"/>
      <c r="CJ42" s="2"/>
      <c r="CK42" s="2"/>
      <c r="CL42" s="2"/>
      <c r="CM42" s="2">
        <v>0</v>
      </c>
      <c r="CN42" s="2" t="s">
        <v>4</v>
      </c>
      <c r="CO42" s="2">
        <v>0</v>
      </c>
      <c r="CP42" s="2">
        <f t="shared" si="45"/>
        <v>0</v>
      </c>
      <c r="CQ42" s="2">
        <f t="shared" si="46"/>
        <v>0</v>
      </c>
      <c r="CR42" s="2">
        <f t="shared" si="47"/>
        <v>22.57</v>
      </c>
      <c r="CS42" s="2">
        <f t="shared" si="48"/>
        <v>0</v>
      </c>
      <c r="CT42" s="2">
        <f t="shared" si="49"/>
        <v>0</v>
      </c>
      <c r="CU42" s="2">
        <f t="shared" si="50"/>
        <v>0</v>
      </c>
      <c r="CV42" s="2">
        <f t="shared" si="51"/>
        <v>0</v>
      </c>
      <c r="CW42" s="2">
        <f t="shared" si="52"/>
        <v>0</v>
      </c>
      <c r="CX42" s="2">
        <f t="shared" si="53"/>
        <v>0</v>
      </c>
      <c r="CY42" s="2">
        <f>((S42*BZ42)/100)</f>
        <v>0</v>
      </c>
      <c r="CZ42" s="2">
        <f>((S42*CA42)/100)</f>
        <v>0</v>
      </c>
      <c r="DA42" s="2"/>
      <c r="DB42" s="2"/>
      <c r="DC42" s="2" t="s">
        <v>4</v>
      </c>
      <c r="DD42" s="2" t="s">
        <v>4</v>
      </c>
      <c r="DE42" s="2" t="s">
        <v>4</v>
      </c>
      <c r="DF42" s="2" t="s">
        <v>4</v>
      </c>
      <c r="DG42" s="2" t="s">
        <v>4</v>
      </c>
      <c r="DH42" s="2" t="s">
        <v>4</v>
      </c>
      <c r="DI42" s="2" t="s">
        <v>4</v>
      </c>
      <c r="DJ42" s="2" t="s">
        <v>4</v>
      </c>
      <c r="DK42" s="2" t="s">
        <v>4</v>
      </c>
      <c r="DL42" s="2" t="s">
        <v>4</v>
      </c>
      <c r="DM42" s="2" t="s">
        <v>4</v>
      </c>
      <c r="DN42" s="2">
        <v>0</v>
      </c>
      <c r="DO42" s="2">
        <v>0</v>
      </c>
      <c r="DP42" s="2">
        <v>1</v>
      </c>
      <c r="DQ42" s="2">
        <v>1</v>
      </c>
      <c r="DR42" s="2"/>
      <c r="DS42" s="2"/>
      <c r="DT42" s="2"/>
      <c r="DU42" s="2">
        <v>1013</v>
      </c>
      <c r="DV42" s="2" t="s">
        <v>31</v>
      </c>
      <c r="DW42" s="2" t="s">
        <v>31</v>
      </c>
      <c r="DX42" s="2">
        <v>1</v>
      </c>
      <c r="DY42" s="2"/>
      <c r="DZ42" s="2" t="s">
        <v>4</v>
      </c>
      <c r="EA42" s="2" t="s">
        <v>4</v>
      </c>
      <c r="EB42" s="2" t="s">
        <v>4</v>
      </c>
      <c r="EC42" s="2" t="s">
        <v>4</v>
      </c>
      <c r="ED42" s="2"/>
      <c r="EE42" s="2">
        <v>69253738</v>
      </c>
      <c r="EF42" s="2">
        <v>150</v>
      </c>
      <c r="EG42" s="2" t="s">
        <v>24</v>
      </c>
      <c r="EH42" s="2">
        <v>0</v>
      </c>
      <c r="EI42" s="2" t="s">
        <v>4</v>
      </c>
      <c r="EJ42" s="2">
        <v>4</v>
      </c>
      <c r="EK42" s="2">
        <v>1113</v>
      </c>
      <c r="EL42" s="2" t="s">
        <v>33</v>
      </c>
      <c r="EM42" s="2" t="s">
        <v>34</v>
      </c>
      <c r="EN42" s="2"/>
      <c r="EO42" s="2" t="s">
        <v>4</v>
      </c>
      <c r="EP42" s="2"/>
      <c r="EQ42" s="2">
        <v>1024</v>
      </c>
      <c r="ER42" s="2">
        <v>22.57</v>
      </c>
      <c r="ES42" s="2">
        <v>0</v>
      </c>
      <c r="ET42" s="2">
        <v>22.57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>
        <v>0</v>
      </c>
      <c r="FR42" s="2">
        <f t="shared" si="54"/>
        <v>0</v>
      </c>
      <c r="FS42" s="2">
        <v>0</v>
      </c>
      <c r="FT42" s="2"/>
      <c r="FU42" s="2"/>
      <c r="FV42" s="2"/>
      <c r="FW42" s="2"/>
      <c r="FX42" s="2">
        <v>0</v>
      </c>
      <c r="FY42" s="2">
        <v>0</v>
      </c>
      <c r="FZ42" s="2"/>
      <c r="GA42" s="2" t="s">
        <v>4</v>
      </c>
      <c r="GB42" s="2"/>
      <c r="GC42" s="2"/>
      <c r="GD42" s="2">
        <v>1</v>
      </c>
      <c r="GE42" s="2"/>
      <c r="GF42" s="2">
        <v>1753219423</v>
      </c>
      <c r="GG42" s="2">
        <v>2</v>
      </c>
      <c r="GH42" s="2">
        <v>1</v>
      </c>
      <c r="GI42" s="2">
        <v>-2</v>
      </c>
      <c r="GJ42" s="2">
        <v>0</v>
      </c>
      <c r="GK42" s="2">
        <v>0</v>
      </c>
      <c r="GL42" s="2">
        <f t="shared" si="55"/>
        <v>0</v>
      </c>
      <c r="GM42" s="2">
        <f>ROUND(O42+X42+Y42,2)+GX42</f>
        <v>0</v>
      </c>
      <c r="GN42" s="2">
        <f t="shared" si="56"/>
        <v>0</v>
      </c>
      <c r="GO42" s="2">
        <f t="shared" si="57"/>
        <v>0</v>
      </c>
      <c r="GP42" s="2">
        <f t="shared" si="58"/>
        <v>0</v>
      </c>
      <c r="GQ42" s="2"/>
      <c r="GR42" s="2">
        <v>0</v>
      </c>
      <c r="GS42" s="2">
        <v>3</v>
      </c>
      <c r="GT42" s="2">
        <v>0</v>
      </c>
      <c r="GU42" s="2" t="s">
        <v>4</v>
      </c>
      <c r="GV42" s="2">
        <f t="shared" si="59"/>
        <v>0</v>
      </c>
      <c r="GW42" s="2">
        <v>1</v>
      </c>
      <c r="GX42" s="2">
        <f t="shared" si="60"/>
        <v>0</v>
      </c>
      <c r="GY42" s="2"/>
      <c r="GZ42" s="2"/>
      <c r="HA42" s="2">
        <v>0</v>
      </c>
      <c r="HB42" s="2">
        <v>0</v>
      </c>
      <c r="HC42" s="2">
        <f t="shared" si="61"/>
        <v>0</v>
      </c>
      <c r="HD42" s="2"/>
      <c r="HE42" s="2" t="s">
        <v>4</v>
      </c>
      <c r="HF42" s="2" t="s">
        <v>4</v>
      </c>
      <c r="HG42" s="2"/>
      <c r="HH42" s="2"/>
      <c r="HI42" s="2"/>
      <c r="HJ42" s="2"/>
      <c r="HK42" s="2"/>
      <c r="HL42" s="2"/>
      <c r="HM42" s="2" t="s">
        <v>4</v>
      </c>
      <c r="HN42" s="2" t="s">
        <v>4</v>
      </c>
      <c r="HO42" s="2" t="s">
        <v>4</v>
      </c>
      <c r="HP42" s="2" t="s">
        <v>4</v>
      </c>
      <c r="HQ42" s="2" t="s">
        <v>4</v>
      </c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>
        <v>0</v>
      </c>
      <c r="IL42" s="2"/>
      <c r="IM42" s="2"/>
      <c r="IN42" s="2"/>
      <c r="IO42" s="2"/>
      <c r="IP42" s="2"/>
      <c r="IQ42" s="2"/>
      <c r="IR42" s="2"/>
      <c r="IS42" s="2"/>
      <c r="IT42" s="2"/>
      <c r="IU42" s="2"/>
    </row>
    <row r="43" spans="1:255">
      <c r="A43">
        <v>17</v>
      </c>
      <c r="B43">
        <v>1</v>
      </c>
      <c r="E43" t="s">
        <v>4</v>
      </c>
      <c r="F43" t="s">
        <v>51</v>
      </c>
      <c r="G43" t="s">
        <v>52</v>
      </c>
      <c r="H43" t="s">
        <v>31</v>
      </c>
      <c r="I43">
        <v>0</v>
      </c>
      <c r="J43">
        <v>0</v>
      </c>
      <c r="K43">
        <v>0</v>
      </c>
      <c r="O43">
        <f t="shared" si="25"/>
        <v>0</v>
      </c>
      <c r="P43">
        <f t="shared" si="26"/>
        <v>0</v>
      </c>
      <c r="Q43">
        <f t="shared" si="27"/>
        <v>0</v>
      </c>
      <c r="R43">
        <f t="shared" si="28"/>
        <v>0</v>
      </c>
      <c r="S43">
        <f t="shared" si="29"/>
        <v>0</v>
      </c>
      <c r="T43">
        <f t="shared" si="30"/>
        <v>0</v>
      </c>
      <c r="U43">
        <f t="shared" si="31"/>
        <v>0</v>
      </c>
      <c r="V43">
        <f t="shared" si="32"/>
        <v>0</v>
      </c>
      <c r="W43">
        <f t="shared" si="33"/>
        <v>0</v>
      </c>
      <c r="X43">
        <f t="shared" si="34"/>
        <v>0</v>
      </c>
      <c r="Y43">
        <f t="shared" si="35"/>
        <v>0</v>
      </c>
      <c r="AA43">
        <v>-1</v>
      </c>
      <c r="AB43">
        <f t="shared" si="36"/>
        <v>22.57</v>
      </c>
      <c r="AC43">
        <f t="shared" si="37"/>
        <v>0</v>
      </c>
      <c r="AD43">
        <f t="shared" si="38"/>
        <v>22.57</v>
      </c>
      <c r="AE43">
        <f t="shared" si="39"/>
        <v>0</v>
      </c>
      <c r="AF43">
        <f t="shared" si="40"/>
        <v>0</v>
      </c>
      <c r="AG43">
        <f t="shared" si="41"/>
        <v>0</v>
      </c>
      <c r="AH43">
        <f t="shared" si="42"/>
        <v>0</v>
      </c>
      <c r="AI43">
        <f t="shared" si="43"/>
        <v>0</v>
      </c>
      <c r="AJ43">
        <f t="shared" si="44"/>
        <v>0</v>
      </c>
      <c r="AK43">
        <v>22.57</v>
      </c>
      <c r="AL43">
        <v>0</v>
      </c>
      <c r="AM43">
        <v>22.57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95</v>
      </c>
      <c r="AU43">
        <v>65</v>
      </c>
      <c r="AV43">
        <v>1</v>
      </c>
      <c r="AW43">
        <v>1</v>
      </c>
      <c r="AZ43">
        <v>1</v>
      </c>
      <c r="BA43">
        <v>1</v>
      </c>
      <c r="BB43">
        <v>6.48</v>
      </c>
      <c r="BC43">
        <v>1</v>
      </c>
      <c r="BD43" t="s">
        <v>4</v>
      </c>
      <c r="BE43" t="s">
        <v>4</v>
      </c>
      <c r="BF43" t="s">
        <v>4</v>
      </c>
      <c r="BG43" t="s">
        <v>4</v>
      </c>
      <c r="BH43">
        <v>0</v>
      </c>
      <c r="BI43">
        <v>4</v>
      </c>
      <c r="BJ43" t="s">
        <v>53</v>
      </c>
      <c r="BM43">
        <v>1113</v>
      </c>
      <c r="BN43">
        <v>0</v>
      </c>
      <c r="BO43" t="s">
        <v>51</v>
      </c>
      <c r="BP43">
        <v>1</v>
      </c>
      <c r="BQ43">
        <v>150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4</v>
      </c>
      <c r="BZ43">
        <v>95</v>
      </c>
      <c r="CA43">
        <v>65</v>
      </c>
      <c r="CB43" t="s">
        <v>4</v>
      </c>
      <c r="CE43">
        <v>30</v>
      </c>
      <c r="CF43">
        <v>0</v>
      </c>
      <c r="CG43">
        <v>0</v>
      </c>
      <c r="CM43">
        <v>0</v>
      </c>
      <c r="CN43" t="s">
        <v>4</v>
      </c>
      <c r="CO43">
        <v>0</v>
      </c>
      <c r="CP43">
        <f t="shared" si="45"/>
        <v>0</v>
      </c>
      <c r="CQ43">
        <f t="shared" si="46"/>
        <v>0</v>
      </c>
      <c r="CR43">
        <f t="shared" si="47"/>
        <v>146.25</v>
      </c>
      <c r="CS43">
        <f t="shared" si="48"/>
        <v>0</v>
      </c>
      <c r="CT43">
        <f t="shared" si="49"/>
        <v>0</v>
      </c>
      <c r="CU43">
        <f t="shared" si="50"/>
        <v>0</v>
      </c>
      <c r="CV43">
        <f t="shared" si="51"/>
        <v>0</v>
      </c>
      <c r="CW43">
        <f t="shared" si="52"/>
        <v>0</v>
      </c>
      <c r="CX43">
        <f t="shared" si="53"/>
        <v>0</v>
      </c>
      <c r="CY43">
        <f>S43*(BZ43/100)</f>
        <v>0</v>
      </c>
      <c r="CZ43">
        <f>S43*(CA43/100)</f>
        <v>0</v>
      </c>
      <c r="DC43" t="s">
        <v>4</v>
      </c>
      <c r="DD43" t="s">
        <v>4</v>
      </c>
      <c r="DE43" t="s">
        <v>4</v>
      </c>
      <c r="DF43" t="s">
        <v>4</v>
      </c>
      <c r="DG43" t="s">
        <v>4</v>
      </c>
      <c r="DH43" t="s">
        <v>4</v>
      </c>
      <c r="DI43" t="s">
        <v>4</v>
      </c>
      <c r="DJ43" t="s">
        <v>4</v>
      </c>
      <c r="DK43" t="s">
        <v>4</v>
      </c>
      <c r="DL43" t="s">
        <v>4</v>
      </c>
      <c r="DM43" t="s">
        <v>4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31</v>
      </c>
      <c r="DW43" t="s">
        <v>31</v>
      </c>
      <c r="DX43">
        <v>1</v>
      </c>
      <c r="DZ43" t="s">
        <v>4</v>
      </c>
      <c r="EA43" t="s">
        <v>4</v>
      </c>
      <c r="EB43" t="s">
        <v>4</v>
      </c>
      <c r="EC43" t="s">
        <v>4</v>
      </c>
      <c r="EE43">
        <v>69253738</v>
      </c>
      <c r="EF43">
        <v>150</v>
      </c>
      <c r="EG43" t="s">
        <v>24</v>
      </c>
      <c r="EH43">
        <v>0</v>
      </c>
      <c r="EI43" t="s">
        <v>4</v>
      </c>
      <c r="EJ43">
        <v>4</v>
      </c>
      <c r="EK43">
        <v>1113</v>
      </c>
      <c r="EL43" t="s">
        <v>33</v>
      </c>
      <c r="EM43" t="s">
        <v>34</v>
      </c>
      <c r="EO43" t="s">
        <v>4</v>
      </c>
      <c r="EQ43">
        <v>1024</v>
      </c>
      <c r="ER43">
        <v>22.57</v>
      </c>
      <c r="ES43">
        <v>0</v>
      </c>
      <c r="ET43">
        <v>22.57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54"/>
        <v>0</v>
      </c>
      <c r="FS43">
        <v>0</v>
      </c>
      <c r="FX43">
        <v>0</v>
      </c>
      <c r="FY43">
        <v>0</v>
      </c>
      <c r="GA43" t="s">
        <v>4</v>
      </c>
      <c r="GD43">
        <v>0</v>
      </c>
      <c r="GF43">
        <v>1753219423</v>
      </c>
      <c r="GG43">
        <v>2</v>
      </c>
      <c r="GH43">
        <v>1</v>
      </c>
      <c r="GI43">
        <v>2</v>
      </c>
      <c r="GJ43">
        <v>0</v>
      </c>
      <c r="GK43">
        <f>ROUND(R43*(S12)/100,2)</f>
        <v>0</v>
      </c>
      <c r="GL43">
        <f t="shared" si="55"/>
        <v>0</v>
      </c>
      <c r="GM43">
        <f>ROUND(O43+X43+Y43+GK43,2)+GX43</f>
        <v>0</v>
      </c>
      <c r="GN43">
        <f t="shared" si="56"/>
        <v>0</v>
      </c>
      <c r="GO43">
        <f t="shared" si="57"/>
        <v>0</v>
      </c>
      <c r="GP43">
        <f t="shared" si="58"/>
        <v>0</v>
      </c>
      <c r="GR43">
        <v>0</v>
      </c>
      <c r="GS43">
        <v>0</v>
      </c>
      <c r="GT43">
        <v>0</v>
      </c>
      <c r="GU43" t="s">
        <v>4</v>
      </c>
      <c r="GV43">
        <f t="shared" si="59"/>
        <v>0</v>
      </c>
      <c r="GW43">
        <v>1</v>
      </c>
      <c r="GX43">
        <f t="shared" si="60"/>
        <v>0</v>
      </c>
      <c r="HA43">
        <v>0</v>
      </c>
      <c r="HB43">
        <v>0</v>
      </c>
      <c r="HC43">
        <f t="shared" si="61"/>
        <v>0</v>
      </c>
      <c r="HE43" t="s">
        <v>4</v>
      </c>
      <c r="HF43" t="s">
        <v>4</v>
      </c>
      <c r="HM43" t="s">
        <v>4</v>
      </c>
      <c r="HN43" t="s">
        <v>4</v>
      </c>
      <c r="HO43" t="s">
        <v>4</v>
      </c>
      <c r="HP43" t="s">
        <v>4</v>
      </c>
      <c r="HQ43" t="s">
        <v>4</v>
      </c>
      <c r="IK43">
        <v>0</v>
      </c>
    </row>
    <row r="44" spans="1:255">
      <c r="A44" s="2">
        <v>17</v>
      </c>
      <c r="B44" s="2">
        <v>1</v>
      </c>
      <c r="C44" s="2"/>
      <c r="D44" s="2"/>
      <c r="E44" s="2" t="s">
        <v>4</v>
      </c>
      <c r="F44" s="2" t="s">
        <v>29</v>
      </c>
      <c r="G44" s="2" t="s">
        <v>30</v>
      </c>
      <c r="H44" s="2" t="s">
        <v>31</v>
      </c>
      <c r="I44" s="2">
        <v>0</v>
      </c>
      <c r="J44" s="2">
        <v>0</v>
      </c>
      <c r="K44" s="2">
        <v>0</v>
      </c>
      <c r="L44" s="2"/>
      <c r="M44" s="2"/>
      <c r="N44" s="2"/>
      <c r="O44" s="2">
        <f t="shared" si="25"/>
        <v>0</v>
      </c>
      <c r="P44" s="2">
        <f t="shared" si="26"/>
        <v>0</v>
      </c>
      <c r="Q44" s="2">
        <f t="shared" si="27"/>
        <v>0</v>
      </c>
      <c r="R44" s="2">
        <f t="shared" si="28"/>
        <v>0</v>
      </c>
      <c r="S44" s="2">
        <f t="shared" si="29"/>
        <v>0</v>
      </c>
      <c r="T44" s="2">
        <f t="shared" si="30"/>
        <v>0</v>
      </c>
      <c r="U44" s="2">
        <f t="shared" si="31"/>
        <v>0</v>
      </c>
      <c r="V44" s="2">
        <f t="shared" si="32"/>
        <v>0</v>
      </c>
      <c r="W44" s="2">
        <f t="shared" si="33"/>
        <v>0</v>
      </c>
      <c r="X44" s="2">
        <f t="shared" si="34"/>
        <v>0</v>
      </c>
      <c r="Y44" s="2">
        <f t="shared" si="35"/>
        <v>0</v>
      </c>
      <c r="Z44" s="2"/>
      <c r="AA44" s="2">
        <v>-1</v>
      </c>
      <c r="AB44" s="2">
        <f t="shared" si="36"/>
        <v>12.61</v>
      </c>
      <c r="AC44" s="2">
        <f t="shared" si="37"/>
        <v>0</v>
      </c>
      <c r="AD44" s="2">
        <f t="shared" si="38"/>
        <v>12.61</v>
      </c>
      <c r="AE44" s="2">
        <f t="shared" si="39"/>
        <v>0</v>
      </c>
      <c r="AF44" s="2">
        <f t="shared" si="40"/>
        <v>0</v>
      </c>
      <c r="AG44" s="2">
        <f t="shared" si="41"/>
        <v>0</v>
      </c>
      <c r="AH44" s="2">
        <f t="shared" si="42"/>
        <v>0</v>
      </c>
      <c r="AI44" s="2">
        <f t="shared" si="43"/>
        <v>0</v>
      </c>
      <c r="AJ44" s="2">
        <f t="shared" si="44"/>
        <v>0</v>
      </c>
      <c r="AK44" s="2">
        <v>12.61</v>
      </c>
      <c r="AL44" s="2">
        <v>0</v>
      </c>
      <c r="AM44" s="2">
        <v>12.61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1</v>
      </c>
      <c r="AW44" s="2">
        <v>1</v>
      </c>
      <c r="AX44" s="2"/>
      <c r="AY44" s="2"/>
      <c r="AZ44" s="2">
        <v>1</v>
      </c>
      <c r="BA44" s="2">
        <v>1</v>
      </c>
      <c r="BB44" s="2">
        <v>1</v>
      </c>
      <c r="BC44" s="2">
        <v>1</v>
      </c>
      <c r="BD44" s="2" t="s">
        <v>4</v>
      </c>
      <c r="BE44" s="2" t="s">
        <v>4</v>
      </c>
      <c r="BF44" s="2" t="s">
        <v>4</v>
      </c>
      <c r="BG44" s="2" t="s">
        <v>4</v>
      </c>
      <c r="BH44" s="2">
        <v>0</v>
      </c>
      <c r="BI44" s="2">
        <v>4</v>
      </c>
      <c r="BJ44" s="2" t="s">
        <v>32</v>
      </c>
      <c r="BK44" s="2"/>
      <c r="BL44" s="2"/>
      <c r="BM44" s="2">
        <v>1113</v>
      </c>
      <c r="BN44" s="2">
        <v>0</v>
      </c>
      <c r="BO44" s="2" t="s">
        <v>4</v>
      </c>
      <c r="BP44" s="2">
        <v>0</v>
      </c>
      <c r="BQ44" s="2">
        <v>150</v>
      </c>
      <c r="BR44" s="2">
        <v>0</v>
      </c>
      <c r="BS44" s="2">
        <v>1</v>
      </c>
      <c r="BT44" s="2">
        <v>1</v>
      </c>
      <c r="BU44" s="2">
        <v>1</v>
      </c>
      <c r="BV44" s="2">
        <v>1</v>
      </c>
      <c r="BW44" s="2">
        <v>1</v>
      </c>
      <c r="BX44" s="2">
        <v>1</v>
      </c>
      <c r="BY44" s="2" t="s">
        <v>4</v>
      </c>
      <c r="BZ44" s="2">
        <v>0</v>
      </c>
      <c r="CA44" s="2">
        <v>0</v>
      </c>
      <c r="CB44" s="2" t="s">
        <v>4</v>
      </c>
      <c r="CC44" s="2"/>
      <c r="CD44" s="2"/>
      <c r="CE44" s="2">
        <v>30</v>
      </c>
      <c r="CF44" s="2">
        <v>0</v>
      </c>
      <c r="CG44" s="2">
        <v>0</v>
      </c>
      <c r="CH44" s="2"/>
      <c r="CI44" s="2"/>
      <c r="CJ44" s="2"/>
      <c r="CK44" s="2"/>
      <c r="CL44" s="2"/>
      <c r="CM44" s="2">
        <v>0</v>
      </c>
      <c r="CN44" s="2" t="s">
        <v>4</v>
      </c>
      <c r="CO44" s="2">
        <v>0</v>
      </c>
      <c r="CP44" s="2">
        <f t="shared" si="45"/>
        <v>0</v>
      </c>
      <c r="CQ44" s="2">
        <f t="shared" si="46"/>
        <v>0</v>
      </c>
      <c r="CR44" s="2">
        <f t="shared" si="47"/>
        <v>12.61</v>
      </c>
      <c r="CS44" s="2">
        <f t="shared" si="48"/>
        <v>0</v>
      </c>
      <c r="CT44" s="2">
        <f t="shared" si="49"/>
        <v>0</v>
      </c>
      <c r="CU44" s="2">
        <f t="shared" si="50"/>
        <v>0</v>
      </c>
      <c r="CV44" s="2">
        <f t="shared" si="51"/>
        <v>0</v>
      </c>
      <c r="CW44" s="2">
        <f t="shared" si="52"/>
        <v>0</v>
      </c>
      <c r="CX44" s="2">
        <f t="shared" si="53"/>
        <v>0</v>
      </c>
      <c r="CY44" s="2">
        <f>((S44*BZ44)/100)</f>
        <v>0</v>
      </c>
      <c r="CZ44" s="2">
        <f>((S44*CA44)/100)</f>
        <v>0</v>
      </c>
      <c r="DA44" s="2"/>
      <c r="DB44" s="2"/>
      <c r="DC44" s="2" t="s">
        <v>4</v>
      </c>
      <c r="DD44" s="2" t="s">
        <v>4</v>
      </c>
      <c r="DE44" s="2" t="s">
        <v>4</v>
      </c>
      <c r="DF44" s="2" t="s">
        <v>4</v>
      </c>
      <c r="DG44" s="2" t="s">
        <v>4</v>
      </c>
      <c r="DH44" s="2" t="s">
        <v>4</v>
      </c>
      <c r="DI44" s="2" t="s">
        <v>4</v>
      </c>
      <c r="DJ44" s="2" t="s">
        <v>4</v>
      </c>
      <c r="DK44" s="2" t="s">
        <v>4</v>
      </c>
      <c r="DL44" s="2" t="s">
        <v>4</v>
      </c>
      <c r="DM44" s="2" t="s">
        <v>4</v>
      </c>
      <c r="DN44" s="2">
        <v>0</v>
      </c>
      <c r="DO44" s="2">
        <v>0</v>
      </c>
      <c r="DP44" s="2">
        <v>1</v>
      </c>
      <c r="DQ44" s="2">
        <v>1</v>
      </c>
      <c r="DR44" s="2"/>
      <c r="DS44" s="2"/>
      <c r="DT44" s="2"/>
      <c r="DU44" s="2">
        <v>1013</v>
      </c>
      <c r="DV44" s="2" t="s">
        <v>31</v>
      </c>
      <c r="DW44" s="2" t="s">
        <v>31</v>
      </c>
      <c r="DX44" s="2">
        <v>1</v>
      </c>
      <c r="DY44" s="2"/>
      <c r="DZ44" s="2" t="s">
        <v>4</v>
      </c>
      <c r="EA44" s="2" t="s">
        <v>4</v>
      </c>
      <c r="EB44" s="2" t="s">
        <v>4</v>
      </c>
      <c r="EC44" s="2" t="s">
        <v>4</v>
      </c>
      <c r="ED44" s="2"/>
      <c r="EE44" s="2">
        <v>69253738</v>
      </c>
      <c r="EF44" s="2">
        <v>150</v>
      </c>
      <c r="EG44" s="2" t="s">
        <v>24</v>
      </c>
      <c r="EH44" s="2">
        <v>0</v>
      </c>
      <c r="EI44" s="2" t="s">
        <v>4</v>
      </c>
      <c r="EJ44" s="2">
        <v>4</v>
      </c>
      <c r="EK44" s="2">
        <v>1113</v>
      </c>
      <c r="EL44" s="2" t="s">
        <v>33</v>
      </c>
      <c r="EM44" s="2" t="s">
        <v>34</v>
      </c>
      <c r="EN44" s="2"/>
      <c r="EO44" s="2" t="s">
        <v>4</v>
      </c>
      <c r="EP44" s="2"/>
      <c r="EQ44" s="2">
        <v>1024</v>
      </c>
      <c r="ER44" s="2">
        <v>12.61</v>
      </c>
      <c r="ES44" s="2">
        <v>0</v>
      </c>
      <c r="ET44" s="2">
        <v>12.61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>
        <v>0</v>
      </c>
      <c r="FR44" s="2">
        <f t="shared" si="54"/>
        <v>0</v>
      </c>
      <c r="FS44" s="2">
        <v>0</v>
      </c>
      <c r="FT44" s="2"/>
      <c r="FU44" s="2"/>
      <c r="FV44" s="2"/>
      <c r="FW44" s="2"/>
      <c r="FX44" s="2">
        <v>0</v>
      </c>
      <c r="FY44" s="2">
        <v>0</v>
      </c>
      <c r="FZ44" s="2"/>
      <c r="GA44" s="2" t="s">
        <v>4</v>
      </c>
      <c r="GB44" s="2"/>
      <c r="GC44" s="2"/>
      <c r="GD44" s="2">
        <v>1</v>
      </c>
      <c r="GE44" s="2"/>
      <c r="GF44" s="2">
        <v>-294751723</v>
      </c>
      <c r="GG44" s="2">
        <v>2</v>
      </c>
      <c r="GH44" s="2">
        <v>1</v>
      </c>
      <c r="GI44" s="2">
        <v>-2</v>
      </c>
      <c r="GJ44" s="2">
        <v>0</v>
      </c>
      <c r="GK44" s="2">
        <v>0</v>
      </c>
      <c r="GL44" s="2">
        <f t="shared" si="55"/>
        <v>0</v>
      </c>
      <c r="GM44" s="2">
        <f>ROUND(O44+X44+Y44,2)+GX44</f>
        <v>0</v>
      </c>
      <c r="GN44" s="2">
        <f t="shared" si="56"/>
        <v>0</v>
      </c>
      <c r="GO44" s="2">
        <f t="shared" si="57"/>
        <v>0</v>
      </c>
      <c r="GP44" s="2">
        <f t="shared" si="58"/>
        <v>0</v>
      </c>
      <c r="GQ44" s="2"/>
      <c r="GR44" s="2">
        <v>0</v>
      </c>
      <c r="GS44" s="2">
        <v>3</v>
      </c>
      <c r="GT44" s="2">
        <v>0</v>
      </c>
      <c r="GU44" s="2" t="s">
        <v>4</v>
      </c>
      <c r="GV44" s="2">
        <f t="shared" si="59"/>
        <v>0</v>
      </c>
      <c r="GW44" s="2">
        <v>1</v>
      </c>
      <c r="GX44" s="2">
        <f t="shared" si="60"/>
        <v>0</v>
      </c>
      <c r="GY44" s="2"/>
      <c r="GZ44" s="2"/>
      <c r="HA44" s="2">
        <v>0</v>
      </c>
      <c r="HB44" s="2">
        <v>0</v>
      </c>
      <c r="HC44" s="2">
        <f t="shared" si="61"/>
        <v>0</v>
      </c>
      <c r="HD44" s="2"/>
      <c r="HE44" s="2" t="s">
        <v>4</v>
      </c>
      <c r="HF44" s="2" t="s">
        <v>4</v>
      </c>
      <c r="HG44" s="2"/>
      <c r="HH44" s="2"/>
      <c r="HI44" s="2"/>
      <c r="HJ44" s="2"/>
      <c r="HK44" s="2"/>
      <c r="HL44" s="2"/>
      <c r="HM44" s="2" t="s">
        <v>4</v>
      </c>
      <c r="HN44" s="2" t="s">
        <v>4</v>
      </c>
      <c r="HO44" s="2" t="s">
        <v>4</v>
      </c>
      <c r="HP44" s="2" t="s">
        <v>4</v>
      </c>
      <c r="HQ44" s="2" t="s">
        <v>4</v>
      </c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>
        <v>0</v>
      </c>
      <c r="IL44" s="2"/>
      <c r="IM44" s="2"/>
      <c r="IN44" s="2"/>
      <c r="IO44" s="2"/>
      <c r="IP44" s="2"/>
      <c r="IQ44" s="2"/>
      <c r="IR44" s="2"/>
      <c r="IS44" s="2"/>
      <c r="IT44" s="2"/>
      <c r="IU44" s="2"/>
    </row>
    <row r="45" spans="1:255">
      <c r="A45">
        <v>17</v>
      </c>
      <c r="B45">
        <v>1</v>
      </c>
      <c r="E45" t="s">
        <v>4</v>
      </c>
      <c r="F45" t="s">
        <v>29</v>
      </c>
      <c r="G45" t="s">
        <v>30</v>
      </c>
      <c r="H45" t="s">
        <v>31</v>
      </c>
      <c r="I45">
        <v>0</v>
      </c>
      <c r="J45">
        <v>0</v>
      </c>
      <c r="K45">
        <v>0</v>
      </c>
      <c r="O45">
        <f t="shared" si="25"/>
        <v>0</v>
      </c>
      <c r="P45">
        <f t="shared" si="26"/>
        <v>0</v>
      </c>
      <c r="Q45">
        <f t="shared" si="27"/>
        <v>0</v>
      </c>
      <c r="R45">
        <f t="shared" si="28"/>
        <v>0</v>
      </c>
      <c r="S45">
        <f t="shared" si="29"/>
        <v>0</v>
      </c>
      <c r="T45">
        <f t="shared" si="30"/>
        <v>0</v>
      </c>
      <c r="U45">
        <f t="shared" si="31"/>
        <v>0</v>
      </c>
      <c r="V45">
        <f t="shared" si="32"/>
        <v>0</v>
      </c>
      <c r="W45">
        <f t="shared" si="33"/>
        <v>0</v>
      </c>
      <c r="X45">
        <f t="shared" si="34"/>
        <v>0</v>
      </c>
      <c r="Y45">
        <f t="shared" si="35"/>
        <v>0</v>
      </c>
      <c r="AA45">
        <v>-1</v>
      </c>
      <c r="AB45">
        <f t="shared" si="36"/>
        <v>12.61</v>
      </c>
      <c r="AC45">
        <f t="shared" si="37"/>
        <v>0</v>
      </c>
      <c r="AD45">
        <f t="shared" si="38"/>
        <v>12.61</v>
      </c>
      <c r="AE45">
        <f t="shared" si="39"/>
        <v>0</v>
      </c>
      <c r="AF45">
        <f t="shared" si="40"/>
        <v>0</v>
      </c>
      <c r="AG45">
        <f t="shared" si="41"/>
        <v>0</v>
      </c>
      <c r="AH45">
        <f t="shared" si="42"/>
        <v>0</v>
      </c>
      <c r="AI45">
        <f t="shared" si="43"/>
        <v>0</v>
      </c>
      <c r="AJ45">
        <f t="shared" si="44"/>
        <v>0</v>
      </c>
      <c r="AK45">
        <v>12.61</v>
      </c>
      <c r="AL45">
        <v>0</v>
      </c>
      <c r="AM45">
        <v>12.61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95</v>
      </c>
      <c r="AU45">
        <v>65</v>
      </c>
      <c r="AV45">
        <v>1</v>
      </c>
      <c r="AW45">
        <v>1</v>
      </c>
      <c r="AZ45">
        <v>1</v>
      </c>
      <c r="BA45">
        <v>1</v>
      </c>
      <c r="BB45">
        <v>13.26</v>
      </c>
      <c r="BC45">
        <v>1</v>
      </c>
      <c r="BD45" t="s">
        <v>4</v>
      </c>
      <c r="BE45" t="s">
        <v>4</v>
      </c>
      <c r="BF45" t="s">
        <v>4</v>
      </c>
      <c r="BG45" t="s">
        <v>4</v>
      </c>
      <c r="BH45">
        <v>0</v>
      </c>
      <c r="BI45">
        <v>4</v>
      </c>
      <c r="BJ45" t="s">
        <v>32</v>
      </c>
      <c r="BM45">
        <v>1113</v>
      </c>
      <c r="BN45">
        <v>0</v>
      </c>
      <c r="BO45" t="s">
        <v>29</v>
      </c>
      <c r="BP45">
        <v>1</v>
      </c>
      <c r="BQ45">
        <v>150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4</v>
      </c>
      <c r="BZ45">
        <v>95</v>
      </c>
      <c r="CA45">
        <v>65</v>
      </c>
      <c r="CB45" t="s">
        <v>4</v>
      </c>
      <c r="CE45">
        <v>30</v>
      </c>
      <c r="CF45">
        <v>0</v>
      </c>
      <c r="CG45">
        <v>0</v>
      </c>
      <c r="CM45">
        <v>0</v>
      </c>
      <c r="CN45" t="s">
        <v>4</v>
      </c>
      <c r="CO45">
        <v>0</v>
      </c>
      <c r="CP45">
        <f t="shared" si="45"/>
        <v>0</v>
      </c>
      <c r="CQ45">
        <f t="shared" si="46"/>
        <v>0</v>
      </c>
      <c r="CR45">
        <f t="shared" si="47"/>
        <v>167.21</v>
      </c>
      <c r="CS45">
        <f t="shared" si="48"/>
        <v>0</v>
      </c>
      <c r="CT45">
        <f t="shared" si="49"/>
        <v>0</v>
      </c>
      <c r="CU45">
        <f t="shared" si="50"/>
        <v>0</v>
      </c>
      <c r="CV45">
        <f t="shared" si="51"/>
        <v>0</v>
      </c>
      <c r="CW45">
        <f t="shared" si="52"/>
        <v>0</v>
      </c>
      <c r="CX45">
        <f t="shared" si="53"/>
        <v>0</v>
      </c>
      <c r="CY45">
        <f>S45*(BZ45/100)</f>
        <v>0</v>
      </c>
      <c r="CZ45">
        <f>S45*(CA45/100)</f>
        <v>0</v>
      </c>
      <c r="DC45" t="s">
        <v>4</v>
      </c>
      <c r="DD45" t="s">
        <v>4</v>
      </c>
      <c r="DE45" t="s">
        <v>4</v>
      </c>
      <c r="DF45" t="s">
        <v>4</v>
      </c>
      <c r="DG45" t="s">
        <v>4</v>
      </c>
      <c r="DH45" t="s">
        <v>4</v>
      </c>
      <c r="DI45" t="s">
        <v>4</v>
      </c>
      <c r="DJ45" t="s">
        <v>4</v>
      </c>
      <c r="DK45" t="s">
        <v>4</v>
      </c>
      <c r="DL45" t="s">
        <v>4</v>
      </c>
      <c r="DM45" t="s">
        <v>4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31</v>
      </c>
      <c r="DW45" t="s">
        <v>31</v>
      </c>
      <c r="DX45">
        <v>1</v>
      </c>
      <c r="DZ45" t="s">
        <v>4</v>
      </c>
      <c r="EA45" t="s">
        <v>4</v>
      </c>
      <c r="EB45" t="s">
        <v>4</v>
      </c>
      <c r="EC45" t="s">
        <v>4</v>
      </c>
      <c r="EE45">
        <v>69253738</v>
      </c>
      <c r="EF45">
        <v>150</v>
      </c>
      <c r="EG45" t="s">
        <v>24</v>
      </c>
      <c r="EH45">
        <v>0</v>
      </c>
      <c r="EI45" t="s">
        <v>4</v>
      </c>
      <c r="EJ45">
        <v>4</v>
      </c>
      <c r="EK45">
        <v>1113</v>
      </c>
      <c r="EL45" t="s">
        <v>33</v>
      </c>
      <c r="EM45" t="s">
        <v>34</v>
      </c>
      <c r="EO45" t="s">
        <v>4</v>
      </c>
      <c r="EQ45">
        <v>1024</v>
      </c>
      <c r="ER45">
        <v>12.61</v>
      </c>
      <c r="ES45">
        <v>0</v>
      </c>
      <c r="ET45">
        <v>12.61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54"/>
        <v>0</v>
      </c>
      <c r="FS45">
        <v>0</v>
      </c>
      <c r="FX45">
        <v>0</v>
      </c>
      <c r="FY45">
        <v>0</v>
      </c>
      <c r="GA45" t="s">
        <v>4</v>
      </c>
      <c r="GD45">
        <v>0</v>
      </c>
      <c r="GF45">
        <v>-294751723</v>
      </c>
      <c r="GG45">
        <v>2</v>
      </c>
      <c r="GH45">
        <v>1</v>
      </c>
      <c r="GI45">
        <v>2</v>
      </c>
      <c r="GJ45">
        <v>0</v>
      </c>
      <c r="GK45">
        <f>ROUND(R45*(S12)/100,2)</f>
        <v>0</v>
      </c>
      <c r="GL45">
        <f t="shared" si="55"/>
        <v>0</v>
      </c>
      <c r="GM45">
        <f>ROUND(O45+X45+Y45+GK45,2)+GX45</f>
        <v>0</v>
      </c>
      <c r="GN45">
        <f t="shared" si="56"/>
        <v>0</v>
      </c>
      <c r="GO45">
        <f t="shared" si="57"/>
        <v>0</v>
      </c>
      <c r="GP45">
        <f t="shared" si="58"/>
        <v>0</v>
      </c>
      <c r="GR45">
        <v>0</v>
      </c>
      <c r="GS45">
        <v>0</v>
      </c>
      <c r="GT45">
        <v>0</v>
      </c>
      <c r="GU45" t="s">
        <v>4</v>
      </c>
      <c r="GV45">
        <f t="shared" si="59"/>
        <v>0</v>
      </c>
      <c r="GW45">
        <v>1</v>
      </c>
      <c r="GX45">
        <f t="shared" si="60"/>
        <v>0</v>
      </c>
      <c r="HA45">
        <v>0</v>
      </c>
      <c r="HB45">
        <v>0</v>
      </c>
      <c r="HC45">
        <f t="shared" si="61"/>
        <v>0</v>
      </c>
      <c r="HE45" t="s">
        <v>4</v>
      </c>
      <c r="HF45" t="s">
        <v>4</v>
      </c>
      <c r="HM45" t="s">
        <v>4</v>
      </c>
      <c r="HN45" t="s">
        <v>4</v>
      </c>
      <c r="HO45" t="s">
        <v>4</v>
      </c>
      <c r="HP45" t="s">
        <v>4</v>
      </c>
      <c r="HQ45" t="s">
        <v>4</v>
      </c>
      <c r="IK45">
        <v>0</v>
      </c>
    </row>
    <row r="46" spans="1:255">
      <c r="A46" s="2">
        <v>17</v>
      </c>
      <c r="B46" s="2">
        <v>1</v>
      </c>
      <c r="C46" s="2"/>
      <c r="D46" s="2"/>
      <c r="E46" s="2" t="s">
        <v>4</v>
      </c>
      <c r="F46" s="2" t="s">
        <v>37</v>
      </c>
      <c r="G46" s="2" t="s">
        <v>38</v>
      </c>
      <c r="H46" s="2" t="s">
        <v>22</v>
      </c>
      <c r="I46" s="2">
        <v>0</v>
      </c>
      <c r="J46" s="2">
        <v>0</v>
      </c>
      <c r="K46" s="2">
        <v>0</v>
      </c>
      <c r="L46" s="2"/>
      <c r="M46" s="2"/>
      <c r="N46" s="2"/>
      <c r="O46" s="2">
        <f t="shared" si="25"/>
        <v>0</v>
      </c>
      <c r="P46" s="2">
        <f t="shared" si="26"/>
        <v>0</v>
      </c>
      <c r="Q46" s="2">
        <f t="shared" si="27"/>
        <v>0</v>
      </c>
      <c r="R46" s="2">
        <f t="shared" si="28"/>
        <v>0</v>
      </c>
      <c r="S46" s="2">
        <f t="shared" si="29"/>
        <v>0</v>
      </c>
      <c r="T46" s="2">
        <f t="shared" si="30"/>
        <v>0</v>
      </c>
      <c r="U46" s="2">
        <f t="shared" si="31"/>
        <v>0</v>
      </c>
      <c r="V46" s="2">
        <f t="shared" si="32"/>
        <v>0</v>
      </c>
      <c r="W46" s="2">
        <f t="shared" si="33"/>
        <v>0</v>
      </c>
      <c r="X46" s="2">
        <f t="shared" si="34"/>
        <v>0</v>
      </c>
      <c r="Y46" s="2">
        <f t="shared" si="35"/>
        <v>0</v>
      </c>
      <c r="Z46" s="2"/>
      <c r="AA46" s="2">
        <v>-1</v>
      </c>
      <c r="AB46" s="2">
        <f t="shared" si="36"/>
        <v>55.06</v>
      </c>
      <c r="AC46" s="2">
        <f t="shared" si="37"/>
        <v>0</v>
      </c>
      <c r="AD46" s="2">
        <f t="shared" si="38"/>
        <v>55.06</v>
      </c>
      <c r="AE46" s="2">
        <f t="shared" si="39"/>
        <v>0</v>
      </c>
      <c r="AF46" s="2">
        <f t="shared" si="40"/>
        <v>0</v>
      </c>
      <c r="AG46" s="2">
        <f t="shared" si="41"/>
        <v>0</v>
      </c>
      <c r="AH46" s="2">
        <f t="shared" si="42"/>
        <v>0</v>
      </c>
      <c r="AI46" s="2">
        <f t="shared" si="43"/>
        <v>0</v>
      </c>
      <c r="AJ46" s="2">
        <f t="shared" si="44"/>
        <v>0</v>
      </c>
      <c r="AK46" s="2">
        <v>55.06</v>
      </c>
      <c r="AL46" s="2">
        <v>0</v>
      </c>
      <c r="AM46" s="2">
        <v>55.06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1</v>
      </c>
      <c r="AW46" s="2">
        <v>1</v>
      </c>
      <c r="AX46" s="2"/>
      <c r="AY46" s="2"/>
      <c r="AZ46" s="2">
        <v>1</v>
      </c>
      <c r="BA46" s="2">
        <v>1</v>
      </c>
      <c r="BB46" s="2">
        <v>1</v>
      </c>
      <c r="BC46" s="2">
        <v>1</v>
      </c>
      <c r="BD46" s="2" t="s">
        <v>4</v>
      </c>
      <c r="BE46" s="2" t="s">
        <v>4</v>
      </c>
      <c r="BF46" s="2" t="s">
        <v>4</v>
      </c>
      <c r="BG46" s="2" t="s">
        <v>4</v>
      </c>
      <c r="BH46" s="2">
        <v>0</v>
      </c>
      <c r="BI46" s="2">
        <v>4</v>
      </c>
      <c r="BJ46" s="2" t="s">
        <v>39</v>
      </c>
      <c r="BK46" s="2"/>
      <c r="BL46" s="2"/>
      <c r="BM46" s="2">
        <v>1113</v>
      </c>
      <c r="BN46" s="2">
        <v>0</v>
      </c>
      <c r="BO46" s="2" t="s">
        <v>4</v>
      </c>
      <c r="BP46" s="2">
        <v>0</v>
      </c>
      <c r="BQ46" s="2">
        <v>150</v>
      </c>
      <c r="BR46" s="2">
        <v>0</v>
      </c>
      <c r="BS46" s="2">
        <v>1</v>
      </c>
      <c r="BT46" s="2">
        <v>1</v>
      </c>
      <c r="BU46" s="2">
        <v>1</v>
      </c>
      <c r="BV46" s="2">
        <v>1</v>
      </c>
      <c r="BW46" s="2">
        <v>1</v>
      </c>
      <c r="BX46" s="2">
        <v>1</v>
      </c>
      <c r="BY46" s="2" t="s">
        <v>4</v>
      </c>
      <c r="BZ46" s="2">
        <v>0</v>
      </c>
      <c r="CA46" s="2">
        <v>0</v>
      </c>
      <c r="CB46" s="2" t="s">
        <v>4</v>
      </c>
      <c r="CC46" s="2"/>
      <c r="CD46" s="2"/>
      <c r="CE46" s="2">
        <v>30</v>
      </c>
      <c r="CF46" s="2">
        <v>0</v>
      </c>
      <c r="CG46" s="2">
        <v>0</v>
      </c>
      <c r="CH46" s="2"/>
      <c r="CI46" s="2"/>
      <c r="CJ46" s="2"/>
      <c r="CK46" s="2"/>
      <c r="CL46" s="2"/>
      <c r="CM46" s="2">
        <v>0</v>
      </c>
      <c r="CN46" s="2" t="s">
        <v>4</v>
      </c>
      <c r="CO46" s="2">
        <v>0</v>
      </c>
      <c r="CP46" s="2">
        <f t="shared" si="45"/>
        <v>0</v>
      </c>
      <c r="CQ46" s="2">
        <f t="shared" si="46"/>
        <v>0</v>
      </c>
      <c r="CR46" s="2">
        <f t="shared" si="47"/>
        <v>55.06</v>
      </c>
      <c r="CS46" s="2">
        <f t="shared" si="48"/>
        <v>0</v>
      </c>
      <c r="CT46" s="2">
        <f t="shared" si="49"/>
        <v>0</v>
      </c>
      <c r="CU46" s="2">
        <f t="shared" si="50"/>
        <v>0</v>
      </c>
      <c r="CV46" s="2">
        <f t="shared" si="51"/>
        <v>0</v>
      </c>
      <c r="CW46" s="2">
        <f t="shared" si="52"/>
        <v>0</v>
      </c>
      <c r="CX46" s="2">
        <f t="shared" si="53"/>
        <v>0</v>
      </c>
      <c r="CY46" s="2">
        <f>((S46*BZ46)/100)</f>
        <v>0</v>
      </c>
      <c r="CZ46" s="2">
        <f>((S46*CA46)/100)</f>
        <v>0</v>
      </c>
      <c r="DA46" s="2"/>
      <c r="DB46" s="2"/>
      <c r="DC46" s="2" t="s">
        <v>4</v>
      </c>
      <c r="DD46" s="2" t="s">
        <v>4</v>
      </c>
      <c r="DE46" s="2" t="s">
        <v>4</v>
      </c>
      <c r="DF46" s="2" t="s">
        <v>4</v>
      </c>
      <c r="DG46" s="2" t="s">
        <v>4</v>
      </c>
      <c r="DH46" s="2" t="s">
        <v>4</v>
      </c>
      <c r="DI46" s="2" t="s">
        <v>4</v>
      </c>
      <c r="DJ46" s="2" t="s">
        <v>4</v>
      </c>
      <c r="DK46" s="2" t="s">
        <v>4</v>
      </c>
      <c r="DL46" s="2" t="s">
        <v>4</v>
      </c>
      <c r="DM46" s="2" t="s">
        <v>4</v>
      </c>
      <c r="DN46" s="2">
        <v>0</v>
      </c>
      <c r="DO46" s="2">
        <v>0</v>
      </c>
      <c r="DP46" s="2">
        <v>1</v>
      </c>
      <c r="DQ46" s="2">
        <v>1</v>
      </c>
      <c r="DR46" s="2"/>
      <c r="DS46" s="2"/>
      <c r="DT46" s="2"/>
      <c r="DU46" s="2">
        <v>1009</v>
      </c>
      <c r="DV46" s="2" t="s">
        <v>22</v>
      </c>
      <c r="DW46" s="2" t="s">
        <v>22</v>
      </c>
      <c r="DX46" s="2">
        <v>1000</v>
      </c>
      <c r="DY46" s="2"/>
      <c r="DZ46" s="2" t="s">
        <v>4</v>
      </c>
      <c r="EA46" s="2" t="s">
        <v>4</v>
      </c>
      <c r="EB46" s="2" t="s">
        <v>4</v>
      </c>
      <c r="EC46" s="2" t="s">
        <v>4</v>
      </c>
      <c r="ED46" s="2"/>
      <c r="EE46" s="2">
        <v>69253738</v>
      </c>
      <c r="EF46" s="2">
        <v>150</v>
      </c>
      <c r="EG46" s="2" t="s">
        <v>24</v>
      </c>
      <c r="EH46" s="2">
        <v>0</v>
      </c>
      <c r="EI46" s="2" t="s">
        <v>4</v>
      </c>
      <c r="EJ46" s="2">
        <v>4</v>
      </c>
      <c r="EK46" s="2">
        <v>1113</v>
      </c>
      <c r="EL46" s="2" t="s">
        <v>33</v>
      </c>
      <c r="EM46" s="2" t="s">
        <v>34</v>
      </c>
      <c r="EN46" s="2"/>
      <c r="EO46" s="2" t="s">
        <v>4</v>
      </c>
      <c r="EP46" s="2"/>
      <c r="EQ46" s="2">
        <v>1024</v>
      </c>
      <c r="ER46" s="2">
        <v>55.06</v>
      </c>
      <c r="ES46" s="2">
        <v>0</v>
      </c>
      <c r="ET46" s="2">
        <v>55.06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>
        <v>0</v>
      </c>
      <c r="FR46" s="2">
        <f t="shared" si="54"/>
        <v>0</v>
      </c>
      <c r="FS46" s="2">
        <v>0</v>
      </c>
      <c r="FT46" s="2"/>
      <c r="FU46" s="2"/>
      <c r="FV46" s="2"/>
      <c r="FW46" s="2"/>
      <c r="FX46" s="2">
        <v>0</v>
      </c>
      <c r="FY46" s="2">
        <v>0</v>
      </c>
      <c r="FZ46" s="2"/>
      <c r="GA46" s="2" t="s">
        <v>4</v>
      </c>
      <c r="GB46" s="2"/>
      <c r="GC46" s="2"/>
      <c r="GD46" s="2">
        <v>1</v>
      </c>
      <c r="GE46" s="2"/>
      <c r="GF46" s="2">
        <v>2044432523</v>
      </c>
      <c r="GG46" s="2">
        <v>2</v>
      </c>
      <c r="GH46" s="2">
        <v>1</v>
      </c>
      <c r="GI46" s="2">
        <v>-2</v>
      </c>
      <c r="GJ46" s="2">
        <v>0</v>
      </c>
      <c r="GK46" s="2">
        <v>0</v>
      </c>
      <c r="GL46" s="2">
        <f t="shared" si="55"/>
        <v>0</v>
      </c>
      <c r="GM46" s="2">
        <f>ROUND(O46+X46+Y46,2)+GX46</f>
        <v>0</v>
      </c>
      <c r="GN46" s="2">
        <f t="shared" si="56"/>
        <v>0</v>
      </c>
      <c r="GO46" s="2">
        <f t="shared" si="57"/>
        <v>0</v>
      </c>
      <c r="GP46" s="2">
        <f t="shared" si="58"/>
        <v>0</v>
      </c>
      <c r="GQ46" s="2"/>
      <c r="GR46" s="2">
        <v>0</v>
      </c>
      <c r="GS46" s="2">
        <v>3</v>
      </c>
      <c r="GT46" s="2">
        <v>0</v>
      </c>
      <c r="GU46" s="2" t="s">
        <v>4</v>
      </c>
      <c r="GV46" s="2">
        <f t="shared" si="59"/>
        <v>0</v>
      </c>
      <c r="GW46" s="2">
        <v>1</v>
      </c>
      <c r="GX46" s="2">
        <f t="shared" si="60"/>
        <v>0</v>
      </c>
      <c r="GY46" s="2"/>
      <c r="GZ46" s="2"/>
      <c r="HA46" s="2">
        <v>0</v>
      </c>
      <c r="HB46" s="2">
        <v>0</v>
      </c>
      <c r="HC46" s="2">
        <f t="shared" si="61"/>
        <v>0</v>
      </c>
      <c r="HD46" s="2"/>
      <c r="HE46" s="2" t="s">
        <v>4</v>
      </c>
      <c r="HF46" s="2" t="s">
        <v>4</v>
      </c>
      <c r="HG46" s="2"/>
      <c r="HH46" s="2"/>
      <c r="HI46" s="2"/>
      <c r="HJ46" s="2"/>
      <c r="HK46" s="2"/>
      <c r="HL46" s="2"/>
      <c r="HM46" s="2" t="s">
        <v>4</v>
      </c>
      <c r="HN46" s="2" t="s">
        <v>4</v>
      </c>
      <c r="HO46" s="2" t="s">
        <v>4</v>
      </c>
      <c r="HP46" s="2" t="s">
        <v>4</v>
      </c>
      <c r="HQ46" s="2" t="s">
        <v>4</v>
      </c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>
        <v>0</v>
      </c>
      <c r="IL46" s="2"/>
      <c r="IM46" s="2"/>
      <c r="IN46" s="2"/>
      <c r="IO46" s="2"/>
      <c r="IP46" s="2"/>
      <c r="IQ46" s="2"/>
      <c r="IR46" s="2"/>
      <c r="IS46" s="2"/>
      <c r="IT46" s="2"/>
      <c r="IU46" s="2"/>
    </row>
    <row r="47" spans="1:255">
      <c r="A47">
        <v>17</v>
      </c>
      <c r="B47">
        <v>1</v>
      </c>
      <c r="E47" t="s">
        <v>4</v>
      </c>
      <c r="F47" t="s">
        <v>37</v>
      </c>
      <c r="G47" t="s">
        <v>38</v>
      </c>
      <c r="H47" t="s">
        <v>22</v>
      </c>
      <c r="I47">
        <v>0</v>
      </c>
      <c r="J47">
        <v>0</v>
      </c>
      <c r="K47">
        <v>0</v>
      </c>
      <c r="O47">
        <f t="shared" si="25"/>
        <v>0</v>
      </c>
      <c r="P47">
        <f t="shared" si="26"/>
        <v>0</v>
      </c>
      <c r="Q47">
        <f t="shared" si="27"/>
        <v>0</v>
      </c>
      <c r="R47">
        <f t="shared" si="28"/>
        <v>0</v>
      </c>
      <c r="S47">
        <f t="shared" si="29"/>
        <v>0</v>
      </c>
      <c r="T47">
        <f t="shared" si="30"/>
        <v>0</v>
      </c>
      <c r="U47">
        <f t="shared" si="31"/>
        <v>0</v>
      </c>
      <c r="V47">
        <f t="shared" si="32"/>
        <v>0</v>
      </c>
      <c r="W47">
        <f t="shared" si="33"/>
        <v>0</v>
      </c>
      <c r="X47">
        <f t="shared" si="34"/>
        <v>0</v>
      </c>
      <c r="Y47">
        <f t="shared" si="35"/>
        <v>0</v>
      </c>
      <c r="AA47">
        <v>-1</v>
      </c>
      <c r="AB47">
        <f t="shared" si="36"/>
        <v>55.06</v>
      </c>
      <c r="AC47">
        <f t="shared" si="37"/>
        <v>0</v>
      </c>
      <c r="AD47">
        <f t="shared" si="38"/>
        <v>55.06</v>
      </c>
      <c r="AE47">
        <f t="shared" si="39"/>
        <v>0</v>
      </c>
      <c r="AF47">
        <f t="shared" si="40"/>
        <v>0</v>
      </c>
      <c r="AG47">
        <f t="shared" si="41"/>
        <v>0</v>
      </c>
      <c r="AH47">
        <f t="shared" si="42"/>
        <v>0</v>
      </c>
      <c r="AI47">
        <f t="shared" si="43"/>
        <v>0</v>
      </c>
      <c r="AJ47">
        <f t="shared" si="44"/>
        <v>0</v>
      </c>
      <c r="AK47">
        <v>55.06</v>
      </c>
      <c r="AL47">
        <v>0</v>
      </c>
      <c r="AM47">
        <v>55.06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95</v>
      </c>
      <c r="AU47">
        <v>65</v>
      </c>
      <c r="AV47">
        <v>1</v>
      </c>
      <c r="AW47">
        <v>1</v>
      </c>
      <c r="AZ47">
        <v>1</v>
      </c>
      <c r="BA47">
        <v>1</v>
      </c>
      <c r="BB47">
        <v>15.94</v>
      </c>
      <c r="BC47">
        <v>1</v>
      </c>
      <c r="BD47" t="s">
        <v>4</v>
      </c>
      <c r="BE47" t="s">
        <v>4</v>
      </c>
      <c r="BF47" t="s">
        <v>4</v>
      </c>
      <c r="BG47" t="s">
        <v>4</v>
      </c>
      <c r="BH47">
        <v>0</v>
      </c>
      <c r="BI47">
        <v>4</v>
      </c>
      <c r="BJ47" t="s">
        <v>39</v>
      </c>
      <c r="BM47">
        <v>1113</v>
      </c>
      <c r="BN47">
        <v>0</v>
      </c>
      <c r="BO47" t="s">
        <v>37</v>
      </c>
      <c r="BP47">
        <v>1</v>
      </c>
      <c r="BQ47">
        <v>150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4</v>
      </c>
      <c r="BZ47">
        <v>95</v>
      </c>
      <c r="CA47">
        <v>65</v>
      </c>
      <c r="CB47" t="s">
        <v>4</v>
      </c>
      <c r="CE47">
        <v>30</v>
      </c>
      <c r="CF47">
        <v>0</v>
      </c>
      <c r="CG47">
        <v>0</v>
      </c>
      <c r="CM47">
        <v>0</v>
      </c>
      <c r="CN47" t="s">
        <v>4</v>
      </c>
      <c r="CO47">
        <v>0</v>
      </c>
      <c r="CP47">
        <f t="shared" si="45"/>
        <v>0</v>
      </c>
      <c r="CQ47">
        <f t="shared" si="46"/>
        <v>0</v>
      </c>
      <c r="CR47">
        <f t="shared" si="47"/>
        <v>877.66</v>
      </c>
      <c r="CS47">
        <f t="shared" si="48"/>
        <v>0</v>
      </c>
      <c r="CT47">
        <f t="shared" si="49"/>
        <v>0</v>
      </c>
      <c r="CU47">
        <f t="shared" si="50"/>
        <v>0</v>
      </c>
      <c r="CV47">
        <f t="shared" si="51"/>
        <v>0</v>
      </c>
      <c r="CW47">
        <f t="shared" si="52"/>
        <v>0</v>
      </c>
      <c r="CX47">
        <f t="shared" si="53"/>
        <v>0</v>
      </c>
      <c r="CY47">
        <f>S47*(BZ47/100)</f>
        <v>0</v>
      </c>
      <c r="CZ47">
        <f>S47*(CA47/100)</f>
        <v>0</v>
      </c>
      <c r="DC47" t="s">
        <v>4</v>
      </c>
      <c r="DD47" t="s">
        <v>4</v>
      </c>
      <c r="DE47" t="s">
        <v>4</v>
      </c>
      <c r="DF47" t="s">
        <v>4</v>
      </c>
      <c r="DG47" t="s">
        <v>4</v>
      </c>
      <c r="DH47" t="s">
        <v>4</v>
      </c>
      <c r="DI47" t="s">
        <v>4</v>
      </c>
      <c r="DJ47" t="s">
        <v>4</v>
      </c>
      <c r="DK47" t="s">
        <v>4</v>
      </c>
      <c r="DL47" t="s">
        <v>4</v>
      </c>
      <c r="DM47" t="s">
        <v>4</v>
      </c>
      <c r="DN47">
        <v>0</v>
      </c>
      <c r="DO47">
        <v>0</v>
      </c>
      <c r="DP47">
        <v>1</v>
      </c>
      <c r="DQ47">
        <v>1</v>
      </c>
      <c r="DU47">
        <v>1009</v>
      </c>
      <c r="DV47" t="s">
        <v>22</v>
      </c>
      <c r="DW47" t="s">
        <v>22</v>
      </c>
      <c r="DX47">
        <v>1000</v>
      </c>
      <c r="DZ47" t="s">
        <v>4</v>
      </c>
      <c r="EA47" t="s">
        <v>4</v>
      </c>
      <c r="EB47" t="s">
        <v>4</v>
      </c>
      <c r="EC47" t="s">
        <v>4</v>
      </c>
      <c r="EE47">
        <v>69253738</v>
      </c>
      <c r="EF47">
        <v>150</v>
      </c>
      <c r="EG47" t="s">
        <v>24</v>
      </c>
      <c r="EH47">
        <v>0</v>
      </c>
      <c r="EI47" t="s">
        <v>4</v>
      </c>
      <c r="EJ47">
        <v>4</v>
      </c>
      <c r="EK47">
        <v>1113</v>
      </c>
      <c r="EL47" t="s">
        <v>33</v>
      </c>
      <c r="EM47" t="s">
        <v>34</v>
      </c>
      <c r="EO47" t="s">
        <v>4</v>
      </c>
      <c r="EQ47">
        <v>1024</v>
      </c>
      <c r="ER47">
        <v>55.06</v>
      </c>
      <c r="ES47">
        <v>0</v>
      </c>
      <c r="ET47">
        <v>55.06</v>
      </c>
      <c r="EU47">
        <v>0</v>
      </c>
      <c r="EV47">
        <v>0</v>
      </c>
      <c r="EW47">
        <v>0</v>
      </c>
      <c r="EX47">
        <v>0</v>
      </c>
      <c r="EY47">
        <v>0</v>
      </c>
      <c r="FQ47">
        <v>0</v>
      </c>
      <c r="FR47">
        <f t="shared" si="54"/>
        <v>0</v>
      </c>
      <c r="FS47">
        <v>0</v>
      </c>
      <c r="FX47">
        <v>0</v>
      </c>
      <c r="FY47">
        <v>0</v>
      </c>
      <c r="GA47" t="s">
        <v>4</v>
      </c>
      <c r="GD47">
        <v>0</v>
      </c>
      <c r="GF47">
        <v>2044432523</v>
      </c>
      <c r="GG47">
        <v>2</v>
      </c>
      <c r="GH47">
        <v>1</v>
      </c>
      <c r="GI47">
        <v>2</v>
      </c>
      <c r="GJ47">
        <v>0</v>
      </c>
      <c r="GK47">
        <f>ROUND(R47*(S12)/100,2)</f>
        <v>0</v>
      </c>
      <c r="GL47">
        <f t="shared" si="55"/>
        <v>0</v>
      </c>
      <c r="GM47">
        <f>ROUND(O47+X47+Y47+GK47,2)+GX47</f>
        <v>0</v>
      </c>
      <c r="GN47">
        <f t="shared" si="56"/>
        <v>0</v>
      </c>
      <c r="GO47">
        <f t="shared" si="57"/>
        <v>0</v>
      </c>
      <c r="GP47">
        <f t="shared" si="58"/>
        <v>0</v>
      </c>
      <c r="GR47">
        <v>0</v>
      </c>
      <c r="GS47">
        <v>0</v>
      </c>
      <c r="GT47">
        <v>0</v>
      </c>
      <c r="GU47" t="s">
        <v>4</v>
      </c>
      <c r="GV47">
        <f t="shared" si="59"/>
        <v>0</v>
      </c>
      <c r="GW47">
        <v>1</v>
      </c>
      <c r="GX47">
        <f t="shared" si="60"/>
        <v>0</v>
      </c>
      <c r="HA47">
        <v>0</v>
      </c>
      <c r="HB47">
        <v>0</v>
      </c>
      <c r="HC47">
        <f t="shared" si="61"/>
        <v>0</v>
      </c>
      <c r="HE47" t="s">
        <v>4</v>
      </c>
      <c r="HF47" t="s">
        <v>4</v>
      </c>
      <c r="HM47" t="s">
        <v>4</v>
      </c>
      <c r="HN47" t="s">
        <v>4</v>
      </c>
      <c r="HO47" t="s">
        <v>4</v>
      </c>
      <c r="HP47" t="s">
        <v>4</v>
      </c>
      <c r="HQ47" t="s">
        <v>4</v>
      </c>
      <c r="IK47">
        <v>0</v>
      </c>
    </row>
    <row r="48" spans="1:255">
      <c r="A48" s="2">
        <v>17</v>
      </c>
      <c r="B48" s="2">
        <v>1</v>
      </c>
      <c r="C48" s="2"/>
      <c r="D48" s="2"/>
      <c r="E48" s="2" t="s">
        <v>4</v>
      </c>
      <c r="F48" s="2" t="s">
        <v>41</v>
      </c>
      <c r="G48" s="2" t="s">
        <v>42</v>
      </c>
      <c r="H48" s="2" t="s">
        <v>31</v>
      </c>
      <c r="I48" s="2">
        <v>0</v>
      </c>
      <c r="J48" s="2">
        <v>0</v>
      </c>
      <c r="K48" s="2">
        <v>0</v>
      </c>
      <c r="L48" s="2"/>
      <c r="M48" s="2"/>
      <c r="N48" s="2"/>
      <c r="O48" s="2">
        <f t="shared" si="25"/>
        <v>0</v>
      </c>
      <c r="P48" s="2">
        <f t="shared" si="26"/>
        <v>0</v>
      </c>
      <c r="Q48" s="2">
        <f t="shared" si="27"/>
        <v>0</v>
      </c>
      <c r="R48" s="2">
        <f t="shared" si="28"/>
        <v>0</v>
      </c>
      <c r="S48" s="2">
        <f t="shared" si="29"/>
        <v>0</v>
      </c>
      <c r="T48" s="2">
        <f t="shared" si="30"/>
        <v>0</v>
      </c>
      <c r="U48" s="2">
        <f t="shared" si="31"/>
        <v>0</v>
      </c>
      <c r="V48" s="2">
        <f t="shared" si="32"/>
        <v>0</v>
      </c>
      <c r="W48" s="2">
        <f t="shared" si="33"/>
        <v>0</v>
      </c>
      <c r="X48" s="2">
        <f t="shared" si="34"/>
        <v>0</v>
      </c>
      <c r="Y48" s="2">
        <f t="shared" si="35"/>
        <v>0</v>
      </c>
      <c r="Z48" s="2"/>
      <c r="AA48" s="2">
        <v>-1</v>
      </c>
      <c r="AB48" s="2">
        <f t="shared" si="36"/>
        <v>36.590000000000003</v>
      </c>
      <c r="AC48" s="2">
        <f t="shared" si="37"/>
        <v>0</v>
      </c>
      <c r="AD48" s="2">
        <f t="shared" si="38"/>
        <v>36.590000000000003</v>
      </c>
      <c r="AE48" s="2">
        <f t="shared" si="39"/>
        <v>0</v>
      </c>
      <c r="AF48" s="2">
        <f t="shared" si="40"/>
        <v>0</v>
      </c>
      <c r="AG48" s="2">
        <f t="shared" si="41"/>
        <v>0</v>
      </c>
      <c r="AH48" s="2">
        <f t="shared" si="42"/>
        <v>0</v>
      </c>
      <c r="AI48" s="2">
        <f t="shared" si="43"/>
        <v>0</v>
      </c>
      <c r="AJ48" s="2">
        <f t="shared" si="44"/>
        <v>0</v>
      </c>
      <c r="AK48" s="2">
        <v>36.590000000000003</v>
      </c>
      <c r="AL48" s="2">
        <v>0</v>
      </c>
      <c r="AM48" s="2">
        <v>36.590000000000003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1</v>
      </c>
      <c r="AW48" s="2">
        <v>1</v>
      </c>
      <c r="AX48" s="2"/>
      <c r="AY48" s="2"/>
      <c r="AZ48" s="2">
        <v>1</v>
      </c>
      <c r="BA48" s="2">
        <v>1</v>
      </c>
      <c r="BB48" s="2">
        <v>1</v>
      </c>
      <c r="BC48" s="2">
        <v>1</v>
      </c>
      <c r="BD48" s="2" t="s">
        <v>4</v>
      </c>
      <c r="BE48" s="2" t="s">
        <v>4</v>
      </c>
      <c r="BF48" s="2" t="s">
        <v>4</v>
      </c>
      <c r="BG48" s="2" t="s">
        <v>4</v>
      </c>
      <c r="BH48" s="2">
        <v>0</v>
      </c>
      <c r="BI48" s="2">
        <v>4</v>
      </c>
      <c r="BJ48" s="2" t="s">
        <v>43</v>
      </c>
      <c r="BK48" s="2"/>
      <c r="BL48" s="2"/>
      <c r="BM48" s="2">
        <v>1113</v>
      </c>
      <c r="BN48" s="2">
        <v>0</v>
      </c>
      <c r="BO48" s="2" t="s">
        <v>4</v>
      </c>
      <c r="BP48" s="2">
        <v>0</v>
      </c>
      <c r="BQ48" s="2">
        <v>150</v>
      </c>
      <c r="BR48" s="2">
        <v>0</v>
      </c>
      <c r="BS48" s="2">
        <v>1</v>
      </c>
      <c r="BT48" s="2">
        <v>1</v>
      </c>
      <c r="BU48" s="2">
        <v>1</v>
      </c>
      <c r="BV48" s="2">
        <v>1</v>
      </c>
      <c r="BW48" s="2">
        <v>1</v>
      </c>
      <c r="BX48" s="2">
        <v>1</v>
      </c>
      <c r="BY48" s="2" t="s">
        <v>4</v>
      </c>
      <c r="BZ48" s="2">
        <v>0</v>
      </c>
      <c r="CA48" s="2">
        <v>0</v>
      </c>
      <c r="CB48" s="2" t="s">
        <v>4</v>
      </c>
      <c r="CC48" s="2"/>
      <c r="CD48" s="2"/>
      <c r="CE48" s="2">
        <v>30</v>
      </c>
      <c r="CF48" s="2">
        <v>0</v>
      </c>
      <c r="CG48" s="2">
        <v>0</v>
      </c>
      <c r="CH48" s="2"/>
      <c r="CI48" s="2"/>
      <c r="CJ48" s="2"/>
      <c r="CK48" s="2"/>
      <c r="CL48" s="2"/>
      <c r="CM48" s="2">
        <v>0</v>
      </c>
      <c r="CN48" s="2" t="s">
        <v>4</v>
      </c>
      <c r="CO48" s="2">
        <v>0</v>
      </c>
      <c r="CP48" s="2">
        <f t="shared" si="45"/>
        <v>0</v>
      </c>
      <c r="CQ48" s="2">
        <f t="shared" si="46"/>
        <v>0</v>
      </c>
      <c r="CR48" s="2">
        <f t="shared" si="47"/>
        <v>36.590000000000003</v>
      </c>
      <c r="CS48" s="2">
        <f t="shared" si="48"/>
        <v>0</v>
      </c>
      <c r="CT48" s="2">
        <f t="shared" si="49"/>
        <v>0</v>
      </c>
      <c r="CU48" s="2">
        <f t="shared" si="50"/>
        <v>0</v>
      </c>
      <c r="CV48" s="2">
        <f t="shared" si="51"/>
        <v>0</v>
      </c>
      <c r="CW48" s="2">
        <f t="shared" si="52"/>
        <v>0</v>
      </c>
      <c r="CX48" s="2">
        <f t="shared" si="53"/>
        <v>0</v>
      </c>
      <c r="CY48" s="2">
        <f>((S48*BZ48)/100)</f>
        <v>0</v>
      </c>
      <c r="CZ48" s="2">
        <f>((S48*CA48)/100)</f>
        <v>0</v>
      </c>
      <c r="DA48" s="2"/>
      <c r="DB48" s="2"/>
      <c r="DC48" s="2" t="s">
        <v>4</v>
      </c>
      <c r="DD48" s="2" t="s">
        <v>4</v>
      </c>
      <c r="DE48" s="2" t="s">
        <v>4</v>
      </c>
      <c r="DF48" s="2" t="s">
        <v>4</v>
      </c>
      <c r="DG48" s="2" t="s">
        <v>4</v>
      </c>
      <c r="DH48" s="2" t="s">
        <v>4</v>
      </c>
      <c r="DI48" s="2" t="s">
        <v>4</v>
      </c>
      <c r="DJ48" s="2" t="s">
        <v>4</v>
      </c>
      <c r="DK48" s="2" t="s">
        <v>4</v>
      </c>
      <c r="DL48" s="2" t="s">
        <v>4</v>
      </c>
      <c r="DM48" s="2" t="s">
        <v>4</v>
      </c>
      <c r="DN48" s="2">
        <v>0</v>
      </c>
      <c r="DO48" s="2">
        <v>0</v>
      </c>
      <c r="DP48" s="2">
        <v>1</v>
      </c>
      <c r="DQ48" s="2">
        <v>1</v>
      </c>
      <c r="DR48" s="2"/>
      <c r="DS48" s="2"/>
      <c r="DT48" s="2"/>
      <c r="DU48" s="2">
        <v>1013</v>
      </c>
      <c r="DV48" s="2" t="s">
        <v>31</v>
      </c>
      <c r="DW48" s="2" t="s">
        <v>31</v>
      </c>
      <c r="DX48" s="2">
        <v>1</v>
      </c>
      <c r="DY48" s="2"/>
      <c r="DZ48" s="2" t="s">
        <v>4</v>
      </c>
      <c r="EA48" s="2" t="s">
        <v>4</v>
      </c>
      <c r="EB48" s="2" t="s">
        <v>4</v>
      </c>
      <c r="EC48" s="2" t="s">
        <v>4</v>
      </c>
      <c r="ED48" s="2"/>
      <c r="EE48" s="2">
        <v>69253738</v>
      </c>
      <c r="EF48" s="2">
        <v>150</v>
      </c>
      <c r="EG48" s="2" t="s">
        <v>24</v>
      </c>
      <c r="EH48" s="2">
        <v>0</v>
      </c>
      <c r="EI48" s="2" t="s">
        <v>4</v>
      </c>
      <c r="EJ48" s="2">
        <v>4</v>
      </c>
      <c r="EK48" s="2">
        <v>1113</v>
      </c>
      <c r="EL48" s="2" t="s">
        <v>33</v>
      </c>
      <c r="EM48" s="2" t="s">
        <v>34</v>
      </c>
      <c r="EN48" s="2"/>
      <c r="EO48" s="2" t="s">
        <v>4</v>
      </c>
      <c r="EP48" s="2"/>
      <c r="EQ48" s="2">
        <v>1024</v>
      </c>
      <c r="ER48" s="2">
        <v>36.590000000000003</v>
      </c>
      <c r="ES48" s="2">
        <v>0</v>
      </c>
      <c r="ET48" s="2">
        <v>36.590000000000003</v>
      </c>
      <c r="EU48" s="2">
        <v>0</v>
      </c>
      <c r="EV48" s="2">
        <v>0</v>
      </c>
      <c r="EW48" s="2">
        <v>0</v>
      </c>
      <c r="EX48" s="2">
        <v>0</v>
      </c>
      <c r="EY48" s="2">
        <v>0</v>
      </c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>
        <v>0</v>
      </c>
      <c r="FR48" s="2">
        <f t="shared" si="54"/>
        <v>0</v>
      </c>
      <c r="FS48" s="2">
        <v>0</v>
      </c>
      <c r="FT48" s="2"/>
      <c r="FU48" s="2"/>
      <c r="FV48" s="2"/>
      <c r="FW48" s="2"/>
      <c r="FX48" s="2">
        <v>0</v>
      </c>
      <c r="FY48" s="2">
        <v>0</v>
      </c>
      <c r="FZ48" s="2"/>
      <c r="GA48" s="2" t="s">
        <v>4</v>
      </c>
      <c r="GB48" s="2"/>
      <c r="GC48" s="2"/>
      <c r="GD48" s="2">
        <v>1</v>
      </c>
      <c r="GE48" s="2"/>
      <c r="GF48" s="2">
        <v>1686146632</v>
      </c>
      <c r="GG48" s="2">
        <v>2</v>
      </c>
      <c r="GH48" s="2">
        <v>1</v>
      </c>
      <c r="GI48" s="2">
        <v>-2</v>
      </c>
      <c r="GJ48" s="2">
        <v>0</v>
      </c>
      <c r="GK48" s="2">
        <v>0</v>
      </c>
      <c r="GL48" s="2">
        <f t="shared" si="55"/>
        <v>0</v>
      </c>
      <c r="GM48" s="2">
        <f>ROUND(O48+X48+Y48,2)+GX48</f>
        <v>0</v>
      </c>
      <c r="GN48" s="2">
        <f t="shared" si="56"/>
        <v>0</v>
      </c>
      <c r="GO48" s="2">
        <f t="shared" si="57"/>
        <v>0</v>
      </c>
      <c r="GP48" s="2">
        <f t="shared" si="58"/>
        <v>0</v>
      </c>
      <c r="GQ48" s="2"/>
      <c r="GR48" s="2">
        <v>0</v>
      </c>
      <c r="GS48" s="2">
        <v>3</v>
      </c>
      <c r="GT48" s="2">
        <v>0</v>
      </c>
      <c r="GU48" s="2" t="s">
        <v>4</v>
      </c>
      <c r="GV48" s="2">
        <f t="shared" si="59"/>
        <v>0</v>
      </c>
      <c r="GW48" s="2">
        <v>1</v>
      </c>
      <c r="GX48" s="2">
        <f t="shared" si="60"/>
        <v>0</v>
      </c>
      <c r="GY48" s="2"/>
      <c r="GZ48" s="2"/>
      <c r="HA48" s="2">
        <v>0</v>
      </c>
      <c r="HB48" s="2">
        <v>0</v>
      </c>
      <c r="HC48" s="2">
        <f t="shared" si="61"/>
        <v>0</v>
      </c>
      <c r="HD48" s="2"/>
      <c r="HE48" s="2" t="s">
        <v>4</v>
      </c>
      <c r="HF48" s="2" t="s">
        <v>4</v>
      </c>
      <c r="HG48" s="2"/>
      <c r="HH48" s="2"/>
      <c r="HI48" s="2"/>
      <c r="HJ48" s="2"/>
      <c r="HK48" s="2"/>
      <c r="HL48" s="2"/>
      <c r="HM48" s="2" t="s">
        <v>4</v>
      </c>
      <c r="HN48" s="2" t="s">
        <v>4</v>
      </c>
      <c r="HO48" s="2" t="s">
        <v>4</v>
      </c>
      <c r="HP48" s="2" t="s">
        <v>4</v>
      </c>
      <c r="HQ48" s="2" t="s">
        <v>4</v>
      </c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>
        <v>0</v>
      </c>
      <c r="IL48" s="2"/>
      <c r="IM48" s="2"/>
      <c r="IN48" s="2"/>
      <c r="IO48" s="2"/>
      <c r="IP48" s="2"/>
      <c r="IQ48" s="2"/>
      <c r="IR48" s="2"/>
      <c r="IS48" s="2"/>
      <c r="IT48" s="2"/>
      <c r="IU48" s="2"/>
    </row>
    <row r="49" spans="1:255">
      <c r="A49">
        <v>17</v>
      </c>
      <c r="B49">
        <v>1</v>
      </c>
      <c r="E49" t="s">
        <v>4</v>
      </c>
      <c r="F49" t="s">
        <v>41</v>
      </c>
      <c r="G49" t="s">
        <v>42</v>
      </c>
      <c r="H49" t="s">
        <v>31</v>
      </c>
      <c r="I49">
        <v>0</v>
      </c>
      <c r="J49">
        <v>0</v>
      </c>
      <c r="K49">
        <v>0</v>
      </c>
      <c r="O49">
        <f t="shared" si="25"/>
        <v>0</v>
      </c>
      <c r="P49">
        <f t="shared" si="26"/>
        <v>0</v>
      </c>
      <c r="Q49">
        <f t="shared" si="27"/>
        <v>0</v>
      </c>
      <c r="R49">
        <f t="shared" si="28"/>
        <v>0</v>
      </c>
      <c r="S49">
        <f t="shared" si="29"/>
        <v>0</v>
      </c>
      <c r="T49">
        <f t="shared" si="30"/>
        <v>0</v>
      </c>
      <c r="U49">
        <f t="shared" si="31"/>
        <v>0</v>
      </c>
      <c r="V49">
        <f t="shared" si="32"/>
        <v>0</v>
      </c>
      <c r="W49">
        <f t="shared" si="33"/>
        <v>0</v>
      </c>
      <c r="X49">
        <f t="shared" si="34"/>
        <v>0</v>
      </c>
      <c r="Y49">
        <f t="shared" si="35"/>
        <v>0</v>
      </c>
      <c r="AA49">
        <v>-1</v>
      </c>
      <c r="AB49">
        <f t="shared" si="36"/>
        <v>36.590000000000003</v>
      </c>
      <c r="AC49">
        <f t="shared" si="37"/>
        <v>0</v>
      </c>
      <c r="AD49">
        <f t="shared" si="38"/>
        <v>36.590000000000003</v>
      </c>
      <c r="AE49">
        <f t="shared" si="39"/>
        <v>0</v>
      </c>
      <c r="AF49">
        <f t="shared" si="40"/>
        <v>0</v>
      </c>
      <c r="AG49">
        <f t="shared" si="41"/>
        <v>0</v>
      </c>
      <c r="AH49">
        <f t="shared" si="42"/>
        <v>0</v>
      </c>
      <c r="AI49">
        <f t="shared" si="43"/>
        <v>0</v>
      </c>
      <c r="AJ49">
        <f t="shared" si="44"/>
        <v>0</v>
      </c>
      <c r="AK49">
        <v>36.590000000000003</v>
      </c>
      <c r="AL49">
        <v>0</v>
      </c>
      <c r="AM49">
        <v>36.590000000000003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95</v>
      </c>
      <c r="AU49">
        <v>65</v>
      </c>
      <c r="AV49">
        <v>1</v>
      </c>
      <c r="AW49">
        <v>1</v>
      </c>
      <c r="AZ49">
        <v>1</v>
      </c>
      <c r="BA49">
        <v>1</v>
      </c>
      <c r="BB49">
        <v>8.1999999999999993</v>
      </c>
      <c r="BC49">
        <v>1</v>
      </c>
      <c r="BD49" t="s">
        <v>4</v>
      </c>
      <c r="BE49" t="s">
        <v>4</v>
      </c>
      <c r="BF49" t="s">
        <v>4</v>
      </c>
      <c r="BG49" t="s">
        <v>4</v>
      </c>
      <c r="BH49">
        <v>0</v>
      </c>
      <c r="BI49">
        <v>4</v>
      </c>
      <c r="BJ49" t="s">
        <v>43</v>
      </c>
      <c r="BM49">
        <v>1113</v>
      </c>
      <c r="BN49">
        <v>0</v>
      </c>
      <c r="BO49" t="s">
        <v>41</v>
      </c>
      <c r="BP49">
        <v>1</v>
      </c>
      <c r="BQ49">
        <v>150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4</v>
      </c>
      <c r="BZ49">
        <v>95</v>
      </c>
      <c r="CA49">
        <v>65</v>
      </c>
      <c r="CB49" t="s">
        <v>4</v>
      </c>
      <c r="CE49">
        <v>30</v>
      </c>
      <c r="CF49">
        <v>0</v>
      </c>
      <c r="CG49">
        <v>0</v>
      </c>
      <c r="CM49">
        <v>0</v>
      </c>
      <c r="CN49" t="s">
        <v>4</v>
      </c>
      <c r="CO49">
        <v>0</v>
      </c>
      <c r="CP49">
        <f t="shared" si="45"/>
        <v>0</v>
      </c>
      <c r="CQ49">
        <f t="shared" si="46"/>
        <v>0</v>
      </c>
      <c r="CR49">
        <f t="shared" si="47"/>
        <v>300.04000000000002</v>
      </c>
      <c r="CS49">
        <f t="shared" si="48"/>
        <v>0</v>
      </c>
      <c r="CT49">
        <f t="shared" si="49"/>
        <v>0</v>
      </c>
      <c r="CU49">
        <f t="shared" si="50"/>
        <v>0</v>
      </c>
      <c r="CV49">
        <f t="shared" si="51"/>
        <v>0</v>
      </c>
      <c r="CW49">
        <f t="shared" si="52"/>
        <v>0</v>
      </c>
      <c r="CX49">
        <f t="shared" si="53"/>
        <v>0</v>
      </c>
      <c r="CY49">
        <f>S49*(BZ49/100)</f>
        <v>0</v>
      </c>
      <c r="CZ49">
        <f>S49*(CA49/100)</f>
        <v>0</v>
      </c>
      <c r="DC49" t="s">
        <v>4</v>
      </c>
      <c r="DD49" t="s">
        <v>4</v>
      </c>
      <c r="DE49" t="s">
        <v>4</v>
      </c>
      <c r="DF49" t="s">
        <v>4</v>
      </c>
      <c r="DG49" t="s">
        <v>4</v>
      </c>
      <c r="DH49" t="s">
        <v>4</v>
      </c>
      <c r="DI49" t="s">
        <v>4</v>
      </c>
      <c r="DJ49" t="s">
        <v>4</v>
      </c>
      <c r="DK49" t="s">
        <v>4</v>
      </c>
      <c r="DL49" t="s">
        <v>4</v>
      </c>
      <c r="DM49" t="s">
        <v>4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31</v>
      </c>
      <c r="DW49" t="s">
        <v>31</v>
      </c>
      <c r="DX49">
        <v>1</v>
      </c>
      <c r="DZ49" t="s">
        <v>4</v>
      </c>
      <c r="EA49" t="s">
        <v>4</v>
      </c>
      <c r="EB49" t="s">
        <v>4</v>
      </c>
      <c r="EC49" t="s">
        <v>4</v>
      </c>
      <c r="EE49">
        <v>69253738</v>
      </c>
      <c r="EF49">
        <v>150</v>
      </c>
      <c r="EG49" t="s">
        <v>24</v>
      </c>
      <c r="EH49">
        <v>0</v>
      </c>
      <c r="EI49" t="s">
        <v>4</v>
      </c>
      <c r="EJ49">
        <v>4</v>
      </c>
      <c r="EK49">
        <v>1113</v>
      </c>
      <c r="EL49" t="s">
        <v>33</v>
      </c>
      <c r="EM49" t="s">
        <v>34</v>
      </c>
      <c r="EO49" t="s">
        <v>4</v>
      </c>
      <c r="EQ49">
        <v>1024</v>
      </c>
      <c r="ER49">
        <v>36.590000000000003</v>
      </c>
      <c r="ES49">
        <v>0</v>
      </c>
      <c r="ET49">
        <v>36.590000000000003</v>
      </c>
      <c r="EU49">
        <v>0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54"/>
        <v>0</v>
      </c>
      <c r="FS49">
        <v>0</v>
      </c>
      <c r="FX49">
        <v>0</v>
      </c>
      <c r="FY49">
        <v>0</v>
      </c>
      <c r="GA49" t="s">
        <v>4</v>
      </c>
      <c r="GD49">
        <v>0</v>
      </c>
      <c r="GF49">
        <v>1686146632</v>
      </c>
      <c r="GG49">
        <v>2</v>
      </c>
      <c r="GH49">
        <v>1</v>
      </c>
      <c r="GI49">
        <v>2</v>
      </c>
      <c r="GJ49">
        <v>0</v>
      </c>
      <c r="GK49">
        <f>ROUND(R49*(S12)/100,2)</f>
        <v>0</v>
      </c>
      <c r="GL49">
        <f t="shared" si="55"/>
        <v>0</v>
      </c>
      <c r="GM49">
        <f>ROUND(O49+X49+Y49+GK49,2)+GX49</f>
        <v>0</v>
      </c>
      <c r="GN49">
        <f t="shared" si="56"/>
        <v>0</v>
      </c>
      <c r="GO49">
        <f t="shared" si="57"/>
        <v>0</v>
      </c>
      <c r="GP49">
        <f t="shared" si="58"/>
        <v>0</v>
      </c>
      <c r="GR49">
        <v>0</v>
      </c>
      <c r="GS49">
        <v>0</v>
      </c>
      <c r="GT49">
        <v>0</v>
      </c>
      <c r="GU49" t="s">
        <v>4</v>
      </c>
      <c r="GV49">
        <f t="shared" si="59"/>
        <v>0</v>
      </c>
      <c r="GW49">
        <v>1</v>
      </c>
      <c r="GX49">
        <f t="shared" si="60"/>
        <v>0</v>
      </c>
      <c r="HA49">
        <v>0</v>
      </c>
      <c r="HB49">
        <v>0</v>
      </c>
      <c r="HC49">
        <f t="shared" si="61"/>
        <v>0</v>
      </c>
      <c r="HE49" t="s">
        <v>4</v>
      </c>
      <c r="HF49" t="s">
        <v>4</v>
      </c>
      <c r="HM49" t="s">
        <v>4</v>
      </c>
      <c r="HN49" t="s">
        <v>4</v>
      </c>
      <c r="HO49" t="s">
        <v>4</v>
      </c>
      <c r="HP49" t="s">
        <v>4</v>
      </c>
      <c r="HQ49" t="s">
        <v>4</v>
      </c>
      <c r="IK49">
        <v>0</v>
      </c>
    </row>
    <row r="50" spans="1:255">
      <c r="A50" s="2">
        <v>17</v>
      </c>
      <c r="B50" s="2">
        <v>1</v>
      </c>
      <c r="C50" s="2"/>
      <c r="D50" s="2"/>
      <c r="E50" s="2" t="s">
        <v>4</v>
      </c>
      <c r="F50" s="2" t="s">
        <v>45</v>
      </c>
      <c r="G50" s="2" t="s">
        <v>46</v>
      </c>
      <c r="H50" s="2" t="s">
        <v>31</v>
      </c>
      <c r="I50" s="2">
        <v>0</v>
      </c>
      <c r="J50" s="2">
        <v>0</v>
      </c>
      <c r="K50" s="2">
        <v>0</v>
      </c>
      <c r="L50" s="2"/>
      <c r="M50" s="2"/>
      <c r="N50" s="2"/>
      <c r="O50" s="2">
        <f t="shared" si="25"/>
        <v>0</v>
      </c>
      <c r="P50" s="2">
        <f t="shared" si="26"/>
        <v>0</v>
      </c>
      <c r="Q50" s="2">
        <f t="shared" si="27"/>
        <v>0</v>
      </c>
      <c r="R50" s="2">
        <f t="shared" si="28"/>
        <v>0</v>
      </c>
      <c r="S50" s="2">
        <f t="shared" si="29"/>
        <v>0</v>
      </c>
      <c r="T50" s="2">
        <f t="shared" si="30"/>
        <v>0</v>
      </c>
      <c r="U50" s="2">
        <f t="shared" si="31"/>
        <v>0</v>
      </c>
      <c r="V50" s="2">
        <f t="shared" si="32"/>
        <v>0</v>
      </c>
      <c r="W50" s="2">
        <f t="shared" si="33"/>
        <v>0</v>
      </c>
      <c r="X50" s="2">
        <f t="shared" si="34"/>
        <v>0</v>
      </c>
      <c r="Y50" s="2">
        <f t="shared" si="35"/>
        <v>0</v>
      </c>
      <c r="Z50" s="2"/>
      <c r="AA50" s="2">
        <v>-1</v>
      </c>
      <c r="AB50" s="2">
        <f t="shared" si="36"/>
        <v>17.84</v>
      </c>
      <c r="AC50" s="2">
        <f t="shared" si="37"/>
        <v>0</v>
      </c>
      <c r="AD50" s="2">
        <f t="shared" si="38"/>
        <v>17.84</v>
      </c>
      <c r="AE50" s="2">
        <f t="shared" si="39"/>
        <v>0</v>
      </c>
      <c r="AF50" s="2">
        <f t="shared" si="40"/>
        <v>0</v>
      </c>
      <c r="AG50" s="2">
        <f t="shared" si="41"/>
        <v>0</v>
      </c>
      <c r="AH50" s="2">
        <f t="shared" si="42"/>
        <v>0</v>
      </c>
      <c r="AI50" s="2">
        <f t="shared" si="43"/>
        <v>0</v>
      </c>
      <c r="AJ50" s="2">
        <f t="shared" si="44"/>
        <v>0</v>
      </c>
      <c r="AK50" s="2">
        <v>17.84</v>
      </c>
      <c r="AL50" s="2">
        <v>0</v>
      </c>
      <c r="AM50" s="2">
        <v>17.84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4</v>
      </c>
      <c r="BE50" s="2" t="s">
        <v>4</v>
      </c>
      <c r="BF50" s="2" t="s">
        <v>4</v>
      </c>
      <c r="BG50" s="2" t="s">
        <v>4</v>
      </c>
      <c r="BH50" s="2">
        <v>0</v>
      </c>
      <c r="BI50" s="2">
        <v>4</v>
      </c>
      <c r="BJ50" s="2" t="s">
        <v>47</v>
      </c>
      <c r="BK50" s="2"/>
      <c r="BL50" s="2"/>
      <c r="BM50" s="2">
        <v>1113</v>
      </c>
      <c r="BN50" s="2">
        <v>0</v>
      </c>
      <c r="BO50" s="2" t="s">
        <v>4</v>
      </c>
      <c r="BP50" s="2">
        <v>0</v>
      </c>
      <c r="BQ50" s="2">
        <v>150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4</v>
      </c>
      <c r="BZ50" s="2">
        <v>0</v>
      </c>
      <c r="CA50" s="2">
        <v>0</v>
      </c>
      <c r="CB50" s="2" t="s">
        <v>4</v>
      </c>
      <c r="CC50" s="2"/>
      <c r="CD50" s="2"/>
      <c r="CE50" s="2">
        <v>30</v>
      </c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4</v>
      </c>
      <c r="CO50" s="2">
        <v>0</v>
      </c>
      <c r="CP50" s="2">
        <f t="shared" si="45"/>
        <v>0</v>
      </c>
      <c r="CQ50" s="2">
        <f t="shared" si="46"/>
        <v>0</v>
      </c>
      <c r="CR50" s="2">
        <f t="shared" si="47"/>
        <v>17.84</v>
      </c>
      <c r="CS50" s="2">
        <f t="shared" si="48"/>
        <v>0</v>
      </c>
      <c r="CT50" s="2">
        <f t="shared" si="49"/>
        <v>0</v>
      </c>
      <c r="CU50" s="2">
        <f t="shared" si="50"/>
        <v>0</v>
      </c>
      <c r="CV50" s="2">
        <f t="shared" si="51"/>
        <v>0</v>
      </c>
      <c r="CW50" s="2">
        <f t="shared" si="52"/>
        <v>0</v>
      </c>
      <c r="CX50" s="2">
        <f t="shared" si="53"/>
        <v>0</v>
      </c>
      <c r="CY50" s="2">
        <f>((S50*BZ50)/100)</f>
        <v>0</v>
      </c>
      <c r="CZ50" s="2">
        <f>((S50*CA50)/100)</f>
        <v>0</v>
      </c>
      <c r="DA50" s="2"/>
      <c r="DB50" s="2"/>
      <c r="DC50" s="2" t="s">
        <v>4</v>
      </c>
      <c r="DD50" s="2" t="s">
        <v>4</v>
      </c>
      <c r="DE50" s="2" t="s">
        <v>4</v>
      </c>
      <c r="DF50" s="2" t="s">
        <v>4</v>
      </c>
      <c r="DG50" s="2" t="s">
        <v>4</v>
      </c>
      <c r="DH50" s="2" t="s">
        <v>4</v>
      </c>
      <c r="DI50" s="2" t="s">
        <v>4</v>
      </c>
      <c r="DJ50" s="2" t="s">
        <v>4</v>
      </c>
      <c r="DK50" s="2" t="s">
        <v>4</v>
      </c>
      <c r="DL50" s="2" t="s">
        <v>4</v>
      </c>
      <c r="DM50" s="2" t="s">
        <v>4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1013</v>
      </c>
      <c r="DV50" s="2" t="s">
        <v>31</v>
      </c>
      <c r="DW50" s="2" t="s">
        <v>31</v>
      </c>
      <c r="DX50" s="2">
        <v>1</v>
      </c>
      <c r="DY50" s="2"/>
      <c r="DZ50" s="2" t="s">
        <v>4</v>
      </c>
      <c r="EA50" s="2" t="s">
        <v>4</v>
      </c>
      <c r="EB50" s="2" t="s">
        <v>4</v>
      </c>
      <c r="EC50" s="2" t="s">
        <v>4</v>
      </c>
      <c r="ED50" s="2"/>
      <c r="EE50" s="2">
        <v>69253738</v>
      </c>
      <c r="EF50" s="2">
        <v>150</v>
      </c>
      <c r="EG50" s="2" t="s">
        <v>24</v>
      </c>
      <c r="EH50" s="2">
        <v>0</v>
      </c>
      <c r="EI50" s="2" t="s">
        <v>4</v>
      </c>
      <c r="EJ50" s="2">
        <v>4</v>
      </c>
      <c r="EK50" s="2">
        <v>1113</v>
      </c>
      <c r="EL50" s="2" t="s">
        <v>33</v>
      </c>
      <c r="EM50" s="2" t="s">
        <v>34</v>
      </c>
      <c r="EN50" s="2"/>
      <c r="EO50" s="2" t="s">
        <v>4</v>
      </c>
      <c r="EP50" s="2"/>
      <c r="EQ50" s="2">
        <v>1024</v>
      </c>
      <c r="ER50" s="2">
        <v>17.84</v>
      </c>
      <c r="ES50" s="2">
        <v>0</v>
      </c>
      <c r="ET50" s="2">
        <v>17.84</v>
      </c>
      <c r="EU50" s="2">
        <v>0</v>
      </c>
      <c r="EV50" s="2">
        <v>0</v>
      </c>
      <c r="EW50" s="2">
        <v>0</v>
      </c>
      <c r="EX50" s="2">
        <v>0</v>
      </c>
      <c r="EY50" s="2">
        <v>0</v>
      </c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 t="shared" si="54"/>
        <v>0</v>
      </c>
      <c r="FS50" s="2">
        <v>0</v>
      </c>
      <c r="FT50" s="2"/>
      <c r="FU50" s="2"/>
      <c r="FV50" s="2"/>
      <c r="FW50" s="2"/>
      <c r="FX50" s="2">
        <v>0</v>
      </c>
      <c r="FY50" s="2">
        <v>0</v>
      </c>
      <c r="FZ50" s="2"/>
      <c r="GA50" s="2" t="s">
        <v>4</v>
      </c>
      <c r="GB50" s="2"/>
      <c r="GC50" s="2"/>
      <c r="GD50" s="2">
        <v>1</v>
      </c>
      <c r="GE50" s="2"/>
      <c r="GF50" s="2">
        <v>548197519</v>
      </c>
      <c r="GG50" s="2">
        <v>2</v>
      </c>
      <c r="GH50" s="2">
        <v>1</v>
      </c>
      <c r="GI50" s="2">
        <v>-2</v>
      </c>
      <c r="GJ50" s="2">
        <v>0</v>
      </c>
      <c r="GK50" s="2">
        <v>0</v>
      </c>
      <c r="GL50" s="2">
        <f t="shared" si="55"/>
        <v>0</v>
      </c>
      <c r="GM50" s="2">
        <f>ROUND(O50+X50+Y50,2)+GX50</f>
        <v>0</v>
      </c>
      <c r="GN50" s="2">
        <f t="shared" si="56"/>
        <v>0</v>
      </c>
      <c r="GO50" s="2">
        <f t="shared" si="57"/>
        <v>0</v>
      </c>
      <c r="GP50" s="2">
        <f t="shared" si="58"/>
        <v>0</v>
      </c>
      <c r="GQ50" s="2"/>
      <c r="GR50" s="2">
        <v>0</v>
      </c>
      <c r="GS50" s="2">
        <v>3</v>
      </c>
      <c r="GT50" s="2">
        <v>0</v>
      </c>
      <c r="GU50" s="2" t="s">
        <v>4</v>
      </c>
      <c r="GV50" s="2">
        <f t="shared" si="59"/>
        <v>0</v>
      </c>
      <c r="GW50" s="2">
        <v>1</v>
      </c>
      <c r="GX50" s="2">
        <f t="shared" si="60"/>
        <v>0</v>
      </c>
      <c r="GY50" s="2"/>
      <c r="GZ50" s="2"/>
      <c r="HA50" s="2">
        <v>0</v>
      </c>
      <c r="HB50" s="2">
        <v>0</v>
      </c>
      <c r="HC50" s="2">
        <f t="shared" si="61"/>
        <v>0</v>
      </c>
      <c r="HD50" s="2"/>
      <c r="HE50" s="2" t="s">
        <v>4</v>
      </c>
      <c r="HF50" s="2" t="s">
        <v>4</v>
      </c>
      <c r="HG50" s="2"/>
      <c r="HH50" s="2"/>
      <c r="HI50" s="2"/>
      <c r="HJ50" s="2"/>
      <c r="HK50" s="2"/>
      <c r="HL50" s="2"/>
      <c r="HM50" s="2" t="s">
        <v>4</v>
      </c>
      <c r="HN50" s="2" t="s">
        <v>4</v>
      </c>
      <c r="HO50" s="2" t="s">
        <v>4</v>
      </c>
      <c r="HP50" s="2" t="s">
        <v>4</v>
      </c>
      <c r="HQ50" s="2" t="s">
        <v>4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>
      <c r="A51">
        <v>17</v>
      </c>
      <c r="B51">
        <v>1</v>
      </c>
      <c r="E51" t="s">
        <v>4</v>
      </c>
      <c r="F51" t="s">
        <v>45</v>
      </c>
      <c r="G51" t="s">
        <v>46</v>
      </c>
      <c r="H51" t="s">
        <v>31</v>
      </c>
      <c r="I51">
        <v>0</v>
      </c>
      <c r="J51">
        <v>0</v>
      </c>
      <c r="K51">
        <v>0</v>
      </c>
      <c r="O51">
        <f t="shared" si="25"/>
        <v>0</v>
      </c>
      <c r="P51">
        <f t="shared" si="26"/>
        <v>0</v>
      </c>
      <c r="Q51">
        <f t="shared" si="27"/>
        <v>0</v>
      </c>
      <c r="R51">
        <f t="shared" si="28"/>
        <v>0</v>
      </c>
      <c r="S51">
        <f t="shared" si="29"/>
        <v>0</v>
      </c>
      <c r="T51">
        <f t="shared" si="30"/>
        <v>0</v>
      </c>
      <c r="U51">
        <f t="shared" si="31"/>
        <v>0</v>
      </c>
      <c r="V51">
        <f t="shared" si="32"/>
        <v>0</v>
      </c>
      <c r="W51">
        <f t="shared" si="33"/>
        <v>0</v>
      </c>
      <c r="X51">
        <f t="shared" si="34"/>
        <v>0</v>
      </c>
      <c r="Y51">
        <f t="shared" si="35"/>
        <v>0</v>
      </c>
      <c r="AA51">
        <v>-1</v>
      </c>
      <c r="AB51">
        <f t="shared" si="36"/>
        <v>17.84</v>
      </c>
      <c r="AC51">
        <f t="shared" si="37"/>
        <v>0</v>
      </c>
      <c r="AD51">
        <f t="shared" si="38"/>
        <v>17.84</v>
      </c>
      <c r="AE51">
        <f t="shared" si="39"/>
        <v>0</v>
      </c>
      <c r="AF51">
        <f t="shared" si="40"/>
        <v>0</v>
      </c>
      <c r="AG51">
        <f t="shared" si="41"/>
        <v>0</v>
      </c>
      <c r="AH51">
        <f t="shared" si="42"/>
        <v>0</v>
      </c>
      <c r="AI51">
        <f t="shared" si="43"/>
        <v>0</v>
      </c>
      <c r="AJ51">
        <f t="shared" si="44"/>
        <v>0</v>
      </c>
      <c r="AK51">
        <v>17.84</v>
      </c>
      <c r="AL51">
        <v>0</v>
      </c>
      <c r="AM51">
        <v>17.84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95</v>
      </c>
      <c r="AU51">
        <v>65</v>
      </c>
      <c r="AV51">
        <v>1</v>
      </c>
      <c r="AW51">
        <v>1</v>
      </c>
      <c r="AZ51">
        <v>1</v>
      </c>
      <c r="BA51">
        <v>1</v>
      </c>
      <c r="BB51">
        <v>12.3</v>
      </c>
      <c r="BC51">
        <v>1</v>
      </c>
      <c r="BD51" t="s">
        <v>4</v>
      </c>
      <c r="BE51" t="s">
        <v>4</v>
      </c>
      <c r="BF51" t="s">
        <v>4</v>
      </c>
      <c r="BG51" t="s">
        <v>4</v>
      </c>
      <c r="BH51">
        <v>0</v>
      </c>
      <c r="BI51">
        <v>4</v>
      </c>
      <c r="BJ51" t="s">
        <v>47</v>
      </c>
      <c r="BM51">
        <v>1113</v>
      </c>
      <c r="BN51">
        <v>0</v>
      </c>
      <c r="BO51" t="s">
        <v>45</v>
      </c>
      <c r="BP51">
        <v>1</v>
      </c>
      <c r="BQ51">
        <v>150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4</v>
      </c>
      <c r="BZ51">
        <v>95</v>
      </c>
      <c r="CA51">
        <v>65</v>
      </c>
      <c r="CB51" t="s">
        <v>4</v>
      </c>
      <c r="CE51">
        <v>30</v>
      </c>
      <c r="CF51">
        <v>0</v>
      </c>
      <c r="CG51">
        <v>0</v>
      </c>
      <c r="CM51">
        <v>0</v>
      </c>
      <c r="CN51" t="s">
        <v>4</v>
      </c>
      <c r="CO51">
        <v>0</v>
      </c>
      <c r="CP51">
        <f t="shared" si="45"/>
        <v>0</v>
      </c>
      <c r="CQ51">
        <f t="shared" si="46"/>
        <v>0</v>
      </c>
      <c r="CR51">
        <f t="shared" si="47"/>
        <v>219.43</v>
      </c>
      <c r="CS51">
        <f t="shared" si="48"/>
        <v>0</v>
      </c>
      <c r="CT51">
        <f t="shared" si="49"/>
        <v>0</v>
      </c>
      <c r="CU51">
        <f t="shared" si="50"/>
        <v>0</v>
      </c>
      <c r="CV51">
        <f t="shared" si="51"/>
        <v>0</v>
      </c>
      <c r="CW51">
        <f t="shared" si="52"/>
        <v>0</v>
      </c>
      <c r="CX51">
        <f t="shared" si="53"/>
        <v>0</v>
      </c>
      <c r="CY51">
        <f>S51*(BZ51/100)</f>
        <v>0</v>
      </c>
      <c r="CZ51">
        <f>S51*(CA51/100)</f>
        <v>0</v>
      </c>
      <c r="DC51" t="s">
        <v>4</v>
      </c>
      <c r="DD51" t="s">
        <v>4</v>
      </c>
      <c r="DE51" t="s">
        <v>4</v>
      </c>
      <c r="DF51" t="s">
        <v>4</v>
      </c>
      <c r="DG51" t="s">
        <v>4</v>
      </c>
      <c r="DH51" t="s">
        <v>4</v>
      </c>
      <c r="DI51" t="s">
        <v>4</v>
      </c>
      <c r="DJ51" t="s">
        <v>4</v>
      </c>
      <c r="DK51" t="s">
        <v>4</v>
      </c>
      <c r="DL51" t="s">
        <v>4</v>
      </c>
      <c r="DM51" t="s">
        <v>4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31</v>
      </c>
      <c r="DW51" t="s">
        <v>31</v>
      </c>
      <c r="DX51">
        <v>1</v>
      </c>
      <c r="DZ51" t="s">
        <v>4</v>
      </c>
      <c r="EA51" t="s">
        <v>4</v>
      </c>
      <c r="EB51" t="s">
        <v>4</v>
      </c>
      <c r="EC51" t="s">
        <v>4</v>
      </c>
      <c r="EE51">
        <v>69253738</v>
      </c>
      <c r="EF51">
        <v>150</v>
      </c>
      <c r="EG51" t="s">
        <v>24</v>
      </c>
      <c r="EH51">
        <v>0</v>
      </c>
      <c r="EI51" t="s">
        <v>4</v>
      </c>
      <c r="EJ51">
        <v>4</v>
      </c>
      <c r="EK51">
        <v>1113</v>
      </c>
      <c r="EL51" t="s">
        <v>33</v>
      </c>
      <c r="EM51" t="s">
        <v>34</v>
      </c>
      <c r="EO51" t="s">
        <v>4</v>
      </c>
      <c r="EQ51">
        <v>1024</v>
      </c>
      <c r="ER51">
        <v>17.84</v>
      </c>
      <c r="ES51">
        <v>0</v>
      </c>
      <c r="ET51">
        <v>17.84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54"/>
        <v>0</v>
      </c>
      <c r="FS51">
        <v>0</v>
      </c>
      <c r="FX51">
        <v>0</v>
      </c>
      <c r="FY51">
        <v>0</v>
      </c>
      <c r="GA51" t="s">
        <v>4</v>
      </c>
      <c r="GD51">
        <v>0</v>
      </c>
      <c r="GF51">
        <v>548197519</v>
      </c>
      <c r="GG51">
        <v>2</v>
      </c>
      <c r="GH51">
        <v>1</v>
      </c>
      <c r="GI51">
        <v>2</v>
      </c>
      <c r="GJ51">
        <v>0</v>
      </c>
      <c r="GK51">
        <f>ROUND(R51*(S12)/100,2)</f>
        <v>0</v>
      </c>
      <c r="GL51">
        <f t="shared" si="55"/>
        <v>0</v>
      </c>
      <c r="GM51">
        <f>ROUND(O51+X51+Y51+GK51,2)+GX51</f>
        <v>0</v>
      </c>
      <c r="GN51">
        <f t="shared" si="56"/>
        <v>0</v>
      </c>
      <c r="GO51">
        <f t="shared" si="57"/>
        <v>0</v>
      </c>
      <c r="GP51">
        <f t="shared" si="58"/>
        <v>0</v>
      </c>
      <c r="GR51">
        <v>0</v>
      </c>
      <c r="GS51">
        <v>0</v>
      </c>
      <c r="GT51">
        <v>0</v>
      </c>
      <c r="GU51" t="s">
        <v>4</v>
      </c>
      <c r="GV51">
        <f t="shared" si="59"/>
        <v>0</v>
      </c>
      <c r="GW51">
        <v>1</v>
      </c>
      <c r="GX51">
        <f t="shared" si="60"/>
        <v>0</v>
      </c>
      <c r="HA51">
        <v>0</v>
      </c>
      <c r="HB51">
        <v>0</v>
      </c>
      <c r="HC51">
        <f t="shared" si="61"/>
        <v>0</v>
      </c>
      <c r="HE51" t="s">
        <v>4</v>
      </c>
      <c r="HF51" t="s">
        <v>4</v>
      </c>
      <c r="HM51" t="s">
        <v>4</v>
      </c>
      <c r="HN51" t="s">
        <v>4</v>
      </c>
      <c r="HO51" t="s">
        <v>4</v>
      </c>
      <c r="HP51" t="s">
        <v>4</v>
      </c>
      <c r="HQ51" t="s">
        <v>4</v>
      </c>
      <c r="IK51">
        <v>0</v>
      </c>
    </row>
    <row r="52" spans="1:255">
      <c r="A52" s="2">
        <v>17</v>
      </c>
      <c r="B52" s="2">
        <v>1</v>
      </c>
      <c r="C52" s="2"/>
      <c r="D52" s="2"/>
      <c r="E52" s="2" t="s">
        <v>4</v>
      </c>
      <c r="F52" s="2" t="s">
        <v>51</v>
      </c>
      <c r="G52" s="2" t="s">
        <v>52</v>
      </c>
      <c r="H52" s="2" t="s">
        <v>31</v>
      </c>
      <c r="I52" s="2">
        <v>0</v>
      </c>
      <c r="J52" s="2">
        <v>0</v>
      </c>
      <c r="K52" s="2">
        <v>0</v>
      </c>
      <c r="L52" s="2"/>
      <c r="M52" s="2"/>
      <c r="N52" s="2"/>
      <c r="O52" s="2">
        <f t="shared" si="25"/>
        <v>0</v>
      </c>
      <c r="P52" s="2">
        <f t="shared" si="26"/>
        <v>0</v>
      </c>
      <c r="Q52" s="2">
        <f t="shared" si="27"/>
        <v>0</v>
      </c>
      <c r="R52" s="2">
        <f t="shared" si="28"/>
        <v>0</v>
      </c>
      <c r="S52" s="2">
        <f t="shared" si="29"/>
        <v>0</v>
      </c>
      <c r="T52" s="2">
        <f t="shared" si="30"/>
        <v>0</v>
      </c>
      <c r="U52" s="2">
        <f t="shared" si="31"/>
        <v>0</v>
      </c>
      <c r="V52" s="2">
        <f t="shared" si="32"/>
        <v>0</v>
      </c>
      <c r="W52" s="2">
        <f t="shared" si="33"/>
        <v>0</v>
      </c>
      <c r="X52" s="2">
        <f t="shared" si="34"/>
        <v>0</v>
      </c>
      <c r="Y52" s="2">
        <f t="shared" si="35"/>
        <v>0</v>
      </c>
      <c r="Z52" s="2"/>
      <c r="AA52" s="2">
        <v>-1</v>
      </c>
      <c r="AB52" s="2">
        <f t="shared" si="36"/>
        <v>22.57</v>
      </c>
      <c r="AC52" s="2">
        <f t="shared" si="37"/>
        <v>0</v>
      </c>
      <c r="AD52" s="2">
        <f t="shared" si="38"/>
        <v>22.57</v>
      </c>
      <c r="AE52" s="2">
        <f t="shared" si="39"/>
        <v>0</v>
      </c>
      <c r="AF52" s="2">
        <f t="shared" si="40"/>
        <v>0</v>
      </c>
      <c r="AG52" s="2">
        <f t="shared" si="41"/>
        <v>0</v>
      </c>
      <c r="AH52" s="2">
        <f t="shared" si="42"/>
        <v>0</v>
      </c>
      <c r="AI52" s="2">
        <f t="shared" si="43"/>
        <v>0</v>
      </c>
      <c r="AJ52" s="2">
        <f t="shared" si="44"/>
        <v>0</v>
      </c>
      <c r="AK52" s="2">
        <v>22.57</v>
      </c>
      <c r="AL52" s="2">
        <v>0</v>
      </c>
      <c r="AM52" s="2">
        <v>22.57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4</v>
      </c>
      <c r="BE52" s="2" t="s">
        <v>4</v>
      </c>
      <c r="BF52" s="2" t="s">
        <v>4</v>
      </c>
      <c r="BG52" s="2" t="s">
        <v>4</v>
      </c>
      <c r="BH52" s="2">
        <v>0</v>
      </c>
      <c r="BI52" s="2">
        <v>4</v>
      </c>
      <c r="BJ52" s="2" t="s">
        <v>53</v>
      </c>
      <c r="BK52" s="2"/>
      <c r="BL52" s="2"/>
      <c r="BM52" s="2">
        <v>1113</v>
      </c>
      <c r="BN52" s="2">
        <v>0</v>
      </c>
      <c r="BO52" s="2" t="s">
        <v>4</v>
      </c>
      <c r="BP52" s="2">
        <v>0</v>
      </c>
      <c r="BQ52" s="2">
        <v>150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4</v>
      </c>
      <c r="BZ52" s="2">
        <v>0</v>
      </c>
      <c r="CA52" s="2">
        <v>0</v>
      </c>
      <c r="CB52" s="2" t="s">
        <v>4</v>
      </c>
      <c r="CC52" s="2"/>
      <c r="CD52" s="2"/>
      <c r="CE52" s="2">
        <v>30</v>
      </c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4</v>
      </c>
      <c r="CO52" s="2">
        <v>0</v>
      </c>
      <c r="CP52" s="2">
        <f t="shared" si="45"/>
        <v>0</v>
      </c>
      <c r="CQ52" s="2">
        <f t="shared" si="46"/>
        <v>0</v>
      </c>
      <c r="CR52" s="2">
        <f t="shared" si="47"/>
        <v>22.57</v>
      </c>
      <c r="CS52" s="2">
        <f t="shared" si="48"/>
        <v>0</v>
      </c>
      <c r="CT52" s="2">
        <f t="shared" si="49"/>
        <v>0</v>
      </c>
      <c r="CU52" s="2">
        <f t="shared" si="50"/>
        <v>0</v>
      </c>
      <c r="CV52" s="2">
        <f t="shared" si="51"/>
        <v>0</v>
      </c>
      <c r="CW52" s="2">
        <f t="shared" si="52"/>
        <v>0</v>
      </c>
      <c r="CX52" s="2">
        <f t="shared" si="53"/>
        <v>0</v>
      </c>
      <c r="CY52" s="2">
        <f>((S52*BZ52)/100)</f>
        <v>0</v>
      </c>
      <c r="CZ52" s="2">
        <f>((S52*CA52)/100)</f>
        <v>0</v>
      </c>
      <c r="DA52" s="2"/>
      <c r="DB52" s="2"/>
      <c r="DC52" s="2" t="s">
        <v>4</v>
      </c>
      <c r="DD52" s="2" t="s">
        <v>4</v>
      </c>
      <c r="DE52" s="2" t="s">
        <v>4</v>
      </c>
      <c r="DF52" s="2" t="s">
        <v>4</v>
      </c>
      <c r="DG52" s="2" t="s">
        <v>4</v>
      </c>
      <c r="DH52" s="2" t="s">
        <v>4</v>
      </c>
      <c r="DI52" s="2" t="s">
        <v>4</v>
      </c>
      <c r="DJ52" s="2" t="s">
        <v>4</v>
      </c>
      <c r="DK52" s="2" t="s">
        <v>4</v>
      </c>
      <c r="DL52" s="2" t="s">
        <v>4</v>
      </c>
      <c r="DM52" s="2" t="s">
        <v>4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1013</v>
      </c>
      <c r="DV52" s="2" t="s">
        <v>31</v>
      </c>
      <c r="DW52" s="2" t="s">
        <v>31</v>
      </c>
      <c r="DX52" s="2">
        <v>1</v>
      </c>
      <c r="DY52" s="2"/>
      <c r="DZ52" s="2" t="s">
        <v>4</v>
      </c>
      <c r="EA52" s="2" t="s">
        <v>4</v>
      </c>
      <c r="EB52" s="2" t="s">
        <v>4</v>
      </c>
      <c r="EC52" s="2" t="s">
        <v>4</v>
      </c>
      <c r="ED52" s="2"/>
      <c r="EE52" s="2">
        <v>69253738</v>
      </c>
      <c r="EF52" s="2">
        <v>150</v>
      </c>
      <c r="EG52" s="2" t="s">
        <v>24</v>
      </c>
      <c r="EH52" s="2">
        <v>0</v>
      </c>
      <c r="EI52" s="2" t="s">
        <v>4</v>
      </c>
      <c r="EJ52" s="2">
        <v>4</v>
      </c>
      <c r="EK52" s="2">
        <v>1113</v>
      </c>
      <c r="EL52" s="2" t="s">
        <v>33</v>
      </c>
      <c r="EM52" s="2" t="s">
        <v>34</v>
      </c>
      <c r="EN52" s="2"/>
      <c r="EO52" s="2" t="s">
        <v>4</v>
      </c>
      <c r="EP52" s="2"/>
      <c r="EQ52" s="2">
        <v>1024</v>
      </c>
      <c r="ER52" s="2">
        <v>22.57</v>
      </c>
      <c r="ES52" s="2">
        <v>0</v>
      </c>
      <c r="ET52" s="2">
        <v>22.57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 t="shared" si="54"/>
        <v>0</v>
      </c>
      <c r="FS52" s="2">
        <v>0</v>
      </c>
      <c r="FT52" s="2"/>
      <c r="FU52" s="2"/>
      <c r="FV52" s="2"/>
      <c r="FW52" s="2"/>
      <c r="FX52" s="2">
        <v>0</v>
      </c>
      <c r="FY52" s="2">
        <v>0</v>
      </c>
      <c r="FZ52" s="2"/>
      <c r="GA52" s="2" t="s">
        <v>4</v>
      </c>
      <c r="GB52" s="2"/>
      <c r="GC52" s="2"/>
      <c r="GD52" s="2">
        <v>1</v>
      </c>
      <c r="GE52" s="2"/>
      <c r="GF52" s="2">
        <v>1753219423</v>
      </c>
      <c r="GG52" s="2">
        <v>2</v>
      </c>
      <c r="GH52" s="2">
        <v>1</v>
      </c>
      <c r="GI52" s="2">
        <v>-2</v>
      </c>
      <c r="GJ52" s="2">
        <v>0</v>
      </c>
      <c r="GK52" s="2">
        <v>0</v>
      </c>
      <c r="GL52" s="2">
        <f t="shared" si="55"/>
        <v>0</v>
      </c>
      <c r="GM52" s="2">
        <f>ROUND(O52+X52+Y52,2)+GX52</f>
        <v>0</v>
      </c>
      <c r="GN52" s="2">
        <f t="shared" si="56"/>
        <v>0</v>
      </c>
      <c r="GO52" s="2">
        <f t="shared" si="57"/>
        <v>0</v>
      </c>
      <c r="GP52" s="2">
        <f t="shared" si="58"/>
        <v>0</v>
      </c>
      <c r="GQ52" s="2"/>
      <c r="GR52" s="2">
        <v>0</v>
      </c>
      <c r="GS52" s="2">
        <v>3</v>
      </c>
      <c r="GT52" s="2">
        <v>0</v>
      </c>
      <c r="GU52" s="2" t="s">
        <v>4</v>
      </c>
      <c r="GV52" s="2">
        <f t="shared" si="59"/>
        <v>0</v>
      </c>
      <c r="GW52" s="2">
        <v>1</v>
      </c>
      <c r="GX52" s="2">
        <f t="shared" si="60"/>
        <v>0</v>
      </c>
      <c r="GY52" s="2"/>
      <c r="GZ52" s="2"/>
      <c r="HA52" s="2">
        <v>0</v>
      </c>
      <c r="HB52" s="2">
        <v>0</v>
      </c>
      <c r="HC52" s="2">
        <f t="shared" si="61"/>
        <v>0</v>
      </c>
      <c r="HD52" s="2"/>
      <c r="HE52" s="2" t="s">
        <v>4</v>
      </c>
      <c r="HF52" s="2" t="s">
        <v>4</v>
      </c>
      <c r="HG52" s="2"/>
      <c r="HH52" s="2"/>
      <c r="HI52" s="2"/>
      <c r="HJ52" s="2"/>
      <c r="HK52" s="2"/>
      <c r="HL52" s="2"/>
      <c r="HM52" s="2" t="s">
        <v>4</v>
      </c>
      <c r="HN52" s="2" t="s">
        <v>4</v>
      </c>
      <c r="HO52" s="2" t="s">
        <v>4</v>
      </c>
      <c r="HP52" s="2" t="s">
        <v>4</v>
      </c>
      <c r="HQ52" s="2" t="s">
        <v>4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>
      <c r="A53">
        <v>17</v>
      </c>
      <c r="B53">
        <v>1</v>
      </c>
      <c r="E53" t="s">
        <v>4</v>
      </c>
      <c r="F53" t="s">
        <v>51</v>
      </c>
      <c r="G53" t="s">
        <v>52</v>
      </c>
      <c r="H53" t="s">
        <v>31</v>
      </c>
      <c r="I53">
        <v>0</v>
      </c>
      <c r="J53">
        <v>0</v>
      </c>
      <c r="K53">
        <v>0</v>
      </c>
      <c r="O53">
        <f t="shared" si="25"/>
        <v>0</v>
      </c>
      <c r="P53">
        <f t="shared" si="26"/>
        <v>0</v>
      </c>
      <c r="Q53">
        <f t="shared" si="27"/>
        <v>0</v>
      </c>
      <c r="R53">
        <f t="shared" si="28"/>
        <v>0</v>
      </c>
      <c r="S53">
        <f t="shared" si="29"/>
        <v>0</v>
      </c>
      <c r="T53">
        <f t="shared" si="30"/>
        <v>0</v>
      </c>
      <c r="U53">
        <f t="shared" si="31"/>
        <v>0</v>
      </c>
      <c r="V53">
        <f t="shared" si="32"/>
        <v>0</v>
      </c>
      <c r="W53">
        <f t="shared" si="33"/>
        <v>0</v>
      </c>
      <c r="X53">
        <f t="shared" si="34"/>
        <v>0</v>
      </c>
      <c r="Y53">
        <f t="shared" si="35"/>
        <v>0</v>
      </c>
      <c r="AA53">
        <v>-1</v>
      </c>
      <c r="AB53">
        <f t="shared" si="36"/>
        <v>22.57</v>
      </c>
      <c r="AC53">
        <f t="shared" si="37"/>
        <v>0</v>
      </c>
      <c r="AD53">
        <f t="shared" si="38"/>
        <v>22.57</v>
      </c>
      <c r="AE53">
        <f t="shared" si="39"/>
        <v>0</v>
      </c>
      <c r="AF53">
        <f t="shared" si="40"/>
        <v>0</v>
      </c>
      <c r="AG53">
        <f t="shared" si="41"/>
        <v>0</v>
      </c>
      <c r="AH53">
        <f t="shared" si="42"/>
        <v>0</v>
      </c>
      <c r="AI53">
        <f t="shared" si="43"/>
        <v>0</v>
      </c>
      <c r="AJ53">
        <f t="shared" si="44"/>
        <v>0</v>
      </c>
      <c r="AK53">
        <v>22.57</v>
      </c>
      <c r="AL53">
        <v>0</v>
      </c>
      <c r="AM53">
        <v>22.57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95</v>
      </c>
      <c r="AU53">
        <v>65</v>
      </c>
      <c r="AV53">
        <v>1</v>
      </c>
      <c r="AW53">
        <v>1</v>
      </c>
      <c r="AZ53">
        <v>1</v>
      </c>
      <c r="BA53">
        <v>1</v>
      </c>
      <c r="BB53">
        <v>6.48</v>
      </c>
      <c r="BC53">
        <v>1</v>
      </c>
      <c r="BD53" t="s">
        <v>4</v>
      </c>
      <c r="BE53" t="s">
        <v>4</v>
      </c>
      <c r="BF53" t="s">
        <v>4</v>
      </c>
      <c r="BG53" t="s">
        <v>4</v>
      </c>
      <c r="BH53">
        <v>0</v>
      </c>
      <c r="BI53">
        <v>4</v>
      </c>
      <c r="BJ53" t="s">
        <v>53</v>
      </c>
      <c r="BM53">
        <v>1113</v>
      </c>
      <c r="BN53">
        <v>0</v>
      </c>
      <c r="BO53" t="s">
        <v>51</v>
      </c>
      <c r="BP53">
        <v>1</v>
      </c>
      <c r="BQ53">
        <v>150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4</v>
      </c>
      <c r="BZ53">
        <v>95</v>
      </c>
      <c r="CA53">
        <v>65</v>
      </c>
      <c r="CB53" t="s">
        <v>4</v>
      </c>
      <c r="CE53">
        <v>30</v>
      </c>
      <c r="CF53">
        <v>0</v>
      </c>
      <c r="CG53">
        <v>0</v>
      </c>
      <c r="CM53">
        <v>0</v>
      </c>
      <c r="CN53" t="s">
        <v>4</v>
      </c>
      <c r="CO53">
        <v>0</v>
      </c>
      <c r="CP53">
        <f t="shared" si="45"/>
        <v>0</v>
      </c>
      <c r="CQ53">
        <f t="shared" si="46"/>
        <v>0</v>
      </c>
      <c r="CR53">
        <f t="shared" si="47"/>
        <v>146.25</v>
      </c>
      <c r="CS53">
        <f t="shared" si="48"/>
        <v>0</v>
      </c>
      <c r="CT53">
        <f t="shared" si="49"/>
        <v>0</v>
      </c>
      <c r="CU53">
        <f t="shared" si="50"/>
        <v>0</v>
      </c>
      <c r="CV53">
        <f t="shared" si="51"/>
        <v>0</v>
      </c>
      <c r="CW53">
        <f t="shared" si="52"/>
        <v>0</v>
      </c>
      <c r="CX53">
        <f t="shared" si="53"/>
        <v>0</v>
      </c>
      <c r="CY53">
        <f>S53*(BZ53/100)</f>
        <v>0</v>
      </c>
      <c r="CZ53">
        <f>S53*(CA53/100)</f>
        <v>0</v>
      </c>
      <c r="DC53" t="s">
        <v>4</v>
      </c>
      <c r="DD53" t="s">
        <v>4</v>
      </c>
      <c r="DE53" t="s">
        <v>4</v>
      </c>
      <c r="DF53" t="s">
        <v>4</v>
      </c>
      <c r="DG53" t="s">
        <v>4</v>
      </c>
      <c r="DH53" t="s">
        <v>4</v>
      </c>
      <c r="DI53" t="s">
        <v>4</v>
      </c>
      <c r="DJ53" t="s">
        <v>4</v>
      </c>
      <c r="DK53" t="s">
        <v>4</v>
      </c>
      <c r="DL53" t="s">
        <v>4</v>
      </c>
      <c r="DM53" t="s">
        <v>4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31</v>
      </c>
      <c r="DW53" t="s">
        <v>31</v>
      </c>
      <c r="DX53">
        <v>1</v>
      </c>
      <c r="DZ53" t="s">
        <v>4</v>
      </c>
      <c r="EA53" t="s">
        <v>4</v>
      </c>
      <c r="EB53" t="s">
        <v>4</v>
      </c>
      <c r="EC53" t="s">
        <v>4</v>
      </c>
      <c r="EE53">
        <v>69253738</v>
      </c>
      <c r="EF53">
        <v>150</v>
      </c>
      <c r="EG53" t="s">
        <v>24</v>
      </c>
      <c r="EH53">
        <v>0</v>
      </c>
      <c r="EI53" t="s">
        <v>4</v>
      </c>
      <c r="EJ53">
        <v>4</v>
      </c>
      <c r="EK53">
        <v>1113</v>
      </c>
      <c r="EL53" t="s">
        <v>33</v>
      </c>
      <c r="EM53" t="s">
        <v>34</v>
      </c>
      <c r="EO53" t="s">
        <v>4</v>
      </c>
      <c r="EQ53">
        <v>1024</v>
      </c>
      <c r="ER53">
        <v>22.57</v>
      </c>
      <c r="ES53">
        <v>0</v>
      </c>
      <c r="ET53">
        <v>22.57</v>
      </c>
      <c r="EU53">
        <v>0</v>
      </c>
      <c r="EV53">
        <v>0</v>
      </c>
      <c r="EW53">
        <v>0</v>
      </c>
      <c r="EX53">
        <v>0</v>
      </c>
      <c r="EY53">
        <v>0</v>
      </c>
      <c r="FQ53">
        <v>0</v>
      </c>
      <c r="FR53">
        <f t="shared" si="54"/>
        <v>0</v>
      </c>
      <c r="FS53">
        <v>0</v>
      </c>
      <c r="FX53">
        <v>0</v>
      </c>
      <c r="FY53">
        <v>0</v>
      </c>
      <c r="GA53" t="s">
        <v>4</v>
      </c>
      <c r="GD53">
        <v>0</v>
      </c>
      <c r="GF53">
        <v>1753219423</v>
      </c>
      <c r="GG53">
        <v>2</v>
      </c>
      <c r="GH53">
        <v>1</v>
      </c>
      <c r="GI53">
        <v>2</v>
      </c>
      <c r="GJ53">
        <v>0</v>
      </c>
      <c r="GK53">
        <f>ROUND(R53*(S12)/100,2)</f>
        <v>0</v>
      </c>
      <c r="GL53">
        <f t="shared" si="55"/>
        <v>0</v>
      </c>
      <c r="GM53">
        <f>ROUND(O53+X53+Y53+GK53,2)+GX53</f>
        <v>0</v>
      </c>
      <c r="GN53">
        <f t="shared" si="56"/>
        <v>0</v>
      </c>
      <c r="GO53">
        <f t="shared" si="57"/>
        <v>0</v>
      </c>
      <c r="GP53">
        <f t="shared" si="58"/>
        <v>0</v>
      </c>
      <c r="GR53">
        <v>0</v>
      </c>
      <c r="GS53">
        <v>0</v>
      </c>
      <c r="GT53">
        <v>0</v>
      </c>
      <c r="GU53" t="s">
        <v>4</v>
      </c>
      <c r="GV53">
        <f t="shared" si="59"/>
        <v>0</v>
      </c>
      <c r="GW53">
        <v>1</v>
      </c>
      <c r="GX53">
        <f t="shared" si="60"/>
        <v>0</v>
      </c>
      <c r="HA53">
        <v>0</v>
      </c>
      <c r="HB53">
        <v>0</v>
      </c>
      <c r="HC53">
        <f t="shared" si="61"/>
        <v>0</v>
      </c>
      <c r="HE53" t="s">
        <v>4</v>
      </c>
      <c r="HF53" t="s">
        <v>4</v>
      </c>
      <c r="HM53" t="s">
        <v>4</v>
      </c>
      <c r="HN53" t="s">
        <v>4</v>
      </c>
      <c r="HO53" t="s">
        <v>4</v>
      </c>
      <c r="HP53" t="s">
        <v>4</v>
      </c>
      <c r="HQ53" t="s">
        <v>4</v>
      </c>
      <c r="IK53">
        <v>0</v>
      </c>
    </row>
    <row r="55" spans="1:255">
      <c r="A55" s="3">
        <v>51</v>
      </c>
      <c r="B55" s="3">
        <f>B24</f>
        <v>1</v>
      </c>
      <c r="C55" s="3">
        <f>A24</f>
        <v>4</v>
      </c>
      <c r="D55" s="3">
        <f>ROW(A24)</f>
        <v>24</v>
      </c>
      <c r="E55" s="3"/>
      <c r="F55" s="3" t="str">
        <f>IF(F24&lt;&gt;"",F24,"")</f>
        <v>Новый раздел</v>
      </c>
      <c r="G55" s="3" t="str">
        <f>IF(G24&lt;&gt;"",G24,"")</f>
        <v>Перевозка  (Приказ № МКЭ-ОД/23-119 от 17.11.2023.  (ЮЗАО))</v>
      </c>
      <c r="H55" s="3">
        <v>0</v>
      </c>
      <c r="I55" s="3"/>
      <c r="J55" s="3"/>
      <c r="K55" s="3"/>
      <c r="L55" s="3"/>
      <c r="M55" s="3"/>
      <c r="N55" s="3"/>
      <c r="O55" s="3">
        <f t="shared" ref="O55:T55" si="62">ROUND(AB55,2)</f>
        <v>47838.34</v>
      </c>
      <c r="P55" s="3">
        <f t="shared" si="62"/>
        <v>0</v>
      </c>
      <c r="Q55" s="3">
        <f t="shared" si="62"/>
        <v>47838.34</v>
      </c>
      <c r="R55" s="3">
        <f t="shared" si="62"/>
        <v>0</v>
      </c>
      <c r="S55" s="3">
        <f t="shared" si="62"/>
        <v>0</v>
      </c>
      <c r="T55" s="3">
        <f t="shared" si="62"/>
        <v>0</v>
      </c>
      <c r="U55" s="3">
        <f>AH55</f>
        <v>0</v>
      </c>
      <c r="V55" s="3">
        <f>AI55</f>
        <v>0</v>
      </c>
      <c r="W55" s="3">
        <f>ROUND(AJ55,2)</f>
        <v>0</v>
      </c>
      <c r="X55" s="3">
        <f>ROUND(AK55,2)</f>
        <v>0</v>
      </c>
      <c r="Y55" s="3">
        <f>ROUND(AL55,2)</f>
        <v>0</v>
      </c>
      <c r="Z55" s="3"/>
      <c r="AA55" s="3"/>
      <c r="AB55" s="3">
        <f>ROUND(SUMIF(AA28:AA53,"=70304642",O28:O53),2)</f>
        <v>47838.34</v>
      </c>
      <c r="AC55" s="3">
        <f>ROUND(SUMIF(AA28:AA53,"=70304642",P28:P53),2)</f>
        <v>0</v>
      </c>
      <c r="AD55" s="3">
        <f>ROUND(SUMIF(AA28:AA53,"=70304642",Q28:Q53),2)</f>
        <v>47838.34</v>
      </c>
      <c r="AE55" s="3">
        <f>ROUND(SUMIF(AA28:AA53,"=70304642",R28:R53),2)</f>
        <v>0</v>
      </c>
      <c r="AF55" s="3">
        <f>ROUND(SUMIF(AA28:AA53,"=70304642",S28:S53),2)</f>
        <v>0</v>
      </c>
      <c r="AG55" s="3">
        <f>ROUND(SUMIF(AA28:AA53,"=70304642",T28:T53),2)</f>
        <v>0</v>
      </c>
      <c r="AH55" s="3">
        <f>SUMIF(AA28:AA53,"=70304642",U28:U53)</f>
        <v>0</v>
      </c>
      <c r="AI55" s="3">
        <f>SUMIF(AA28:AA53,"=70304642",V28:V53)</f>
        <v>0</v>
      </c>
      <c r="AJ55" s="3">
        <f>ROUND(SUMIF(AA28:AA53,"=70304642",W28:W53),2)</f>
        <v>0</v>
      </c>
      <c r="AK55" s="3">
        <f>ROUND(SUMIF(AA28:AA53,"=70304642",X28:X53),2)</f>
        <v>0</v>
      </c>
      <c r="AL55" s="3">
        <f>ROUND(SUMIF(AA28:AA53,"=70304642",Y28:Y53),2)</f>
        <v>0</v>
      </c>
      <c r="AM55" s="3"/>
      <c r="AN55" s="3"/>
      <c r="AO55" s="3">
        <f t="shared" ref="AO55:BD55" si="63">ROUND(BX55,2)</f>
        <v>0</v>
      </c>
      <c r="AP55" s="3">
        <f t="shared" si="63"/>
        <v>0</v>
      </c>
      <c r="AQ55" s="3">
        <f t="shared" si="63"/>
        <v>0</v>
      </c>
      <c r="AR55" s="3">
        <f t="shared" si="63"/>
        <v>47838.34</v>
      </c>
      <c r="AS55" s="3">
        <f t="shared" si="63"/>
        <v>0</v>
      </c>
      <c r="AT55" s="3">
        <f t="shared" si="63"/>
        <v>0</v>
      </c>
      <c r="AU55" s="3">
        <f t="shared" si="63"/>
        <v>47838.34</v>
      </c>
      <c r="AV55" s="3">
        <f t="shared" si="63"/>
        <v>0</v>
      </c>
      <c r="AW55" s="3">
        <f t="shared" si="63"/>
        <v>0</v>
      </c>
      <c r="AX55" s="3">
        <f t="shared" si="63"/>
        <v>0</v>
      </c>
      <c r="AY55" s="3">
        <f t="shared" si="63"/>
        <v>0</v>
      </c>
      <c r="AZ55" s="3">
        <f t="shared" si="63"/>
        <v>0</v>
      </c>
      <c r="BA55" s="3">
        <f t="shared" si="63"/>
        <v>0</v>
      </c>
      <c r="BB55" s="3">
        <f t="shared" si="63"/>
        <v>0</v>
      </c>
      <c r="BC55" s="3">
        <f t="shared" si="63"/>
        <v>0</v>
      </c>
      <c r="BD55" s="3">
        <f t="shared" si="63"/>
        <v>0</v>
      </c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>
        <f>ROUND(SUMIF(AA28:AA53,"=70304642",FQ28:FQ53),2)</f>
        <v>0</v>
      </c>
      <c r="BY55" s="3">
        <f>ROUND(SUMIF(AA28:AA53,"=70304642",FR28:FR53),2)</f>
        <v>0</v>
      </c>
      <c r="BZ55" s="3">
        <f>ROUND(SUMIF(AA28:AA53,"=70304642",GL28:GL53),2)</f>
        <v>0</v>
      </c>
      <c r="CA55" s="3">
        <f>ROUND(SUMIF(AA28:AA53,"=70304642",GM28:GM53),2)</f>
        <v>47838.34</v>
      </c>
      <c r="CB55" s="3">
        <f>ROUND(SUMIF(AA28:AA53,"=70304642",GN28:GN53),2)</f>
        <v>0</v>
      </c>
      <c r="CC55" s="3">
        <f>ROUND(SUMIF(AA28:AA53,"=70304642",GO28:GO53),2)</f>
        <v>0</v>
      </c>
      <c r="CD55" s="3">
        <f>ROUND(SUMIF(AA28:AA53,"=70304642",GP28:GP53),2)</f>
        <v>47838.34</v>
      </c>
      <c r="CE55" s="3">
        <f>AC55-BX55</f>
        <v>0</v>
      </c>
      <c r="CF55" s="3">
        <f>AC55-BY55</f>
        <v>0</v>
      </c>
      <c r="CG55" s="3">
        <f>BX55-BZ55</f>
        <v>0</v>
      </c>
      <c r="CH55" s="3">
        <f>AC55-BX55-BY55+BZ55</f>
        <v>0</v>
      </c>
      <c r="CI55" s="3">
        <f>BY55-BZ55</f>
        <v>0</v>
      </c>
      <c r="CJ55" s="3">
        <f>ROUND(SUMIF(AA28:AA53,"=70304642",GX28:GX53),2)</f>
        <v>0</v>
      </c>
      <c r="CK55" s="3">
        <f>ROUND(SUMIF(AA28:AA53,"=70304642",GY28:GY53),2)</f>
        <v>0</v>
      </c>
      <c r="CL55" s="3">
        <f>ROUND(SUMIF(AA28:AA53,"=70304642",GZ28:GZ53),2)</f>
        <v>0</v>
      </c>
      <c r="CM55" s="3">
        <f>ROUND(SUMIF(AA28:AA53,"=70304642",HD28:HD53),2)</f>
        <v>0</v>
      </c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4">
        <f t="shared" ref="DG55:DL55" si="64">ROUND(DT55,2)</f>
        <v>696894.73</v>
      </c>
      <c r="DH55" s="4">
        <f t="shared" si="64"/>
        <v>0</v>
      </c>
      <c r="DI55" s="4">
        <f t="shared" si="64"/>
        <v>696894.73</v>
      </c>
      <c r="DJ55" s="4">
        <f t="shared" si="64"/>
        <v>0</v>
      </c>
      <c r="DK55" s="4">
        <f t="shared" si="64"/>
        <v>0</v>
      </c>
      <c r="DL55" s="4">
        <f t="shared" si="64"/>
        <v>0</v>
      </c>
      <c r="DM55" s="4">
        <f>DZ55</f>
        <v>0</v>
      </c>
      <c r="DN55" s="4">
        <f>EA55</f>
        <v>0</v>
      </c>
      <c r="DO55" s="4">
        <f>ROUND(EB55,2)</f>
        <v>0</v>
      </c>
      <c r="DP55" s="4">
        <f>ROUND(EC55,2)</f>
        <v>0</v>
      </c>
      <c r="DQ55" s="4">
        <f>ROUND(ED55,2)</f>
        <v>0</v>
      </c>
      <c r="DR55" s="4"/>
      <c r="DS55" s="4"/>
      <c r="DT55" s="4">
        <f>ROUND(SUMIF(AA28:AA53,"=70316051",O28:O53),2)</f>
        <v>696894.73</v>
      </c>
      <c r="DU55" s="4">
        <f>ROUND(SUMIF(AA28:AA53,"=70316051",P28:P53),2)</f>
        <v>0</v>
      </c>
      <c r="DV55" s="4">
        <f>ROUND(SUMIF(AA28:AA53,"=70316051",Q28:Q53),2)</f>
        <v>696894.73</v>
      </c>
      <c r="DW55" s="4">
        <f>ROUND(SUMIF(AA28:AA53,"=70316051",R28:R53),2)</f>
        <v>0</v>
      </c>
      <c r="DX55" s="4">
        <f>ROUND(SUMIF(AA28:AA53,"=70316051",S28:S53),2)</f>
        <v>0</v>
      </c>
      <c r="DY55" s="4">
        <f>ROUND(SUMIF(AA28:AA53,"=70316051",T28:T53),2)</f>
        <v>0</v>
      </c>
      <c r="DZ55" s="4">
        <f>SUMIF(AA28:AA53,"=70316051",U28:U53)</f>
        <v>0</v>
      </c>
      <c r="EA55" s="4">
        <f>SUMIF(AA28:AA53,"=70316051",V28:V53)</f>
        <v>0</v>
      </c>
      <c r="EB55" s="4">
        <f>ROUND(SUMIF(AA28:AA53,"=70316051",W28:W53),2)</f>
        <v>0</v>
      </c>
      <c r="EC55" s="4">
        <f>ROUND(SUMIF(AA28:AA53,"=70316051",X28:X53),2)</f>
        <v>0</v>
      </c>
      <c r="ED55" s="4">
        <f>ROUND(SUMIF(AA28:AA53,"=70316051",Y28:Y53),2)</f>
        <v>0</v>
      </c>
      <c r="EE55" s="4"/>
      <c r="EF55" s="4"/>
      <c r="EG55" s="4">
        <f t="shared" ref="EG55:EV55" si="65">ROUND(FP55,2)</f>
        <v>0</v>
      </c>
      <c r="EH55" s="4">
        <f t="shared" si="65"/>
        <v>0</v>
      </c>
      <c r="EI55" s="4">
        <f t="shared" si="65"/>
        <v>0</v>
      </c>
      <c r="EJ55" s="4">
        <f t="shared" si="65"/>
        <v>696894.73</v>
      </c>
      <c r="EK55" s="4">
        <f t="shared" si="65"/>
        <v>0</v>
      </c>
      <c r="EL55" s="4">
        <f t="shared" si="65"/>
        <v>0</v>
      </c>
      <c r="EM55" s="4">
        <f t="shared" si="65"/>
        <v>696894.73</v>
      </c>
      <c r="EN55" s="4">
        <f t="shared" si="65"/>
        <v>0</v>
      </c>
      <c r="EO55" s="4">
        <f t="shared" si="65"/>
        <v>0</v>
      </c>
      <c r="EP55" s="4">
        <f t="shared" si="65"/>
        <v>0</v>
      </c>
      <c r="EQ55" s="4">
        <f t="shared" si="65"/>
        <v>0</v>
      </c>
      <c r="ER55" s="4">
        <f t="shared" si="65"/>
        <v>0</v>
      </c>
      <c r="ES55" s="4">
        <f t="shared" si="65"/>
        <v>0</v>
      </c>
      <c r="ET55" s="4">
        <f t="shared" si="65"/>
        <v>0</v>
      </c>
      <c r="EU55" s="4">
        <f t="shared" si="65"/>
        <v>0</v>
      </c>
      <c r="EV55" s="4">
        <f t="shared" si="65"/>
        <v>0</v>
      </c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>
        <f>ROUND(SUMIF(AA28:AA53,"=70316051",FQ28:FQ53),2)</f>
        <v>0</v>
      </c>
      <c r="FQ55" s="4">
        <f>ROUND(SUMIF(AA28:AA53,"=70316051",FR28:FR53),2)</f>
        <v>0</v>
      </c>
      <c r="FR55" s="4">
        <f>ROUND(SUMIF(AA28:AA53,"=70316051",GL28:GL53),2)</f>
        <v>0</v>
      </c>
      <c r="FS55" s="4">
        <f>ROUND(SUMIF(AA28:AA53,"=70316051",GM28:GM53),2)</f>
        <v>696894.73</v>
      </c>
      <c r="FT55" s="4">
        <f>ROUND(SUMIF(AA28:AA53,"=70316051",GN28:GN53),2)</f>
        <v>0</v>
      </c>
      <c r="FU55" s="4">
        <f>ROUND(SUMIF(AA28:AA53,"=70316051",GO28:GO53),2)</f>
        <v>0</v>
      </c>
      <c r="FV55" s="4">
        <f>ROUND(SUMIF(AA28:AA53,"=70316051",GP28:GP53),2)</f>
        <v>696894.73</v>
      </c>
      <c r="FW55" s="4">
        <f>DU55-FP55</f>
        <v>0</v>
      </c>
      <c r="FX55" s="4">
        <f>DU55-FQ55</f>
        <v>0</v>
      </c>
      <c r="FY55" s="4">
        <f>FP55-FR55</f>
        <v>0</v>
      </c>
      <c r="FZ55" s="4">
        <f>DU55-FP55-FQ55+FR55</f>
        <v>0</v>
      </c>
      <c r="GA55" s="4">
        <f>FQ55-FR55</f>
        <v>0</v>
      </c>
      <c r="GB55" s="4">
        <f>ROUND(SUMIF(AA28:AA53,"=70316051",GX28:GX53),2)</f>
        <v>0</v>
      </c>
      <c r="GC55" s="4">
        <f>ROUND(SUMIF(AA28:AA53,"=70316051",GY28:GY53),2)</f>
        <v>0</v>
      </c>
      <c r="GD55" s="4">
        <f>ROUND(SUMIF(AA28:AA53,"=70316051",GZ28:GZ53),2)</f>
        <v>0</v>
      </c>
      <c r="GE55" s="4">
        <f>ROUND(SUMIF(AA28:AA53,"=70316051",HD28:HD53),2)</f>
        <v>0</v>
      </c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>
        <v>0</v>
      </c>
    </row>
    <row r="57" spans="1:255">
      <c r="A57" s="5">
        <v>50</v>
      </c>
      <c r="B57" s="5">
        <v>0</v>
      </c>
      <c r="C57" s="5">
        <v>0</v>
      </c>
      <c r="D57" s="5">
        <v>1</v>
      </c>
      <c r="E57" s="5">
        <v>201</v>
      </c>
      <c r="F57" s="5">
        <f>ROUND(Source!O55,O57)</f>
        <v>47838.34</v>
      </c>
      <c r="G57" s="5" t="s">
        <v>54</v>
      </c>
      <c r="H57" s="5" t="s">
        <v>55</v>
      </c>
      <c r="I57" s="5"/>
      <c r="J57" s="5"/>
      <c r="K57" s="5">
        <v>201</v>
      </c>
      <c r="L57" s="5">
        <v>1</v>
      </c>
      <c r="M57" s="5">
        <v>3</v>
      </c>
      <c r="N57" s="5" t="s">
        <v>4</v>
      </c>
      <c r="O57" s="5">
        <v>2</v>
      </c>
      <c r="P57" s="5">
        <f>ROUND(Source!DG55,O57)</f>
        <v>696894.73</v>
      </c>
      <c r="Q57" s="5"/>
      <c r="R57" s="5"/>
      <c r="S57" s="5"/>
      <c r="T57" s="5"/>
      <c r="U57" s="5"/>
      <c r="V57" s="5"/>
      <c r="W57" s="5">
        <v>47838.34</v>
      </c>
      <c r="X57" s="5">
        <v>1</v>
      </c>
      <c r="Y57" s="5">
        <v>47838.34</v>
      </c>
      <c r="Z57" s="5">
        <v>696894.73</v>
      </c>
      <c r="AA57" s="5">
        <v>1</v>
      </c>
      <c r="AB57" s="5">
        <v>696894.73</v>
      </c>
    </row>
    <row r="58" spans="1:255">
      <c r="A58" s="5">
        <v>50</v>
      </c>
      <c r="B58" s="5">
        <v>0</v>
      </c>
      <c r="C58" s="5">
        <v>0</v>
      </c>
      <c r="D58" s="5">
        <v>1</v>
      </c>
      <c r="E58" s="5">
        <v>202</v>
      </c>
      <c r="F58" s="5">
        <f>ROUND(Source!P55,O58)</f>
        <v>0</v>
      </c>
      <c r="G58" s="5" t="s">
        <v>56</v>
      </c>
      <c r="H58" s="5" t="s">
        <v>57</v>
      </c>
      <c r="I58" s="5"/>
      <c r="J58" s="5"/>
      <c r="K58" s="5">
        <v>202</v>
      </c>
      <c r="L58" s="5">
        <v>2</v>
      </c>
      <c r="M58" s="5">
        <v>3</v>
      </c>
      <c r="N58" s="5" t="s">
        <v>4</v>
      </c>
      <c r="O58" s="5">
        <v>2</v>
      </c>
      <c r="P58" s="5">
        <f>ROUND(Source!DH55,O58)</f>
        <v>0</v>
      </c>
      <c r="Q58" s="5"/>
      <c r="R58" s="5"/>
      <c r="S58" s="5"/>
      <c r="T58" s="5"/>
      <c r="U58" s="5"/>
      <c r="V58" s="5"/>
      <c r="W58" s="5">
        <v>0</v>
      </c>
      <c r="X58" s="5">
        <v>1</v>
      </c>
      <c r="Y58" s="5">
        <v>0</v>
      </c>
      <c r="Z58" s="5">
        <v>0</v>
      </c>
      <c r="AA58" s="5">
        <v>1</v>
      </c>
      <c r="AB58" s="5">
        <v>0</v>
      </c>
    </row>
    <row r="59" spans="1:255">
      <c r="A59" s="5">
        <v>50</v>
      </c>
      <c r="B59" s="5">
        <v>0</v>
      </c>
      <c r="C59" s="5">
        <v>0</v>
      </c>
      <c r="D59" s="5">
        <v>1</v>
      </c>
      <c r="E59" s="5">
        <v>222</v>
      </c>
      <c r="F59" s="5">
        <f>ROUND(Source!AO55,O59)</f>
        <v>0</v>
      </c>
      <c r="G59" s="5" t="s">
        <v>58</v>
      </c>
      <c r="H59" s="5" t="s">
        <v>59</v>
      </c>
      <c r="I59" s="5"/>
      <c r="J59" s="5"/>
      <c r="K59" s="5">
        <v>222</v>
      </c>
      <c r="L59" s="5">
        <v>3</v>
      </c>
      <c r="M59" s="5">
        <v>3</v>
      </c>
      <c r="N59" s="5" t="s">
        <v>4</v>
      </c>
      <c r="O59" s="5">
        <v>2</v>
      </c>
      <c r="P59" s="5">
        <f>ROUND(Source!EG55,O59)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55">
      <c r="A60" s="5">
        <v>50</v>
      </c>
      <c r="B60" s="5">
        <v>0</v>
      </c>
      <c r="C60" s="5">
        <v>0</v>
      </c>
      <c r="D60" s="5">
        <v>1</v>
      </c>
      <c r="E60" s="5">
        <v>225</v>
      </c>
      <c r="F60" s="5">
        <f>ROUND(Source!AV55,O60)</f>
        <v>0</v>
      </c>
      <c r="G60" s="5" t="s">
        <v>60</v>
      </c>
      <c r="H60" s="5" t="s">
        <v>61</v>
      </c>
      <c r="I60" s="5"/>
      <c r="J60" s="5"/>
      <c r="K60" s="5">
        <v>225</v>
      </c>
      <c r="L60" s="5">
        <v>4</v>
      </c>
      <c r="M60" s="5">
        <v>3</v>
      </c>
      <c r="N60" s="5" t="s">
        <v>4</v>
      </c>
      <c r="O60" s="5">
        <v>2</v>
      </c>
      <c r="P60" s="5">
        <f>ROUND(Source!EN55,O60)</f>
        <v>0</v>
      </c>
      <c r="Q60" s="5"/>
      <c r="R60" s="5"/>
      <c r="S60" s="5"/>
      <c r="T60" s="5"/>
      <c r="U60" s="5"/>
      <c r="V60" s="5"/>
      <c r="W60" s="5">
        <v>0</v>
      </c>
      <c r="X60" s="5">
        <v>1</v>
      </c>
      <c r="Y60" s="5">
        <v>0</v>
      </c>
      <c r="Z60" s="5">
        <v>0</v>
      </c>
      <c r="AA60" s="5">
        <v>1</v>
      </c>
      <c r="AB60" s="5">
        <v>0</v>
      </c>
    </row>
    <row r="61" spans="1:255">
      <c r="A61" s="5">
        <v>50</v>
      </c>
      <c r="B61" s="5">
        <v>0</v>
      </c>
      <c r="C61" s="5">
        <v>0</v>
      </c>
      <c r="D61" s="5">
        <v>1</v>
      </c>
      <c r="E61" s="5">
        <v>226</v>
      </c>
      <c r="F61" s="5">
        <f>ROUND(Source!AW55,O61)</f>
        <v>0</v>
      </c>
      <c r="G61" s="5" t="s">
        <v>62</v>
      </c>
      <c r="H61" s="5" t="s">
        <v>63</v>
      </c>
      <c r="I61" s="5"/>
      <c r="J61" s="5"/>
      <c r="K61" s="5">
        <v>226</v>
      </c>
      <c r="L61" s="5">
        <v>5</v>
      </c>
      <c r="M61" s="5">
        <v>3</v>
      </c>
      <c r="N61" s="5" t="s">
        <v>4</v>
      </c>
      <c r="O61" s="5">
        <v>2</v>
      </c>
      <c r="P61" s="5">
        <f>ROUND(Source!EO55,O61)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55">
      <c r="A62" s="5">
        <v>50</v>
      </c>
      <c r="B62" s="5">
        <v>0</v>
      </c>
      <c r="C62" s="5">
        <v>0</v>
      </c>
      <c r="D62" s="5">
        <v>1</v>
      </c>
      <c r="E62" s="5">
        <v>227</v>
      </c>
      <c r="F62" s="5">
        <f>ROUND(Source!AX55,O62)</f>
        <v>0</v>
      </c>
      <c r="G62" s="5" t="s">
        <v>64</v>
      </c>
      <c r="H62" s="5" t="s">
        <v>65</v>
      </c>
      <c r="I62" s="5"/>
      <c r="J62" s="5"/>
      <c r="K62" s="5">
        <v>227</v>
      </c>
      <c r="L62" s="5">
        <v>6</v>
      </c>
      <c r="M62" s="5">
        <v>3</v>
      </c>
      <c r="N62" s="5" t="s">
        <v>4</v>
      </c>
      <c r="O62" s="5">
        <v>2</v>
      </c>
      <c r="P62" s="5">
        <f>ROUND(Source!EP55,O62)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55">
      <c r="A63" s="5">
        <v>50</v>
      </c>
      <c r="B63" s="5">
        <v>0</v>
      </c>
      <c r="C63" s="5">
        <v>0</v>
      </c>
      <c r="D63" s="5">
        <v>1</v>
      </c>
      <c r="E63" s="5">
        <v>228</v>
      </c>
      <c r="F63" s="5">
        <f>ROUND(Source!AY55,O63)</f>
        <v>0</v>
      </c>
      <c r="G63" s="5" t="s">
        <v>66</v>
      </c>
      <c r="H63" s="5" t="s">
        <v>67</v>
      </c>
      <c r="I63" s="5"/>
      <c r="J63" s="5"/>
      <c r="K63" s="5">
        <v>228</v>
      </c>
      <c r="L63" s="5">
        <v>7</v>
      </c>
      <c r="M63" s="5">
        <v>3</v>
      </c>
      <c r="N63" s="5" t="s">
        <v>4</v>
      </c>
      <c r="O63" s="5">
        <v>2</v>
      </c>
      <c r="P63" s="5">
        <f>ROUND(Source!EQ55,O63)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55">
      <c r="A64" s="5">
        <v>50</v>
      </c>
      <c r="B64" s="5">
        <v>0</v>
      </c>
      <c r="C64" s="5">
        <v>0</v>
      </c>
      <c r="D64" s="5">
        <v>1</v>
      </c>
      <c r="E64" s="5">
        <v>216</v>
      </c>
      <c r="F64" s="5">
        <f>ROUND(Source!AP55,O64)</f>
        <v>0</v>
      </c>
      <c r="G64" s="5" t="s">
        <v>68</v>
      </c>
      <c r="H64" s="5" t="s">
        <v>69</v>
      </c>
      <c r="I64" s="5"/>
      <c r="J64" s="5"/>
      <c r="K64" s="5">
        <v>216</v>
      </c>
      <c r="L64" s="5">
        <v>8</v>
      </c>
      <c r="M64" s="5">
        <v>3</v>
      </c>
      <c r="N64" s="5" t="s">
        <v>4</v>
      </c>
      <c r="O64" s="5">
        <v>2</v>
      </c>
      <c r="P64" s="5">
        <f>ROUND(Source!EH55,O64)</f>
        <v>0</v>
      </c>
      <c r="Q64" s="5"/>
      <c r="R64" s="5"/>
      <c r="S64" s="5"/>
      <c r="T64" s="5"/>
      <c r="U64" s="5"/>
      <c r="V64" s="5"/>
      <c r="W64" s="5">
        <v>0</v>
      </c>
      <c r="X64" s="5">
        <v>1</v>
      </c>
      <c r="Y64" s="5">
        <v>0</v>
      </c>
      <c r="Z64" s="5">
        <v>0</v>
      </c>
      <c r="AA64" s="5">
        <v>1</v>
      </c>
      <c r="AB64" s="5">
        <v>0</v>
      </c>
    </row>
    <row r="65" spans="1:28">
      <c r="A65" s="5">
        <v>50</v>
      </c>
      <c r="B65" s="5">
        <v>0</v>
      </c>
      <c r="C65" s="5">
        <v>0</v>
      </c>
      <c r="D65" s="5">
        <v>1</v>
      </c>
      <c r="E65" s="5">
        <v>223</v>
      </c>
      <c r="F65" s="5">
        <f>ROUND(Source!AQ55,O65)</f>
        <v>0</v>
      </c>
      <c r="G65" s="5" t="s">
        <v>70</v>
      </c>
      <c r="H65" s="5" t="s">
        <v>71</v>
      </c>
      <c r="I65" s="5"/>
      <c r="J65" s="5"/>
      <c r="K65" s="5">
        <v>223</v>
      </c>
      <c r="L65" s="5">
        <v>9</v>
      </c>
      <c r="M65" s="5">
        <v>3</v>
      </c>
      <c r="N65" s="5" t="s">
        <v>4</v>
      </c>
      <c r="O65" s="5">
        <v>2</v>
      </c>
      <c r="P65" s="5">
        <f>ROUND(Source!EI55,O65)</f>
        <v>0</v>
      </c>
      <c r="Q65" s="5"/>
      <c r="R65" s="5"/>
      <c r="S65" s="5"/>
      <c r="T65" s="5"/>
      <c r="U65" s="5"/>
      <c r="V65" s="5"/>
      <c r="W65" s="5">
        <v>0</v>
      </c>
      <c r="X65" s="5">
        <v>1</v>
      </c>
      <c r="Y65" s="5">
        <v>0</v>
      </c>
      <c r="Z65" s="5">
        <v>0</v>
      </c>
      <c r="AA65" s="5">
        <v>1</v>
      </c>
      <c r="AB65" s="5">
        <v>0</v>
      </c>
    </row>
    <row r="66" spans="1:28">
      <c r="A66" s="5">
        <v>50</v>
      </c>
      <c r="B66" s="5">
        <v>0</v>
      </c>
      <c r="C66" s="5">
        <v>0</v>
      </c>
      <c r="D66" s="5">
        <v>1</v>
      </c>
      <c r="E66" s="5">
        <v>229</v>
      </c>
      <c r="F66" s="5">
        <f>ROUND(Source!AZ55,O66)</f>
        <v>0</v>
      </c>
      <c r="G66" s="5" t="s">
        <v>72</v>
      </c>
      <c r="H66" s="5" t="s">
        <v>73</v>
      </c>
      <c r="I66" s="5"/>
      <c r="J66" s="5"/>
      <c r="K66" s="5">
        <v>229</v>
      </c>
      <c r="L66" s="5">
        <v>10</v>
      </c>
      <c r="M66" s="5">
        <v>3</v>
      </c>
      <c r="N66" s="5" t="s">
        <v>4</v>
      </c>
      <c r="O66" s="5">
        <v>2</v>
      </c>
      <c r="P66" s="5">
        <f>ROUND(Source!ER55,O66)</f>
        <v>0</v>
      </c>
      <c r="Q66" s="5"/>
      <c r="R66" s="5"/>
      <c r="S66" s="5"/>
      <c r="T66" s="5"/>
      <c r="U66" s="5"/>
      <c r="V66" s="5"/>
      <c r="W66" s="5">
        <v>0</v>
      </c>
      <c r="X66" s="5">
        <v>1</v>
      </c>
      <c r="Y66" s="5">
        <v>0</v>
      </c>
      <c r="Z66" s="5">
        <v>0</v>
      </c>
      <c r="AA66" s="5">
        <v>1</v>
      </c>
      <c r="AB66" s="5">
        <v>0</v>
      </c>
    </row>
    <row r="67" spans="1:28">
      <c r="A67" s="5">
        <v>50</v>
      </c>
      <c r="B67" s="5">
        <v>0</v>
      </c>
      <c r="C67" s="5">
        <v>0</v>
      </c>
      <c r="D67" s="5">
        <v>1</v>
      </c>
      <c r="E67" s="5">
        <v>203</v>
      </c>
      <c r="F67" s="5">
        <f>ROUND(Source!Q55,O67)</f>
        <v>47838.34</v>
      </c>
      <c r="G67" s="5" t="s">
        <v>74</v>
      </c>
      <c r="H67" s="5" t="s">
        <v>75</v>
      </c>
      <c r="I67" s="5"/>
      <c r="J67" s="5"/>
      <c r="K67" s="5">
        <v>203</v>
      </c>
      <c r="L67" s="5">
        <v>11</v>
      </c>
      <c r="M67" s="5">
        <v>3</v>
      </c>
      <c r="N67" s="5" t="s">
        <v>4</v>
      </c>
      <c r="O67" s="5">
        <v>2</v>
      </c>
      <c r="P67" s="5">
        <f>ROUND(Source!DI55,O67)</f>
        <v>696894.73</v>
      </c>
      <c r="Q67" s="5"/>
      <c r="R67" s="5"/>
      <c r="S67" s="5"/>
      <c r="T67" s="5"/>
      <c r="U67" s="5"/>
      <c r="V67" s="5"/>
      <c r="W67" s="5">
        <v>47838.34</v>
      </c>
      <c r="X67" s="5">
        <v>1</v>
      </c>
      <c r="Y67" s="5">
        <v>47838.34</v>
      </c>
      <c r="Z67" s="5">
        <v>696894.73</v>
      </c>
      <c r="AA67" s="5">
        <v>1</v>
      </c>
      <c r="AB67" s="5">
        <v>696894.73</v>
      </c>
    </row>
    <row r="68" spans="1:28">
      <c r="A68" s="5">
        <v>50</v>
      </c>
      <c r="B68" s="5">
        <v>0</v>
      </c>
      <c r="C68" s="5">
        <v>0</v>
      </c>
      <c r="D68" s="5">
        <v>1</v>
      </c>
      <c r="E68" s="5">
        <v>231</v>
      </c>
      <c r="F68" s="5">
        <f>ROUND(Source!BB55,O68)</f>
        <v>0</v>
      </c>
      <c r="G68" s="5" t="s">
        <v>76</v>
      </c>
      <c r="H68" s="5" t="s">
        <v>77</v>
      </c>
      <c r="I68" s="5"/>
      <c r="J68" s="5"/>
      <c r="K68" s="5">
        <v>231</v>
      </c>
      <c r="L68" s="5">
        <v>12</v>
      </c>
      <c r="M68" s="5">
        <v>3</v>
      </c>
      <c r="N68" s="5" t="s">
        <v>4</v>
      </c>
      <c r="O68" s="5">
        <v>2</v>
      </c>
      <c r="P68" s="5">
        <f>ROUND(Source!ET55,O68)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8">
      <c r="A69" s="5">
        <v>50</v>
      </c>
      <c r="B69" s="5">
        <v>0</v>
      </c>
      <c r="C69" s="5">
        <v>0</v>
      </c>
      <c r="D69" s="5">
        <v>1</v>
      </c>
      <c r="E69" s="5">
        <v>204</v>
      </c>
      <c r="F69" s="5">
        <f>ROUND(Source!R55,O69)</f>
        <v>0</v>
      </c>
      <c r="G69" s="5" t="s">
        <v>78</v>
      </c>
      <c r="H69" s="5" t="s">
        <v>79</v>
      </c>
      <c r="I69" s="5"/>
      <c r="J69" s="5"/>
      <c r="K69" s="5">
        <v>204</v>
      </c>
      <c r="L69" s="5">
        <v>13</v>
      </c>
      <c r="M69" s="5">
        <v>3</v>
      </c>
      <c r="N69" s="5" t="s">
        <v>4</v>
      </c>
      <c r="O69" s="5">
        <v>2</v>
      </c>
      <c r="P69" s="5">
        <f>ROUND(Source!DJ55,O69)</f>
        <v>0</v>
      </c>
      <c r="Q69" s="5"/>
      <c r="R69" s="5"/>
      <c r="S69" s="5"/>
      <c r="T69" s="5"/>
      <c r="U69" s="5"/>
      <c r="V69" s="5"/>
      <c r="W69" s="5">
        <v>0</v>
      </c>
      <c r="X69" s="5">
        <v>1</v>
      </c>
      <c r="Y69" s="5">
        <v>0</v>
      </c>
      <c r="Z69" s="5">
        <v>0</v>
      </c>
      <c r="AA69" s="5">
        <v>1</v>
      </c>
      <c r="AB69" s="5">
        <v>0</v>
      </c>
    </row>
    <row r="70" spans="1:28">
      <c r="A70" s="5">
        <v>50</v>
      </c>
      <c r="B70" s="5">
        <v>0</v>
      </c>
      <c r="C70" s="5">
        <v>0</v>
      </c>
      <c r="D70" s="5">
        <v>1</v>
      </c>
      <c r="E70" s="5">
        <v>205</v>
      </c>
      <c r="F70" s="5">
        <f>ROUND(Source!S55,O70)</f>
        <v>0</v>
      </c>
      <c r="G70" s="5" t="s">
        <v>80</v>
      </c>
      <c r="H70" s="5" t="s">
        <v>81</v>
      </c>
      <c r="I70" s="5"/>
      <c r="J70" s="5"/>
      <c r="K70" s="5">
        <v>205</v>
      </c>
      <c r="L70" s="5">
        <v>14</v>
      </c>
      <c r="M70" s="5">
        <v>3</v>
      </c>
      <c r="N70" s="5" t="s">
        <v>4</v>
      </c>
      <c r="O70" s="5">
        <v>2</v>
      </c>
      <c r="P70" s="5">
        <f>ROUND(Source!DK55,O70)</f>
        <v>0</v>
      </c>
      <c r="Q70" s="5"/>
      <c r="R70" s="5"/>
      <c r="S70" s="5"/>
      <c r="T70" s="5"/>
      <c r="U70" s="5"/>
      <c r="V70" s="5"/>
      <c r="W70" s="5">
        <v>0</v>
      </c>
      <c r="X70" s="5">
        <v>1</v>
      </c>
      <c r="Y70" s="5">
        <v>0</v>
      </c>
      <c r="Z70" s="5">
        <v>0</v>
      </c>
      <c r="AA70" s="5">
        <v>1</v>
      </c>
      <c r="AB70" s="5">
        <v>0</v>
      </c>
    </row>
    <row r="71" spans="1:28">
      <c r="A71" s="5">
        <v>50</v>
      </c>
      <c r="B71" s="5">
        <v>0</v>
      </c>
      <c r="C71" s="5">
        <v>0</v>
      </c>
      <c r="D71" s="5">
        <v>1</v>
      </c>
      <c r="E71" s="5">
        <v>232</v>
      </c>
      <c r="F71" s="5">
        <f>ROUND(Source!BC55,O71)</f>
        <v>0</v>
      </c>
      <c r="G71" s="5" t="s">
        <v>82</v>
      </c>
      <c r="H71" s="5" t="s">
        <v>83</v>
      </c>
      <c r="I71" s="5"/>
      <c r="J71" s="5"/>
      <c r="K71" s="5">
        <v>232</v>
      </c>
      <c r="L71" s="5">
        <v>15</v>
      </c>
      <c r="M71" s="5">
        <v>3</v>
      </c>
      <c r="N71" s="5" t="s">
        <v>4</v>
      </c>
      <c r="O71" s="5">
        <v>2</v>
      </c>
      <c r="P71" s="5">
        <f>ROUND(Source!EU55,O71)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8">
      <c r="A72" s="5">
        <v>50</v>
      </c>
      <c r="B72" s="5">
        <v>0</v>
      </c>
      <c r="C72" s="5">
        <v>0</v>
      </c>
      <c r="D72" s="5">
        <v>1</v>
      </c>
      <c r="E72" s="5">
        <v>214</v>
      </c>
      <c r="F72" s="5">
        <f>ROUND(Source!AS55,O72)</f>
        <v>0</v>
      </c>
      <c r="G72" s="5" t="s">
        <v>84</v>
      </c>
      <c r="H72" s="5" t="s">
        <v>85</v>
      </c>
      <c r="I72" s="5"/>
      <c r="J72" s="5"/>
      <c r="K72" s="5">
        <v>214</v>
      </c>
      <c r="L72" s="5">
        <v>16</v>
      </c>
      <c r="M72" s="5">
        <v>3</v>
      </c>
      <c r="N72" s="5" t="s">
        <v>4</v>
      </c>
      <c r="O72" s="5">
        <v>2</v>
      </c>
      <c r="P72" s="5">
        <f>ROUND(Source!EK55,O72)</f>
        <v>0</v>
      </c>
      <c r="Q72" s="5"/>
      <c r="R72" s="5"/>
      <c r="S72" s="5"/>
      <c r="T72" s="5"/>
      <c r="U72" s="5"/>
      <c r="V72" s="5"/>
      <c r="W72" s="5">
        <v>0</v>
      </c>
      <c r="X72" s="5">
        <v>1</v>
      </c>
      <c r="Y72" s="5">
        <v>0</v>
      </c>
      <c r="Z72" s="5">
        <v>0</v>
      </c>
      <c r="AA72" s="5">
        <v>1</v>
      </c>
      <c r="AB72" s="5">
        <v>0</v>
      </c>
    </row>
    <row r="73" spans="1:28">
      <c r="A73" s="5">
        <v>50</v>
      </c>
      <c r="B73" s="5">
        <v>0</v>
      </c>
      <c r="C73" s="5">
        <v>0</v>
      </c>
      <c r="D73" s="5">
        <v>1</v>
      </c>
      <c r="E73" s="5">
        <v>215</v>
      </c>
      <c r="F73" s="5">
        <f>ROUND(Source!AT55,O73)</f>
        <v>0</v>
      </c>
      <c r="G73" s="5" t="s">
        <v>86</v>
      </c>
      <c r="H73" s="5" t="s">
        <v>87</v>
      </c>
      <c r="I73" s="5"/>
      <c r="J73" s="5"/>
      <c r="K73" s="5">
        <v>215</v>
      </c>
      <c r="L73" s="5">
        <v>17</v>
      </c>
      <c r="M73" s="5">
        <v>3</v>
      </c>
      <c r="N73" s="5" t="s">
        <v>4</v>
      </c>
      <c r="O73" s="5">
        <v>2</v>
      </c>
      <c r="P73" s="5">
        <f>ROUND(Source!EL55,O73)</f>
        <v>0</v>
      </c>
      <c r="Q73" s="5"/>
      <c r="R73" s="5"/>
      <c r="S73" s="5"/>
      <c r="T73" s="5"/>
      <c r="U73" s="5"/>
      <c r="V73" s="5"/>
      <c r="W73" s="5">
        <v>0</v>
      </c>
      <c r="X73" s="5">
        <v>1</v>
      </c>
      <c r="Y73" s="5">
        <v>0</v>
      </c>
      <c r="Z73" s="5">
        <v>0</v>
      </c>
      <c r="AA73" s="5">
        <v>1</v>
      </c>
      <c r="AB73" s="5">
        <v>0</v>
      </c>
    </row>
    <row r="74" spans="1:28">
      <c r="A74" s="5">
        <v>50</v>
      </c>
      <c r="B74" s="5">
        <v>0</v>
      </c>
      <c r="C74" s="5">
        <v>0</v>
      </c>
      <c r="D74" s="5">
        <v>1</v>
      </c>
      <c r="E74" s="5">
        <v>217</v>
      </c>
      <c r="F74" s="5">
        <f>ROUND(Source!AU55,O74)</f>
        <v>47838.34</v>
      </c>
      <c r="G74" s="5" t="s">
        <v>88</v>
      </c>
      <c r="H74" s="5" t="s">
        <v>89</v>
      </c>
      <c r="I74" s="5"/>
      <c r="J74" s="5"/>
      <c r="K74" s="5">
        <v>217</v>
      </c>
      <c r="L74" s="5">
        <v>18</v>
      </c>
      <c r="M74" s="5">
        <v>3</v>
      </c>
      <c r="N74" s="5" t="s">
        <v>4</v>
      </c>
      <c r="O74" s="5">
        <v>2</v>
      </c>
      <c r="P74" s="5">
        <f>ROUND(Source!EM55,O74)</f>
        <v>696894.73</v>
      </c>
      <c r="Q74" s="5"/>
      <c r="R74" s="5"/>
      <c r="S74" s="5"/>
      <c r="T74" s="5"/>
      <c r="U74" s="5"/>
      <c r="V74" s="5"/>
      <c r="W74" s="5">
        <v>47838.34</v>
      </c>
      <c r="X74" s="5">
        <v>1</v>
      </c>
      <c r="Y74" s="5">
        <v>47838.34</v>
      </c>
      <c r="Z74" s="5">
        <v>696894.73</v>
      </c>
      <c r="AA74" s="5">
        <v>1</v>
      </c>
      <c r="AB74" s="5">
        <v>696894.73</v>
      </c>
    </row>
    <row r="75" spans="1:28">
      <c r="A75" s="5">
        <v>50</v>
      </c>
      <c r="B75" s="5">
        <v>0</v>
      </c>
      <c r="C75" s="5">
        <v>0</v>
      </c>
      <c r="D75" s="5">
        <v>1</v>
      </c>
      <c r="E75" s="5">
        <v>230</v>
      </c>
      <c r="F75" s="5">
        <f>ROUND(Source!BA55,O75)</f>
        <v>0</v>
      </c>
      <c r="G75" s="5" t="s">
        <v>90</v>
      </c>
      <c r="H75" s="5" t="s">
        <v>91</v>
      </c>
      <c r="I75" s="5"/>
      <c r="J75" s="5"/>
      <c r="K75" s="5">
        <v>230</v>
      </c>
      <c r="L75" s="5">
        <v>19</v>
      </c>
      <c r="M75" s="5">
        <v>3</v>
      </c>
      <c r="N75" s="5" t="s">
        <v>4</v>
      </c>
      <c r="O75" s="5">
        <v>2</v>
      </c>
      <c r="P75" s="5">
        <f>ROUND(Source!ES55,O75)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8">
      <c r="A76" s="5">
        <v>50</v>
      </c>
      <c r="B76" s="5">
        <v>0</v>
      </c>
      <c r="C76" s="5">
        <v>0</v>
      </c>
      <c r="D76" s="5">
        <v>1</v>
      </c>
      <c r="E76" s="5">
        <v>206</v>
      </c>
      <c r="F76" s="5">
        <f>ROUND(Source!T55,O76)</f>
        <v>0</v>
      </c>
      <c r="G76" s="5" t="s">
        <v>92</v>
      </c>
      <c r="H76" s="5" t="s">
        <v>93</v>
      </c>
      <c r="I76" s="5"/>
      <c r="J76" s="5"/>
      <c r="K76" s="5">
        <v>206</v>
      </c>
      <c r="L76" s="5">
        <v>20</v>
      </c>
      <c r="M76" s="5">
        <v>3</v>
      </c>
      <c r="N76" s="5" t="s">
        <v>4</v>
      </c>
      <c r="O76" s="5">
        <v>2</v>
      </c>
      <c r="P76" s="5">
        <f>ROUND(Source!DL55,O76)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8">
      <c r="A77" s="5">
        <v>50</v>
      </c>
      <c r="B77" s="5">
        <v>0</v>
      </c>
      <c r="C77" s="5">
        <v>0</v>
      </c>
      <c r="D77" s="5">
        <v>1</v>
      </c>
      <c r="E77" s="5">
        <v>207</v>
      </c>
      <c r="F77" s="5">
        <f>Source!U55</f>
        <v>0</v>
      </c>
      <c r="G77" s="5" t="s">
        <v>94</v>
      </c>
      <c r="H77" s="5" t="s">
        <v>95</v>
      </c>
      <c r="I77" s="5"/>
      <c r="J77" s="5"/>
      <c r="K77" s="5">
        <v>207</v>
      </c>
      <c r="L77" s="5">
        <v>21</v>
      </c>
      <c r="M77" s="5">
        <v>3</v>
      </c>
      <c r="N77" s="5" t="s">
        <v>4</v>
      </c>
      <c r="O77" s="5">
        <v>-1</v>
      </c>
      <c r="P77" s="5">
        <f>Source!DM55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8">
      <c r="A78" s="5">
        <v>50</v>
      </c>
      <c r="B78" s="5">
        <v>0</v>
      </c>
      <c r="C78" s="5">
        <v>0</v>
      </c>
      <c r="D78" s="5">
        <v>1</v>
      </c>
      <c r="E78" s="5">
        <v>208</v>
      </c>
      <c r="F78" s="5">
        <f>Source!V55</f>
        <v>0</v>
      </c>
      <c r="G78" s="5" t="s">
        <v>96</v>
      </c>
      <c r="H78" s="5" t="s">
        <v>97</v>
      </c>
      <c r="I78" s="5"/>
      <c r="J78" s="5"/>
      <c r="K78" s="5">
        <v>208</v>
      </c>
      <c r="L78" s="5">
        <v>22</v>
      </c>
      <c r="M78" s="5">
        <v>3</v>
      </c>
      <c r="N78" s="5" t="s">
        <v>4</v>
      </c>
      <c r="O78" s="5">
        <v>-1</v>
      </c>
      <c r="P78" s="5">
        <f>Source!DN55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8">
      <c r="A79" s="5">
        <v>50</v>
      </c>
      <c r="B79" s="5">
        <v>0</v>
      </c>
      <c r="C79" s="5">
        <v>0</v>
      </c>
      <c r="D79" s="5">
        <v>1</v>
      </c>
      <c r="E79" s="5">
        <v>209</v>
      </c>
      <c r="F79" s="5">
        <f>ROUND(Source!W55,O79)</f>
        <v>0</v>
      </c>
      <c r="G79" s="5" t="s">
        <v>98</v>
      </c>
      <c r="H79" s="5" t="s">
        <v>99</v>
      </c>
      <c r="I79" s="5"/>
      <c r="J79" s="5"/>
      <c r="K79" s="5">
        <v>209</v>
      </c>
      <c r="L79" s="5">
        <v>23</v>
      </c>
      <c r="M79" s="5">
        <v>3</v>
      </c>
      <c r="N79" s="5" t="s">
        <v>4</v>
      </c>
      <c r="O79" s="5">
        <v>2</v>
      </c>
      <c r="P79" s="5">
        <f>ROUND(Source!DO55,O79)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8">
      <c r="A80" s="5">
        <v>50</v>
      </c>
      <c r="B80" s="5">
        <v>0</v>
      </c>
      <c r="C80" s="5">
        <v>0</v>
      </c>
      <c r="D80" s="5">
        <v>1</v>
      </c>
      <c r="E80" s="5">
        <v>233</v>
      </c>
      <c r="F80" s="5">
        <f>ROUND(Source!BD55,O80)</f>
        <v>0</v>
      </c>
      <c r="G80" s="5" t="s">
        <v>100</v>
      </c>
      <c r="H80" s="5" t="s">
        <v>101</v>
      </c>
      <c r="I80" s="5"/>
      <c r="J80" s="5"/>
      <c r="K80" s="5">
        <v>233</v>
      </c>
      <c r="L80" s="5">
        <v>24</v>
      </c>
      <c r="M80" s="5">
        <v>3</v>
      </c>
      <c r="N80" s="5" t="s">
        <v>4</v>
      </c>
      <c r="O80" s="5">
        <v>2</v>
      </c>
      <c r="P80" s="5">
        <f>ROUND(Source!EV55,O80)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06">
      <c r="A81" s="5">
        <v>50</v>
      </c>
      <c r="B81" s="5">
        <v>0</v>
      </c>
      <c r="C81" s="5">
        <v>0</v>
      </c>
      <c r="D81" s="5">
        <v>1</v>
      </c>
      <c r="E81" s="5">
        <v>210</v>
      </c>
      <c r="F81" s="5">
        <f>ROUND(Source!X55,O81)</f>
        <v>0</v>
      </c>
      <c r="G81" s="5" t="s">
        <v>102</v>
      </c>
      <c r="H81" s="5" t="s">
        <v>103</v>
      </c>
      <c r="I81" s="5"/>
      <c r="J81" s="5"/>
      <c r="K81" s="5">
        <v>210</v>
      </c>
      <c r="L81" s="5">
        <v>25</v>
      </c>
      <c r="M81" s="5">
        <v>3</v>
      </c>
      <c r="N81" s="5" t="s">
        <v>4</v>
      </c>
      <c r="O81" s="5">
        <v>2</v>
      </c>
      <c r="P81" s="5">
        <f>ROUND(Source!DP55,O81)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06">
      <c r="A82" s="5">
        <v>50</v>
      </c>
      <c r="B82" s="5">
        <v>0</v>
      </c>
      <c r="C82" s="5">
        <v>0</v>
      </c>
      <c r="D82" s="5">
        <v>1</v>
      </c>
      <c r="E82" s="5">
        <v>211</v>
      </c>
      <c r="F82" s="5">
        <f>ROUND(Source!Y55,O82)</f>
        <v>0</v>
      </c>
      <c r="G82" s="5" t="s">
        <v>104</v>
      </c>
      <c r="H82" s="5" t="s">
        <v>105</v>
      </c>
      <c r="I82" s="5"/>
      <c r="J82" s="5"/>
      <c r="K82" s="5">
        <v>211</v>
      </c>
      <c r="L82" s="5">
        <v>26</v>
      </c>
      <c r="M82" s="5">
        <v>3</v>
      </c>
      <c r="N82" s="5" t="s">
        <v>4</v>
      </c>
      <c r="O82" s="5">
        <v>2</v>
      </c>
      <c r="P82" s="5">
        <f>ROUND(Source!DQ55,O82)</f>
        <v>0</v>
      </c>
      <c r="Q82" s="5"/>
      <c r="R82" s="5"/>
      <c r="S82" s="5"/>
      <c r="T82" s="5"/>
      <c r="U82" s="5"/>
      <c r="V82" s="5"/>
      <c r="W82" s="5">
        <v>0</v>
      </c>
      <c r="X82" s="5">
        <v>1</v>
      </c>
      <c r="Y82" s="5">
        <v>0</v>
      </c>
      <c r="Z82" s="5">
        <v>0</v>
      </c>
      <c r="AA82" s="5">
        <v>1</v>
      </c>
      <c r="AB82" s="5">
        <v>0</v>
      </c>
    </row>
    <row r="83" spans="1:206">
      <c r="A83" s="5">
        <v>50</v>
      </c>
      <c r="B83" s="5">
        <v>0</v>
      </c>
      <c r="C83" s="5">
        <v>0</v>
      </c>
      <c r="D83" s="5">
        <v>1</v>
      </c>
      <c r="E83" s="5">
        <v>224</v>
      </c>
      <c r="F83" s="5">
        <f>ROUND(Source!AR55,O83)</f>
        <v>47838.34</v>
      </c>
      <c r="G83" s="5" t="s">
        <v>106</v>
      </c>
      <c r="H83" s="5" t="s">
        <v>107</v>
      </c>
      <c r="I83" s="5"/>
      <c r="J83" s="5"/>
      <c r="K83" s="5">
        <v>224</v>
      </c>
      <c r="L83" s="5">
        <v>27</v>
      </c>
      <c r="M83" s="5">
        <v>3</v>
      </c>
      <c r="N83" s="5" t="s">
        <v>4</v>
      </c>
      <c r="O83" s="5">
        <v>2</v>
      </c>
      <c r="P83" s="5">
        <f>ROUND(Source!EJ55,O83)</f>
        <v>696894.73</v>
      </c>
      <c r="Q83" s="5"/>
      <c r="R83" s="5"/>
      <c r="S83" s="5"/>
      <c r="T83" s="5"/>
      <c r="U83" s="5"/>
      <c r="V83" s="5"/>
      <c r="W83" s="5">
        <v>47838.34</v>
      </c>
      <c r="X83" s="5">
        <v>1</v>
      </c>
      <c r="Y83" s="5">
        <v>47838.34</v>
      </c>
      <c r="Z83" s="5">
        <v>696894.73</v>
      </c>
      <c r="AA83" s="5">
        <v>1</v>
      </c>
      <c r="AB83" s="5">
        <v>696894.73</v>
      </c>
    </row>
    <row r="85" spans="1:206">
      <c r="A85" s="3">
        <v>51</v>
      </c>
      <c r="B85" s="3">
        <f>B20</f>
        <v>1</v>
      </c>
      <c r="C85" s="3">
        <f>A20</f>
        <v>3</v>
      </c>
      <c r="D85" s="3">
        <f>ROW(A20)</f>
        <v>20</v>
      </c>
      <c r="E85" s="3"/>
      <c r="F85" s="3" t="str">
        <f>IF(F20&lt;&gt;"",F20,"")</f>
        <v>09-01-06</v>
      </c>
      <c r="G85" s="3" t="str">
        <f>IF(G20&lt;&gt;"",G20,"")</f>
        <v>Прочие работы</v>
      </c>
      <c r="H85" s="3">
        <v>0</v>
      </c>
      <c r="I85" s="3"/>
      <c r="J85" s="3"/>
      <c r="K85" s="3"/>
      <c r="L85" s="3"/>
      <c r="M85" s="3"/>
      <c r="N85" s="3"/>
      <c r="O85" s="3">
        <f t="shared" ref="O85:T85" si="66">ROUND(O55+AB85,2)</f>
        <v>47838.34</v>
      </c>
      <c r="P85" s="3">
        <f t="shared" si="66"/>
        <v>0</v>
      </c>
      <c r="Q85" s="3">
        <f t="shared" si="66"/>
        <v>47838.34</v>
      </c>
      <c r="R85" s="3">
        <f t="shared" si="66"/>
        <v>0</v>
      </c>
      <c r="S85" s="3">
        <f t="shared" si="66"/>
        <v>0</v>
      </c>
      <c r="T85" s="3">
        <f t="shared" si="66"/>
        <v>0</v>
      </c>
      <c r="U85" s="3">
        <f>U55+AH85</f>
        <v>0</v>
      </c>
      <c r="V85" s="3">
        <f>V55+AI85</f>
        <v>0</v>
      </c>
      <c r="W85" s="3">
        <f>ROUND(W55+AJ85,2)</f>
        <v>0</v>
      </c>
      <c r="X85" s="3">
        <f>ROUND(X55+AK85,2)</f>
        <v>0</v>
      </c>
      <c r="Y85" s="3">
        <f>ROUND(Y55+AL85,2)</f>
        <v>0</v>
      </c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>
        <f t="shared" ref="AO85:BD85" si="67">ROUND(AO55+BX85,2)</f>
        <v>0</v>
      </c>
      <c r="AP85" s="3">
        <f t="shared" si="67"/>
        <v>0</v>
      </c>
      <c r="AQ85" s="3">
        <f t="shared" si="67"/>
        <v>0</v>
      </c>
      <c r="AR85" s="3">
        <f t="shared" si="67"/>
        <v>47838.34</v>
      </c>
      <c r="AS85" s="3">
        <f t="shared" si="67"/>
        <v>0</v>
      </c>
      <c r="AT85" s="3">
        <f t="shared" si="67"/>
        <v>0</v>
      </c>
      <c r="AU85" s="3">
        <f t="shared" si="67"/>
        <v>47838.34</v>
      </c>
      <c r="AV85" s="3">
        <f t="shared" si="67"/>
        <v>0</v>
      </c>
      <c r="AW85" s="3">
        <f t="shared" si="67"/>
        <v>0</v>
      </c>
      <c r="AX85" s="3">
        <f t="shared" si="67"/>
        <v>0</v>
      </c>
      <c r="AY85" s="3">
        <f t="shared" si="67"/>
        <v>0</v>
      </c>
      <c r="AZ85" s="3">
        <f t="shared" si="67"/>
        <v>0</v>
      </c>
      <c r="BA85" s="3">
        <f t="shared" si="67"/>
        <v>0</v>
      </c>
      <c r="BB85" s="3">
        <f t="shared" si="67"/>
        <v>0</v>
      </c>
      <c r="BC85" s="3">
        <f t="shared" si="67"/>
        <v>0</v>
      </c>
      <c r="BD85" s="3">
        <f t="shared" si="67"/>
        <v>0</v>
      </c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4">
        <f t="shared" ref="DG85:DL85" si="68">ROUND(DG55+DT85,2)</f>
        <v>696894.73</v>
      </c>
      <c r="DH85" s="4">
        <f t="shared" si="68"/>
        <v>0</v>
      </c>
      <c r="DI85" s="4">
        <f t="shared" si="68"/>
        <v>696894.73</v>
      </c>
      <c r="DJ85" s="4">
        <f t="shared" si="68"/>
        <v>0</v>
      </c>
      <c r="DK85" s="4">
        <f t="shared" si="68"/>
        <v>0</v>
      </c>
      <c r="DL85" s="4">
        <f t="shared" si="68"/>
        <v>0</v>
      </c>
      <c r="DM85" s="4">
        <f>DM55+DZ85</f>
        <v>0</v>
      </c>
      <c r="DN85" s="4">
        <f>DN55+EA85</f>
        <v>0</v>
      </c>
      <c r="DO85" s="4">
        <f>ROUND(DO55+EB85,2)</f>
        <v>0</v>
      </c>
      <c r="DP85" s="4">
        <f>ROUND(DP55+EC85,2)</f>
        <v>0</v>
      </c>
      <c r="DQ85" s="4">
        <f>ROUND(DQ55+ED85,2)</f>
        <v>0</v>
      </c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>
        <f t="shared" ref="EG85:EV85" si="69">ROUND(EG55+FP85,2)</f>
        <v>0</v>
      </c>
      <c r="EH85" s="4">
        <f t="shared" si="69"/>
        <v>0</v>
      </c>
      <c r="EI85" s="4">
        <f t="shared" si="69"/>
        <v>0</v>
      </c>
      <c r="EJ85" s="4">
        <f t="shared" si="69"/>
        <v>696894.73</v>
      </c>
      <c r="EK85" s="4">
        <f t="shared" si="69"/>
        <v>0</v>
      </c>
      <c r="EL85" s="4">
        <f t="shared" si="69"/>
        <v>0</v>
      </c>
      <c r="EM85" s="4">
        <f t="shared" si="69"/>
        <v>696894.73</v>
      </c>
      <c r="EN85" s="4">
        <f t="shared" si="69"/>
        <v>0</v>
      </c>
      <c r="EO85" s="4">
        <f t="shared" si="69"/>
        <v>0</v>
      </c>
      <c r="EP85" s="4">
        <f t="shared" si="69"/>
        <v>0</v>
      </c>
      <c r="EQ85" s="4">
        <f t="shared" si="69"/>
        <v>0</v>
      </c>
      <c r="ER85" s="4">
        <f t="shared" si="69"/>
        <v>0</v>
      </c>
      <c r="ES85" s="4">
        <f t="shared" si="69"/>
        <v>0</v>
      </c>
      <c r="ET85" s="4">
        <f t="shared" si="69"/>
        <v>0</v>
      </c>
      <c r="EU85" s="4">
        <f t="shared" si="69"/>
        <v>0</v>
      </c>
      <c r="EV85" s="4">
        <f t="shared" si="69"/>
        <v>0</v>
      </c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>
        <v>0</v>
      </c>
    </row>
    <row r="87" spans="1:206">
      <c r="A87" s="5">
        <v>50</v>
      </c>
      <c r="B87" s="5">
        <v>0</v>
      </c>
      <c r="C87" s="5">
        <v>0</v>
      </c>
      <c r="D87" s="5">
        <v>1</v>
      </c>
      <c r="E87" s="5">
        <v>201</v>
      </c>
      <c r="F87" s="5">
        <f>ROUND(Source!O85,O87)</f>
        <v>47838.34</v>
      </c>
      <c r="G87" s="5" t="s">
        <v>54</v>
      </c>
      <c r="H87" s="5" t="s">
        <v>55</v>
      </c>
      <c r="I87" s="5"/>
      <c r="J87" s="5"/>
      <c r="K87" s="5">
        <v>201</v>
      </c>
      <c r="L87" s="5">
        <v>1</v>
      </c>
      <c r="M87" s="5">
        <v>3</v>
      </c>
      <c r="N87" s="5" t="s">
        <v>4</v>
      </c>
      <c r="O87" s="5">
        <v>2</v>
      </c>
      <c r="P87" s="5">
        <f>ROUND(Source!DG85,O87)</f>
        <v>696894.73</v>
      </c>
      <c r="Q87" s="5"/>
      <c r="R87" s="5"/>
      <c r="S87" s="5"/>
      <c r="T87" s="5"/>
      <c r="U87" s="5"/>
      <c r="V87" s="5"/>
      <c r="W87" s="5">
        <v>47838.34</v>
      </c>
      <c r="X87" s="5">
        <v>1</v>
      </c>
      <c r="Y87" s="5">
        <v>47838.34</v>
      </c>
      <c r="Z87" s="5">
        <v>696894.73</v>
      </c>
      <c r="AA87" s="5">
        <v>1</v>
      </c>
      <c r="AB87" s="5">
        <v>696894.73</v>
      </c>
    </row>
    <row r="88" spans="1:206">
      <c r="A88" s="5">
        <v>50</v>
      </c>
      <c r="B88" s="5">
        <v>0</v>
      </c>
      <c r="C88" s="5">
        <v>0</v>
      </c>
      <c r="D88" s="5">
        <v>1</v>
      </c>
      <c r="E88" s="5">
        <v>202</v>
      </c>
      <c r="F88" s="5">
        <f>ROUND(Source!P85,O88)</f>
        <v>0</v>
      </c>
      <c r="G88" s="5" t="s">
        <v>56</v>
      </c>
      <c r="H88" s="5" t="s">
        <v>57</v>
      </c>
      <c r="I88" s="5"/>
      <c r="J88" s="5"/>
      <c r="K88" s="5">
        <v>202</v>
      </c>
      <c r="L88" s="5">
        <v>2</v>
      </c>
      <c r="M88" s="5">
        <v>3</v>
      </c>
      <c r="N88" s="5" t="s">
        <v>4</v>
      </c>
      <c r="O88" s="5">
        <v>2</v>
      </c>
      <c r="P88" s="5">
        <f>ROUND(Source!DH85,O88)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06">
      <c r="A89" s="5">
        <v>50</v>
      </c>
      <c r="B89" s="5">
        <v>0</v>
      </c>
      <c r="C89" s="5">
        <v>0</v>
      </c>
      <c r="D89" s="5">
        <v>1</v>
      </c>
      <c r="E89" s="5">
        <v>222</v>
      </c>
      <c r="F89" s="5">
        <f>ROUND(Source!AO85,O89)</f>
        <v>0</v>
      </c>
      <c r="G89" s="5" t="s">
        <v>58</v>
      </c>
      <c r="H89" s="5" t="s">
        <v>59</v>
      </c>
      <c r="I89" s="5"/>
      <c r="J89" s="5"/>
      <c r="K89" s="5">
        <v>222</v>
      </c>
      <c r="L89" s="5">
        <v>3</v>
      </c>
      <c r="M89" s="5">
        <v>3</v>
      </c>
      <c r="N89" s="5" t="s">
        <v>4</v>
      </c>
      <c r="O89" s="5">
        <v>2</v>
      </c>
      <c r="P89" s="5">
        <f>ROUND(Source!EG85,O89)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06">
      <c r="A90" s="5">
        <v>50</v>
      </c>
      <c r="B90" s="5">
        <v>0</v>
      </c>
      <c r="C90" s="5">
        <v>0</v>
      </c>
      <c r="D90" s="5">
        <v>1</v>
      </c>
      <c r="E90" s="5">
        <v>225</v>
      </c>
      <c r="F90" s="5">
        <f>ROUND(Source!AV85,O90)</f>
        <v>0</v>
      </c>
      <c r="G90" s="5" t="s">
        <v>60</v>
      </c>
      <c r="H90" s="5" t="s">
        <v>61</v>
      </c>
      <c r="I90" s="5"/>
      <c r="J90" s="5"/>
      <c r="K90" s="5">
        <v>225</v>
      </c>
      <c r="L90" s="5">
        <v>4</v>
      </c>
      <c r="M90" s="5">
        <v>3</v>
      </c>
      <c r="N90" s="5" t="s">
        <v>4</v>
      </c>
      <c r="O90" s="5">
        <v>2</v>
      </c>
      <c r="P90" s="5">
        <f>ROUND(Source!EN85,O90)</f>
        <v>0</v>
      </c>
      <c r="Q90" s="5"/>
      <c r="R90" s="5"/>
      <c r="S90" s="5"/>
      <c r="T90" s="5"/>
      <c r="U90" s="5"/>
      <c r="V90" s="5"/>
      <c r="W90" s="5">
        <v>0</v>
      </c>
      <c r="X90" s="5">
        <v>1</v>
      </c>
      <c r="Y90" s="5">
        <v>0</v>
      </c>
      <c r="Z90" s="5">
        <v>0</v>
      </c>
      <c r="AA90" s="5">
        <v>1</v>
      </c>
      <c r="AB90" s="5">
        <v>0</v>
      </c>
    </row>
    <row r="91" spans="1:206">
      <c r="A91" s="5">
        <v>50</v>
      </c>
      <c r="B91" s="5">
        <v>0</v>
      </c>
      <c r="C91" s="5">
        <v>0</v>
      </c>
      <c r="D91" s="5">
        <v>1</v>
      </c>
      <c r="E91" s="5">
        <v>226</v>
      </c>
      <c r="F91" s="5">
        <f>ROUND(Source!AW85,O91)</f>
        <v>0</v>
      </c>
      <c r="G91" s="5" t="s">
        <v>62</v>
      </c>
      <c r="H91" s="5" t="s">
        <v>63</v>
      </c>
      <c r="I91" s="5"/>
      <c r="J91" s="5"/>
      <c r="K91" s="5">
        <v>226</v>
      </c>
      <c r="L91" s="5">
        <v>5</v>
      </c>
      <c r="M91" s="5">
        <v>3</v>
      </c>
      <c r="N91" s="5" t="s">
        <v>4</v>
      </c>
      <c r="O91" s="5">
        <v>2</v>
      </c>
      <c r="P91" s="5">
        <f>ROUND(Source!EO85,O91)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06">
      <c r="A92" s="5">
        <v>50</v>
      </c>
      <c r="B92" s="5">
        <v>0</v>
      </c>
      <c r="C92" s="5">
        <v>0</v>
      </c>
      <c r="D92" s="5">
        <v>1</v>
      </c>
      <c r="E92" s="5">
        <v>227</v>
      </c>
      <c r="F92" s="5">
        <f>ROUND(Source!AX85,O92)</f>
        <v>0</v>
      </c>
      <c r="G92" s="5" t="s">
        <v>64</v>
      </c>
      <c r="H92" s="5" t="s">
        <v>65</v>
      </c>
      <c r="I92" s="5"/>
      <c r="J92" s="5"/>
      <c r="K92" s="5">
        <v>227</v>
      </c>
      <c r="L92" s="5">
        <v>6</v>
      </c>
      <c r="M92" s="5">
        <v>3</v>
      </c>
      <c r="N92" s="5" t="s">
        <v>4</v>
      </c>
      <c r="O92" s="5">
        <v>2</v>
      </c>
      <c r="P92" s="5">
        <f>ROUND(Source!EP85,O92)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06">
      <c r="A93" s="5">
        <v>50</v>
      </c>
      <c r="B93" s="5">
        <v>0</v>
      </c>
      <c r="C93" s="5">
        <v>0</v>
      </c>
      <c r="D93" s="5">
        <v>1</v>
      </c>
      <c r="E93" s="5">
        <v>228</v>
      </c>
      <c r="F93" s="5">
        <f>ROUND(Source!AY85,O93)</f>
        <v>0</v>
      </c>
      <c r="G93" s="5" t="s">
        <v>66</v>
      </c>
      <c r="H93" s="5" t="s">
        <v>67</v>
      </c>
      <c r="I93" s="5"/>
      <c r="J93" s="5"/>
      <c r="K93" s="5">
        <v>228</v>
      </c>
      <c r="L93" s="5">
        <v>7</v>
      </c>
      <c r="M93" s="5">
        <v>3</v>
      </c>
      <c r="N93" s="5" t="s">
        <v>4</v>
      </c>
      <c r="O93" s="5">
        <v>2</v>
      </c>
      <c r="P93" s="5">
        <f>ROUND(Source!EQ85,O93)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06">
      <c r="A94" s="5">
        <v>50</v>
      </c>
      <c r="B94" s="5">
        <v>0</v>
      </c>
      <c r="C94" s="5">
        <v>0</v>
      </c>
      <c r="D94" s="5">
        <v>1</v>
      </c>
      <c r="E94" s="5">
        <v>216</v>
      </c>
      <c r="F94" s="5">
        <f>ROUND(Source!AP85,O94)</f>
        <v>0</v>
      </c>
      <c r="G94" s="5" t="s">
        <v>68</v>
      </c>
      <c r="H94" s="5" t="s">
        <v>69</v>
      </c>
      <c r="I94" s="5"/>
      <c r="J94" s="5"/>
      <c r="K94" s="5">
        <v>216</v>
      </c>
      <c r="L94" s="5">
        <v>8</v>
      </c>
      <c r="M94" s="5">
        <v>3</v>
      </c>
      <c r="N94" s="5" t="s">
        <v>4</v>
      </c>
      <c r="O94" s="5">
        <v>2</v>
      </c>
      <c r="P94" s="5">
        <f>ROUND(Source!EH85,O94)</f>
        <v>0</v>
      </c>
      <c r="Q94" s="5"/>
      <c r="R94" s="5"/>
      <c r="S94" s="5"/>
      <c r="T94" s="5"/>
      <c r="U94" s="5"/>
      <c r="V94" s="5"/>
      <c r="W94" s="5">
        <v>0</v>
      </c>
      <c r="X94" s="5">
        <v>1</v>
      </c>
      <c r="Y94" s="5">
        <v>0</v>
      </c>
      <c r="Z94" s="5">
        <v>0</v>
      </c>
      <c r="AA94" s="5">
        <v>1</v>
      </c>
      <c r="AB94" s="5">
        <v>0</v>
      </c>
    </row>
    <row r="95" spans="1:206">
      <c r="A95" s="5">
        <v>50</v>
      </c>
      <c r="B95" s="5">
        <v>0</v>
      </c>
      <c r="C95" s="5">
        <v>0</v>
      </c>
      <c r="D95" s="5">
        <v>1</v>
      </c>
      <c r="E95" s="5">
        <v>223</v>
      </c>
      <c r="F95" s="5">
        <f>ROUND(Source!AQ85,O95)</f>
        <v>0</v>
      </c>
      <c r="G95" s="5" t="s">
        <v>70</v>
      </c>
      <c r="H95" s="5" t="s">
        <v>71</v>
      </c>
      <c r="I95" s="5"/>
      <c r="J95" s="5"/>
      <c r="K95" s="5">
        <v>223</v>
      </c>
      <c r="L95" s="5">
        <v>9</v>
      </c>
      <c r="M95" s="5">
        <v>3</v>
      </c>
      <c r="N95" s="5" t="s">
        <v>4</v>
      </c>
      <c r="O95" s="5">
        <v>2</v>
      </c>
      <c r="P95" s="5">
        <f>ROUND(Source!EI85,O95)</f>
        <v>0</v>
      </c>
      <c r="Q95" s="5"/>
      <c r="R95" s="5"/>
      <c r="S95" s="5"/>
      <c r="T95" s="5"/>
      <c r="U95" s="5"/>
      <c r="V95" s="5"/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</row>
    <row r="96" spans="1:206">
      <c r="A96" s="5">
        <v>50</v>
      </c>
      <c r="B96" s="5">
        <v>0</v>
      </c>
      <c r="C96" s="5">
        <v>0</v>
      </c>
      <c r="D96" s="5">
        <v>1</v>
      </c>
      <c r="E96" s="5">
        <v>229</v>
      </c>
      <c r="F96" s="5">
        <f>ROUND(Source!AZ85,O96)</f>
        <v>0</v>
      </c>
      <c r="G96" s="5" t="s">
        <v>72</v>
      </c>
      <c r="H96" s="5" t="s">
        <v>73</v>
      </c>
      <c r="I96" s="5"/>
      <c r="J96" s="5"/>
      <c r="K96" s="5">
        <v>229</v>
      </c>
      <c r="L96" s="5">
        <v>10</v>
      </c>
      <c r="M96" s="5">
        <v>3</v>
      </c>
      <c r="N96" s="5" t="s">
        <v>4</v>
      </c>
      <c r="O96" s="5">
        <v>2</v>
      </c>
      <c r="P96" s="5">
        <f>ROUND(Source!ER85,O96)</f>
        <v>0</v>
      </c>
      <c r="Q96" s="5"/>
      <c r="R96" s="5"/>
      <c r="S96" s="5"/>
      <c r="T96" s="5"/>
      <c r="U96" s="5"/>
      <c r="V96" s="5"/>
      <c r="W96" s="5">
        <v>0</v>
      </c>
      <c r="X96" s="5">
        <v>1</v>
      </c>
      <c r="Y96" s="5">
        <v>0</v>
      </c>
      <c r="Z96" s="5">
        <v>0</v>
      </c>
      <c r="AA96" s="5">
        <v>1</v>
      </c>
      <c r="AB96" s="5">
        <v>0</v>
      </c>
    </row>
    <row r="97" spans="1:28">
      <c r="A97" s="5">
        <v>50</v>
      </c>
      <c r="B97" s="5">
        <v>0</v>
      </c>
      <c r="C97" s="5">
        <v>0</v>
      </c>
      <c r="D97" s="5">
        <v>1</v>
      </c>
      <c r="E97" s="5">
        <v>203</v>
      </c>
      <c r="F97" s="5">
        <f>ROUND(Source!Q85,O97)</f>
        <v>47838.34</v>
      </c>
      <c r="G97" s="5" t="s">
        <v>74</v>
      </c>
      <c r="H97" s="5" t="s">
        <v>75</v>
      </c>
      <c r="I97" s="5"/>
      <c r="J97" s="5"/>
      <c r="K97" s="5">
        <v>203</v>
      </c>
      <c r="L97" s="5">
        <v>11</v>
      </c>
      <c r="M97" s="5">
        <v>3</v>
      </c>
      <c r="N97" s="5" t="s">
        <v>4</v>
      </c>
      <c r="O97" s="5">
        <v>2</v>
      </c>
      <c r="P97" s="5">
        <f>ROUND(Source!DI85,O97)</f>
        <v>696894.73</v>
      </c>
      <c r="Q97" s="5"/>
      <c r="R97" s="5"/>
      <c r="S97" s="5"/>
      <c r="T97" s="5"/>
      <c r="U97" s="5"/>
      <c r="V97" s="5"/>
      <c r="W97" s="5">
        <v>47838.34</v>
      </c>
      <c r="X97" s="5">
        <v>1</v>
      </c>
      <c r="Y97" s="5">
        <v>47838.34</v>
      </c>
      <c r="Z97" s="5">
        <v>696894.73</v>
      </c>
      <c r="AA97" s="5">
        <v>1</v>
      </c>
      <c r="AB97" s="5">
        <v>696894.73</v>
      </c>
    </row>
    <row r="98" spans="1:28">
      <c r="A98" s="5">
        <v>50</v>
      </c>
      <c r="B98" s="5">
        <v>0</v>
      </c>
      <c r="C98" s="5">
        <v>0</v>
      </c>
      <c r="D98" s="5">
        <v>1</v>
      </c>
      <c r="E98" s="5">
        <v>231</v>
      </c>
      <c r="F98" s="5">
        <f>ROUND(Source!BB85,O98)</f>
        <v>0</v>
      </c>
      <c r="G98" s="5" t="s">
        <v>76</v>
      </c>
      <c r="H98" s="5" t="s">
        <v>77</v>
      </c>
      <c r="I98" s="5"/>
      <c r="J98" s="5"/>
      <c r="K98" s="5">
        <v>231</v>
      </c>
      <c r="L98" s="5">
        <v>12</v>
      </c>
      <c r="M98" s="5">
        <v>3</v>
      </c>
      <c r="N98" s="5" t="s">
        <v>4</v>
      </c>
      <c r="O98" s="5">
        <v>2</v>
      </c>
      <c r="P98" s="5">
        <f>ROUND(Source!ET85,O98)</f>
        <v>0</v>
      </c>
      <c r="Q98" s="5"/>
      <c r="R98" s="5"/>
      <c r="S98" s="5"/>
      <c r="T98" s="5"/>
      <c r="U98" s="5"/>
      <c r="V98" s="5"/>
      <c r="W98" s="5">
        <v>0</v>
      </c>
      <c r="X98" s="5">
        <v>1</v>
      </c>
      <c r="Y98" s="5">
        <v>0</v>
      </c>
      <c r="Z98" s="5">
        <v>0</v>
      </c>
      <c r="AA98" s="5">
        <v>1</v>
      </c>
      <c r="AB98" s="5">
        <v>0</v>
      </c>
    </row>
    <row r="99" spans="1:28">
      <c r="A99" s="5">
        <v>50</v>
      </c>
      <c r="B99" s="5">
        <v>0</v>
      </c>
      <c r="C99" s="5">
        <v>0</v>
      </c>
      <c r="D99" s="5">
        <v>1</v>
      </c>
      <c r="E99" s="5">
        <v>204</v>
      </c>
      <c r="F99" s="5">
        <f>ROUND(Source!R85,O99)</f>
        <v>0</v>
      </c>
      <c r="G99" s="5" t="s">
        <v>78</v>
      </c>
      <c r="H99" s="5" t="s">
        <v>79</v>
      </c>
      <c r="I99" s="5"/>
      <c r="J99" s="5"/>
      <c r="K99" s="5">
        <v>204</v>
      </c>
      <c r="L99" s="5">
        <v>13</v>
      </c>
      <c r="M99" s="5">
        <v>3</v>
      </c>
      <c r="N99" s="5" t="s">
        <v>4</v>
      </c>
      <c r="O99" s="5">
        <v>2</v>
      </c>
      <c r="P99" s="5">
        <f>ROUND(Source!DJ85,O99)</f>
        <v>0</v>
      </c>
      <c r="Q99" s="5"/>
      <c r="R99" s="5"/>
      <c r="S99" s="5"/>
      <c r="T99" s="5"/>
      <c r="U99" s="5"/>
      <c r="V99" s="5"/>
      <c r="W99" s="5">
        <v>0</v>
      </c>
      <c r="X99" s="5">
        <v>1</v>
      </c>
      <c r="Y99" s="5">
        <v>0</v>
      </c>
      <c r="Z99" s="5">
        <v>0</v>
      </c>
      <c r="AA99" s="5">
        <v>1</v>
      </c>
      <c r="AB99" s="5">
        <v>0</v>
      </c>
    </row>
    <row r="100" spans="1:28">
      <c r="A100" s="5">
        <v>50</v>
      </c>
      <c r="B100" s="5">
        <v>0</v>
      </c>
      <c r="C100" s="5">
        <v>0</v>
      </c>
      <c r="D100" s="5">
        <v>1</v>
      </c>
      <c r="E100" s="5">
        <v>205</v>
      </c>
      <c r="F100" s="5">
        <f>ROUND(Source!S85,O100)</f>
        <v>0</v>
      </c>
      <c r="G100" s="5" t="s">
        <v>80</v>
      </c>
      <c r="H100" s="5" t="s">
        <v>81</v>
      </c>
      <c r="I100" s="5"/>
      <c r="J100" s="5"/>
      <c r="K100" s="5">
        <v>205</v>
      </c>
      <c r="L100" s="5">
        <v>14</v>
      </c>
      <c r="M100" s="5">
        <v>3</v>
      </c>
      <c r="N100" s="5" t="s">
        <v>4</v>
      </c>
      <c r="O100" s="5">
        <v>2</v>
      </c>
      <c r="P100" s="5">
        <f>ROUND(Source!DK85,O100)</f>
        <v>0</v>
      </c>
      <c r="Q100" s="5"/>
      <c r="R100" s="5"/>
      <c r="S100" s="5"/>
      <c r="T100" s="5"/>
      <c r="U100" s="5"/>
      <c r="V100" s="5"/>
      <c r="W100" s="5">
        <v>0</v>
      </c>
      <c r="X100" s="5">
        <v>1</v>
      </c>
      <c r="Y100" s="5">
        <v>0</v>
      </c>
      <c r="Z100" s="5">
        <v>0</v>
      </c>
      <c r="AA100" s="5">
        <v>1</v>
      </c>
      <c r="AB100" s="5">
        <v>0</v>
      </c>
    </row>
    <row r="101" spans="1:28">
      <c r="A101" s="5">
        <v>50</v>
      </c>
      <c r="B101" s="5">
        <v>0</v>
      </c>
      <c r="C101" s="5">
        <v>0</v>
      </c>
      <c r="D101" s="5">
        <v>1</v>
      </c>
      <c r="E101" s="5">
        <v>232</v>
      </c>
      <c r="F101" s="5">
        <f>ROUND(Source!BC85,O101)</f>
        <v>0</v>
      </c>
      <c r="G101" s="5" t="s">
        <v>82</v>
      </c>
      <c r="H101" s="5" t="s">
        <v>83</v>
      </c>
      <c r="I101" s="5"/>
      <c r="J101" s="5"/>
      <c r="K101" s="5">
        <v>232</v>
      </c>
      <c r="L101" s="5">
        <v>15</v>
      </c>
      <c r="M101" s="5">
        <v>3</v>
      </c>
      <c r="N101" s="5" t="s">
        <v>4</v>
      </c>
      <c r="O101" s="5">
        <v>2</v>
      </c>
      <c r="P101" s="5">
        <f>ROUND(Source!EU85,O101)</f>
        <v>0</v>
      </c>
      <c r="Q101" s="5"/>
      <c r="R101" s="5"/>
      <c r="S101" s="5"/>
      <c r="T101" s="5"/>
      <c r="U101" s="5"/>
      <c r="V101" s="5"/>
      <c r="W101" s="5">
        <v>0</v>
      </c>
      <c r="X101" s="5">
        <v>1</v>
      </c>
      <c r="Y101" s="5">
        <v>0</v>
      </c>
      <c r="Z101" s="5">
        <v>0</v>
      </c>
      <c r="AA101" s="5">
        <v>1</v>
      </c>
      <c r="AB101" s="5">
        <v>0</v>
      </c>
    </row>
    <row r="102" spans="1:28">
      <c r="A102" s="5">
        <v>50</v>
      </c>
      <c r="B102" s="5">
        <v>0</v>
      </c>
      <c r="C102" s="5">
        <v>0</v>
      </c>
      <c r="D102" s="5">
        <v>1</v>
      </c>
      <c r="E102" s="5">
        <v>214</v>
      </c>
      <c r="F102" s="5">
        <f>ROUND(Source!AS85,O102)</f>
        <v>0</v>
      </c>
      <c r="G102" s="5" t="s">
        <v>84</v>
      </c>
      <c r="H102" s="5" t="s">
        <v>85</v>
      </c>
      <c r="I102" s="5"/>
      <c r="J102" s="5"/>
      <c r="K102" s="5">
        <v>214</v>
      </c>
      <c r="L102" s="5">
        <v>16</v>
      </c>
      <c r="M102" s="5">
        <v>3</v>
      </c>
      <c r="N102" s="5" t="s">
        <v>4</v>
      </c>
      <c r="O102" s="5">
        <v>2</v>
      </c>
      <c r="P102" s="5">
        <f>ROUND(Source!EK85,O102)</f>
        <v>0</v>
      </c>
      <c r="Q102" s="5"/>
      <c r="R102" s="5"/>
      <c r="S102" s="5"/>
      <c r="T102" s="5"/>
      <c r="U102" s="5"/>
      <c r="V102" s="5"/>
      <c r="W102" s="5">
        <v>0</v>
      </c>
      <c r="X102" s="5">
        <v>1</v>
      </c>
      <c r="Y102" s="5">
        <v>0</v>
      </c>
      <c r="Z102" s="5">
        <v>0</v>
      </c>
      <c r="AA102" s="5">
        <v>1</v>
      </c>
      <c r="AB102" s="5">
        <v>0</v>
      </c>
    </row>
    <row r="103" spans="1:28">
      <c r="A103" s="5">
        <v>50</v>
      </c>
      <c r="B103" s="5">
        <v>0</v>
      </c>
      <c r="C103" s="5">
        <v>0</v>
      </c>
      <c r="D103" s="5">
        <v>1</v>
      </c>
      <c r="E103" s="5">
        <v>215</v>
      </c>
      <c r="F103" s="5">
        <f>ROUND(Source!AT85,O103)</f>
        <v>0</v>
      </c>
      <c r="G103" s="5" t="s">
        <v>86</v>
      </c>
      <c r="H103" s="5" t="s">
        <v>87</v>
      </c>
      <c r="I103" s="5"/>
      <c r="J103" s="5"/>
      <c r="K103" s="5">
        <v>215</v>
      </c>
      <c r="L103" s="5">
        <v>17</v>
      </c>
      <c r="M103" s="5">
        <v>3</v>
      </c>
      <c r="N103" s="5" t="s">
        <v>4</v>
      </c>
      <c r="O103" s="5">
        <v>2</v>
      </c>
      <c r="P103" s="5">
        <f>ROUND(Source!EL85,O103)</f>
        <v>0</v>
      </c>
      <c r="Q103" s="5"/>
      <c r="R103" s="5"/>
      <c r="S103" s="5"/>
      <c r="T103" s="5"/>
      <c r="U103" s="5"/>
      <c r="V103" s="5"/>
      <c r="W103" s="5">
        <v>0</v>
      </c>
      <c r="X103" s="5">
        <v>1</v>
      </c>
      <c r="Y103" s="5">
        <v>0</v>
      </c>
      <c r="Z103" s="5">
        <v>0</v>
      </c>
      <c r="AA103" s="5">
        <v>1</v>
      </c>
      <c r="AB103" s="5">
        <v>0</v>
      </c>
    </row>
    <row r="104" spans="1:28">
      <c r="A104" s="5">
        <v>50</v>
      </c>
      <c r="B104" s="5">
        <v>0</v>
      </c>
      <c r="C104" s="5">
        <v>0</v>
      </c>
      <c r="D104" s="5">
        <v>1</v>
      </c>
      <c r="E104" s="5">
        <v>217</v>
      </c>
      <c r="F104" s="5">
        <f>ROUND(Source!AU85,O104)</f>
        <v>47838.34</v>
      </c>
      <c r="G104" s="5" t="s">
        <v>88</v>
      </c>
      <c r="H104" s="5" t="s">
        <v>89</v>
      </c>
      <c r="I104" s="5"/>
      <c r="J104" s="5"/>
      <c r="K104" s="5">
        <v>217</v>
      </c>
      <c r="L104" s="5">
        <v>18</v>
      </c>
      <c r="M104" s="5">
        <v>3</v>
      </c>
      <c r="N104" s="5" t="s">
        <v>4</v>
      </c>
      <c r="O104" s="5">
        <v>2</v>
      </c>
      <c r="P104" s="5">
        <f>ROUND(Source!EM85,O104)</f>
        <v>696894.73</v>
      </c>
      <c r="Q104" s="5"/>
      <c r="R104" s="5"/>
      <c r="S104" s="5"/>
      <c r="T104" s="5"/>
      <c r="U104" s="5"/>
      <c r="V104" s="5"/>
      <c r="W104" s="5">
        <v>47838.34</v>
      </c>
      <c r="X104" s="5">
        <v>1</v>
      </c>
      <c r="Y104" s="5">
        <v>47838.34</v>
      </c>
      <c r="Z104" s="5">
        <v>696894.73</v>
      </c>
      <c r="AA104" s="5">
        <v>1</v>
      </c>
      <c r="AB104" s="5">
        <v>696894.73</v>
      </c>
    </row>
    <row r="105" spans="1:28">
      <c r="A105" s="5">
        <v>50</v>
      </c>
      <c r="B105" s="5">
        <v>0</v>
      </c>
      <c r="C105" s="5">
        <v>0</v>
      </c>
      <c r="D105" s="5">
        <v>1</v>
      </c>
      <c r="E105" s="5">
        <v>230</v>
      </c>
      <c r="F105" s="5">
        <f>ROUND(Source!BA85,O105)</f>
        <v>0</v>
      </c>
      <c r="G105" s="5" t="s">
        <v>90</v>
      </c>
      <c r="H105" s="5" t="s">
        <v>91</v>
      </c>
      <c r="I105" s="5"/>
      <c r="J105" s="5"/>
      <c r="K105" s="5">
        <v>230</v>
      </c>
      <c r="L105" s="5">
        <v>19</v>
      </c>
      <c r="M105" s="5">
        <v>3</v>
      </c>
      <c r="N105" s="5" t="s">
        <v>4</v>
      </c>
      <c r="O105" s="5">
        <v>2</v>
      </c>
      <c r="P105" s="5">
        <f>ROUND(Source!ES85,O105)</f>
        <v>0</v>
      </c>
      <c r="Q105" s="5"/>
      <c r="R105" s="5"/>
      <c r="S105" s="5"/>
      <c r="T105" s="5"/>
      <c r="U105" s="5"/>
      <c r="V105" s="5"/>
      <c r="W105" s="5">
        <v>0</v>
      </c>
      <c r="X105" s="5">
        <v>1</v>
      </c>
      <c r="Y105" s="5">
        <v>0</v>
      </c>
      <c r="Z105" s="5">
        <v>0</v>
      </c>
      <c r="AA105" s="5">
        <v>1</v>
      </c>
      <c r="AB105" s="5">
        <v>0</v>
      </c>
    </row>
    <row r="106" spans="1:28">
      <c r="A106" s="5">
        <v>50</v>
      </c>
      <c r="B106" s="5">
        <v>0</v>
      </c>
      <c r="C106" s="5">
        <v>0</v>
      </c>
      <c r="D106" s="5">
        <v>1</v>
      </c>
      <c r="E106" s="5">
        <v>206</v>
      </c>
      <c r="F106" s="5">
        <f>ROUND(Source!T85,O106)</f>
        <v>0</v>
      </c>
      <c r="G106" s="5" t="s">
        <v>92</v>
      </c>
      <c r="H106" s="5" t="s">
        <v>93</v>
      </c>
      <c r="I106" s="5"/>
      <c r="J106" s="5"/>
      <c r="K106" s="5">
        <v>206</v>
      </c>
      <c r="L106" s="5">
        <v>20</v>
      </c>
      <c r="M106" s="5">
        <v>3</v>
      </c>
      <c r="N106" s="5" t="s">
        <v>4</v>
      </c>
      <c r="O106" s="5">
        <v>2</v>
      </c>
      <c r="P106" s="5">
        <f>ROUND(Source!DL85,O106)</f>
        <v>0</v>
      </c>
      <c r="Q106" s="5"/>
      <c r="R106" s="5"/>
      <c r="S106" s="5"/>
      <c r="T106" s="5"/>
      <c r="U106" s="5"/>
      <c r="V106" s="5"/>
      <c r="W106" s="5">
        <v>0</v>
      </c>
      <c r="X106" s="5">
        <v>1</v>
      </c>
      <c r="Y106" s="5">
        <v>0</v>
      </c>
      <c r="Z106" s="5">
        <v>0</v>
      </c>
      <c r="AA106" s="5">
        <v>1</v>
      </c>
      <c r="AB106" s="5">
        <v>0</v>
      </c>
    </row>
    <row r="107" spans="1:28">
      <c r="A107" s="5">
        <v>50</v>
      </c>
      <c r="B107" s="5">
        <v>0</v>
      </c>
      <c r="C107" s="5">
        <v>0</v>
      </c>
      <c r="D107" s="5">
        <v>1</v>
      </c>
      <c r="E107" s="5">
        <v>207</v>
      </c>
      <c r="F107" s="5">
        <f>Source!U85</f>
        <v>0</v>
      </c>
      <c r="G107" s="5" t="s">
        <v>94</v>
      </c>
      <c r="H107" s="5" t="s">
        <v>95</v>
      </c>
      <c r="I107" s="5"/>
      <c r="J107" s="5"/>
      <c r="K107" s="5">
        <v>207</v>
      </c>
      <c r="L107" s="5">
        <v>21</v>
      </c>
      <c r="M107" s="5">
        <v>3</v>
      </c>
      <c r="N107" s="5" t="s">
        <v>4</v>
      </c>
      <c r="O107" s="5">
        <v>-1</v>
      </c>
      <c r="P107" s="5">
        <f>Source!DM85</f>
        <v>0</v>
      </c>
      <c r="Q107" s="5"/>
      <c r="R107" s="5"/>
      <c r="S107" s="5"/>
      <c r="T107" s="5"/>
      <c r="U107" s="5"/>
      <c r="V107" s="5"/>
      <c r="W107" s="5">
        <v>0</v>
      </c>
      <c r="X107" s="5">
        <v>1</v>
      </c>
      <c r="Y107" s="5">
        <v>0</v>
      </c>
      <c r="Z107" s="5">
        <v>0</v>
      </c>
      <c r="AA107" s="5">
        <v>1</v>
      </c>
      <c r="AB107" s="5">
        <v>0</v>
      </c>
    </row>
    <row r="108" spans="1:28">
      <c r="A108" s="5">
        <v>50</v>
      </c>
      <c r="B108" s="5">
        <v>0</v>
      </c>
      <c r="C108" s="5">
        <v>0</v>
      </c>
      <c r="D108" s="5">
        <v>1</v>
      </c>
      <c r="E108" s="5">
        <v>208</v>
      </c>
      <c r="F108" s="5">
        <f>Source!V85</f>
        <v>0</v>
      </c>
      <c r="G108" s="5" t="s">
        <v>96</v>
      </c>
      <c r="H108" s="5" t="s">
        <v>97</v>
      </c>
      <c r="I108" s="5"/>
      <c r="J108" s="5"/>
      <c r="K108" s="5">
        <v>208</v>
      </c>
      <c r="L108" s="5">
        <v>22</v>
      </c>
      <c r="M108" s="5">
        <v>3</v>
      </c>
      <c r="N108" s="5" t="s">
        <v>4</v>
      </c>
      <c r="O108" s="5">
        <v>-1</v>
      </c>
      <c r="P108" s="5">
        <f>Source!DN85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8">
      <c r="A109" s="5">
        <v>50</v>
      </c>
      <c r="B109" s="5">
        <v>0</v>
      </c>
      <c r="C109" s="5">
        <v>0</v>
      </c>
      <c r="D109" s="5">
        <v>1</v>
      </c>
      <c r="E109" s="5">
        <v>209</v>
      </c>
      <c r="F109" s="5">
        <f>ROUND(Source!W85,O109)</f>
        <v>0</v>
      </c>
      <c r="G109" s="5" t="s">
        <v>98</v>
      </c>
      <c r="H109" s="5" t="s">
        <v>99</v>
      </c>
      <c r="I109" s="5"/>
      <c r="J109" s="5"/>
      <c r="K109" s="5">
        <v>209</v>
      </c>
      <c r="L109" s="5">
        <v>23</v>
      </c>
      <c r="M109" s="5">
        <v>3</v>
      </c>
      <c r="N109" s="5" t="s">
        <v>4</v>
      </c>
      <c r="O109" s="5">
        <v>2</v>
      </c>
      <c r="P109" s="5">
        <f>ROUND(Source!DO85,O109)</f>
        <v>0</v>
      </c>
      <c r="Q109" s="5"/>
      <c r="R109" s="5"/>
      <c r="S109" s="5"/>
      <c r="T109" s="5"/>
      <c r="U109" s="5"/>
      <c r="V109" s="5"/>
      <c r="W109" s="5">
        <v>0</v>
      </c>
      <c r="X109" s="5">
        <v>1</v>
      </c>
      <c r="Y109" s="5">
        <v>0</v>
      </c>
      <c r="Z109" s="5">
        <v>0</v>
      </c>
      <c r="AA109" s="5">
        <v>1</v>
      </c>
      <c r="AB109" s="5">
        <v>0</v>
      </c>
    </row>
    <row r="110" spans="1:28">
      <c r="A110" s="5">
        <v>50</v>
      </c>
      <c r="B110" s="5">
        <v>0</v>
      </c>
      <c r="C110" s="5">
        <v>0</v>
      </c>
      <c r="D110" s="5">
        <v>1</v>
      </c>
      <c r="E110" s="5">
        <v>233</v>
      </c>
      <c r="F110" s="5">
        <f>ROUND(Source!BD85,O110)</f>
        <v>0</v>
      </c>
      <c r="G110" s="5" t="s">
        <v>100</v>
      </c>
      <c r="H110" s="5" t="s">
        <v>101</v>
      </c>
      <c r="I110" s="5"/>
      <c r="J110" s="5"/>
      <c r="K110" s="5">
        <v>233</v>
      </c>
      <c r="L110" s="5">
        <v>24</v>
      </c>
      <c r="M110" s="5">
        <v>3</v>
      </c>
      <c r="N110" s="5" t="s">
        <v>4</v>
      </c>
      <c r="O110" s="5">
        <v>2</v>
      </c>
      <c r="P110" s="5">
        <f>ROUND(Source!EV85,O110)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8">
      <c r="A111" s="5">
        <v>50</v>
      </c>
      <c r="B111" s="5">
        <v>0</v>
      </c>
      <c r="C111" s="5">
        <v>0</v>
      </c>
      <c r="D111" s="5">
        <v>1</v>
      </c>
      <c r="E111" s="5">
        <v>210</v>
      </c>
      <c r="F111" s="5">
        <f>ROUND(Source!X85,O111)</f>
        <v>0</v>
      </c>
      <c r="G111" s="5" t="s">
        <v>102</v>
      </c>
      <c r="H111" s="5" t="s">
        <v>103</v>
      </c>
      <c r="I111" s="5"/>
      <c r="J111" s="5"/>
      <c r="K111" s="5">
        <v>210</v>
      </c>
      <c r="L111" s="5">
        <v>25</v>
      </c>
      <c r="M111" s="5">
        <v>3</v>
      </c>
      <c r="N111" s="5" t="s">
        <v>4</v>
      </c>
      <c r="O111" s="5">
        <v>2</v>
      </c>
      <c r="P111" s="5">
        <f>ROUND(Source!DP85,O111)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8">
      <c r="A112" s="5">
        <v>50</v>
      </c>
      <c r="B112" s="5">
        <v>0</v>
      </c>
      <c r="C112" s="5">
        <v>0</v>
      </c>
      <c r="D112" s="5">
        <v>1</v>
      </c>
      <c r="E112" s="5">
        <v>211</v>
      </c>
      <c r="F112" s="5">
        <f>ROUND(Source!Y85,O112)</f>
        <v>0</v>
      </c>
      <c r="G112" s="5" t="s">
        <v>104</v>
      </c>
      <c r="H112" s="5" t="s">
        <v>105</v>
      </c>
      <c r="I112" s="5"/>
      <c r="J112" s="5"/>
      <c r="K112" s="5">
        <v>211</v>
      </c>
      <c r="L112" s="5">
        <v>26</v>
      </c>
      <c r="M112" s="5">
        <v>3</v>
      </c>
      <c r="N112" s="5" t="s">
        <v>4</v>
      </c>
      <c r="O112" s="5">
        <v>2</v>
      </c>
      <c r="P112" s="5">
        <f>ROUND(Source!DQ85,O112)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06">
      <c r="A113" s="5">
        <v>50</v>
      </c>
      <c r="B113" s="5">
        <v>0</v>
      </c>
      <c r="C113" s="5">
        <v>0</v>
      </c>
      <c r="D113" s="5">
        <v>1</v>
      </c>
      <c r="E113" s="5">
        <v>224</v>
      </c>
      <c r="F113" s="5">
        <f>ROUND(Source!AR85,O113)</f>
        <v>47838.34</v>
      </c>
      <c r="G113" s="5" t="s">
        <v>106</v>
      </c>
      <c r="H113" s="5" t="s">
        <v>107</v>
      </c>
      <c r="I113" s="5"/>
      <c r="J113" s="5"/>
      <c r="K113" s="5">
        <v>224</v>
      </c>
      <c r="L113" s="5">
        <v>27</v>
      </c>
      <c r="M113" s="5">
        <v>3</v>
      </c>
      <c r="N113" s="5" t="s">
        <v>4</v>
      </c>
      <c r="O113" s="5">
        <v>2</v>
      </c>
      <c r="P113" s="5">
        <f>ROUND(Source!EJ85,O113)</f>
        <v>696894.73</v>
      </c>
      <c r="Q113" s="5"/>
      <c r="R113" s="5"/>
      <c r="S113" s="5"/>
      <c r="T113" s="5"/>
      <c r="U113" s="5"/>
      <c r="V113" s="5"/>
      <c r="W113" s="5">
        <v>47838.34</v>
      </c>
      <c r="X113" s="5">
        <v>1</v>
      </c>
      <c r="Y113" s="5">
        <v>47838.34</v>
      </c>
      <c r="Z113" s="5">
        <v>696894.73</v>
      </c>
      <c r="AA113" s="5">
        <v>1</v>
      </c>
      <c r="AB113" s="5">
        <v>696894.73</v>
      </c>
    </row>
    <row r="114" spans="1:206">
      <c r="A114" s="5">
        <v>50</v>
      </c>
      <c r="B114" s="5">
        <v>1</v>
      </c>
      <c r="C114" s="5">
        <v>0</v>
      </c>
      <c r="D114" s="5">
        <v>2</v>
      </c>
      <c r="E114" s="5">
        <v>0</v>
      </c>
      <c r="F114" s="5">
        <f>ROUND(F102,O114)</f>
        <v>0</v>
      </c>
      <c r="G114" s="5" t="s">
        <v>108</v>
      </c>
      <c r="H114" s="5" t="s">
        <v>85</v>
      </c>
      <c r="I114" s="5"/>
      <c r="J114" s="5"/>
      <c r="K114" s="5">
        <v>212</v>
      </c>
      <c r="L114" s="5">
        <v>28</v>
      </c>
      <c r="M114" s="5">
        <v>0</v>
      </c>
      <c r="N114" s="5" t="s">
        <v>4</v>
      </c>
      <c r="O114" s="5">
        <v>2</v>
      </c>
      <c r="P114" s="5">
        <f>ROUND(P102,O114)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06">
      <c r="A115" s="5">
        <v>50</v>
      </c>
      <c r="B115" s="5">
        <v>1</v>
      </c>
      <c r="C115" s="5">
        <v>0</v>
      </c>
      <c r="D115" s="5">
        <v>2</v>
      </c>
      <c r="E115" s="5">
        <v>0</v>
      </c>
      <c r="F115" s="5">
        <f>ROUND(F103,O115)</f>
        <v>0</v>
      </c>
      <c r="G115" s="5" t="s">
        <v>109</v>
      </c>
      <c r="H115" s="5" t="s">
        <v>87</v>
      </c>
      <c r="I115" s="5"/>
      <c r="J115" s="5"/>
      <c r="K115" s="5">
        <v>212</v>
      </c>
      <c r="L115" s="5">
        <v>29</v>
      </c>
      <c r="M115" s="5">
        <v>0</v>
      </c>
      <c r="N115" s="5" t="s">
        <v>4</v>
      </c>
      <c r="O115" s="5">
        <v>2</v>
      </c>
      <c r="P115" s="5">
        <f>ROUND(P103,O115)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06">
      <c r="A116" s="5">
        <v>50</v>
      </c>
      <c r="B116" s="5">
        <v>1</v>
      </c>
      <c r="C116" s="5">
        <v>0</v>
      </c>
      <c r="D116" s="5">
        <v>2</v>
      </c>
      <c r="E116" s="5">
        <v>0</v>
      </c>
      <c r="F116" s="5">
        <f>ROUND(F104,O116)</f>
        <v>47838.34</v>
      </c>
      <c r="G116" s="5" t="s">
        <v>110</v>
      </c>
      <c r="H116" s="5" t="s">
        <v>88</v>
      </c>
      <c r="I116" s="5"/>
      <c r="J116" s="5"/>
      <c r="K116" s="5">
        <v>212</v>
      </c>
      <c r="L116" s="5">
        <v>30</v>
      </c>
      <c r="M116" s="5">
        <v>0</v>
      </c>
      <c r="N116" s="5" t="s">
        <v>4</v>
      </c>
      <c r="O116" s="5">
        <v>2</v>
      </c>
      <c r="P116" s="5">
        <f>ROUND(P104,O116)</f>
        <v>696894.73</v>
      </c>
      <c r="Q116" s="5"/>
      <c r="R116" s="5"/>
      <c r="S116" s="5"/>
      <c r="T116" s="5"/>
      <c r="U116" s="5"/>
      <c r="V116" s="5"/>
      <c r="W116" s="5">
        <v>47838.34</v>
      </c>
      <c r="X116" s="5">
        <v>1</v>
      </c>
      <c r="Y116" s="5">
        <v>47838.34</v>
      </c>
      <c r="Z116" s="5">
        <v>696894.73</v>
      </c>
      <c r="AA116" s="5">
        <v>1</v>
      </c>
      <c r="AB116" s="5">
        <v>696894.73</v>
      </c>
    </row>
    <row r="117" spans="1:206">
      <c r="A117" s="5">
        <v>50</v>
      </c>
      <c r="B117" s="5">
        <v>1</v>
      </c>
      <c r="C117" s="5">
        <v>0</v>
      </c>
      <c r="D117" s="5">
        <v>2</v>
      </c>
      <c r="E117" s="5">
        <v>0</v>
      </c>
      <c r="F117" s="5">
        <f>ROUND(F113,O117)</f>
        <v>47838.34</v>
      </c>
      <c r="G117" s="5" t="s">
        <v>111</v>
      </c>
      <c r="H117" s="5" t="s">
        <v>107</v>
      </c>
      <c r="I117" s="5"/>
      <c r="J117" s="5"/>
      <c r="K117" s="5">
        <v>212</v>
      </c>
      <c r="L117" s="5">
        <v>31</v>
      </c>
      <c r="M117" s="5">
        <v>0</v>
      </c>
      <c r="N117" s="5" t="s">
        <v>4</v>
      </c>
      <c r="O117" s="5">
        <v>2</v>
      </c>
      <c r="P117" s="5">
        <f>ROUND(P113,O117)</f>
        <v>696894.73</v>
      </c>
      <c r="Q117" s="5"/>
      <c r="R117" s="5"/>
      <c r="S117" s="5"/>
      <c r="T117" s="5"/>
      <c r="U117" s="5"/>
      <c r="V117" s="5"/>
      <c r="W117" s="5">
        <v>47838.34</v>
      </c>
      <c r="X117" s="5">
        <v>1</v>
      </c>
      <c r="Y117" s="5">
        <v>47838.34</v>
      </c>
      <c r="Z117" s="5">
        <v>696894.73</v>
      </c>
      <c r="AA117" s="5">
        <v>1</v>
      </c>
      <c r="AB117" s="5">
        <v>696894.73</v>
      </c>
    </row>
    <row r="118" spans="1:206">
      <c r="A118" s="5">
        <v>50</v>
      </c>
      <c r="B118" s="5">
        <v>1</v>
      </c>
      <c r="C118" s="5">
        <v>0</v>
      </c>
      <c r="D118" s="5">
        <v>2</v>
      </c>
      <c r="E118" s="5">
        <v>0</v>
      </c>
      <c r="F118" s="5">
        <f>ROUND((F102+F103)*1.4/100,O118)</f>
        <v>0</v>
      </c>
      <c r="G118" s="5" t="s">
        <v>112</v>
      </c>
      <c r="H118" s="5" t="s">
        <v>113</v>
      </c>
      <c r="I118" s="5"/>
      <c r="J118" s="5"/>
      <c r="K118" s="5">
        <v>212</v>
      </c>
      <c r="L118" s="5">
        <v>32</v>
      </c>
      <c r="M118" s="5">
        <v>0</v>
      </c>
      <c r="N118" s="5" t="s">
        <v>4</v>
      </c>
      <c r="O118" s="5">
        <v>2</v>
      </c>
      <c r="P118" s="5">
        <f>ROUND((P102+P103)*1.4/100,O118)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06">
      <c r="A119" s="5">
        <v>50</v>
      </c>
      <c r="B119" s="5">
        <v>1</v>
      </c>
      <c r="C119" s="5">
        <v>0</v>
      </c>
      <c r="D119" s="5">
        <v>2</v>
      </c>
      <c r="E119" s="5">
        <v>0</v>
      </c>
      <c r="F119" s="5">
        <f>ROUND(F113+F118,O119)</f>
        <v>47838.34</v>
      </c>
      <c r="G119" s="5" t="s">
        <v>114</v>
      </c>
      <c r="H119" s="5" t="s">
        <v>115</v>
      </c>
      <c r="I119" s="5"/>
      <c r="J119" s="5"/>
      <c r="K119" s="5">
        <v>212</v>
      </c>
      <c r="L119" s="5">
        <v>33</v>
      </c>
      <c r="M119" s="5">
        <v>0</v>
      </c>
      <c r="N119" s="5" t="s">
        <v>4</v>
      </c>
      <c r="O119" s="5">
        <v>2</v>
      </c>
      <c r="P119" s="5">
        <f>ROUND(P113+P118,O119)</f>
        <v>696894.73</v>
      </c>
      <c r="Q119" s="5"/>
      <c r="R119" s="5"/>
      <c r="S119" s="5"/>
      <c r="T119" s="5"/>
      <c r="U119" s="5"/>
      <c r="V119" s="5"/>
      <c r="W119" s="5">
        <v>47838.34</v>
      </c>
      <c r="X119" s="5">
        <v>1</v>
      </c>
      <c r="Y119" s="5">
        <v>47838.34</v>
      </c>
      <c r="Z119" s="5">
        <v>696894.73</v>
      </c>
      <c r="AA119" s="5">
        <v>1</v>
      </c>
      <c r="AB119" s="5">
        <v>696894.73</v>
      </c>
    </row>
    <row r="120" spans="1:206">
      <c r="A120" s="5">
        <v>50</v>
      </c>
      <c r="B120" s="5">
        <v>1</v>
      </c>
      <c r="C120" s="5">
        <v>0</v>
      </c>
      <c r="D120" s="5">
        <v>2</v>
      </c>
      <c r="E120" s="5">
        <v>0</v>
      </c>
      <c r="F120" s="5">
        <f>ROUND(F119*1.0158,O120)</f>
        <v>48594.19</v>
      </c>
      <c r="G120" s="5" t="s">
        <v>19</v>
      </c>
      <c r="H120" s="5" t="s">
        <v>116</v>
      </c>
      <c r="I120" s="5"/>
      <c r="J120" s="5"/>
      <c r="K120" s="5">
        <v>212</v>
      </c>
      <c r="L120" s="5">
        <v>34</v>
      </c>
      <c r="M120" s="5">
        <v>0</v>
      </c>
      <c r="N120" s="5" t="s">
        <v>4</v>
      </c>
      <c r="O120" s="5">
        <v>2</v>
      </c>
      <c r="P120" s="5">
        <f>ROUND(P119*1.0158,O120)</f>
        <v>707905.67</v>
      </c>
      <c r="Q120" s="5"/>
      <c r="R120" s="5"/>
      <c r="S120" s="5"/>
      <c r="T120" s="5"/>
      <c r="U120" s="5"/>
      <c r="V120" s="5"/>
      <c r="W120" s="5">
        <v>48594.19</v>
      </c>
      <c r="X120" s="5">
        <v>1</v>
      </c>
      <c r="Y120" s="5">
        <v>48594.19</v>
      </c>
      <c r="Z120" s="5">
        <v>707905.67</v>
      </c>
      <c r="AA120" s="5">
        <v>1</v>
      </c>
      <c r="AB120" s="5">
        <v>707905.67</v>
      </c>
    </row>
    <row r="121" spans="1:206">
      <c r="A121" s="5">
        <v>50</v>
      </c>
      <c r="B121" s="5">
        <v>1</v>
      </c>
      <c r="C121" s="5">
        <v>0</v>
      </c>
      <c r="D121" s="5">
        <v>2</v>
      </c>
      <c r="E121" s="5">
        <v>0</v>
      </c>
      <c r="F121" s="5">
        <f>ROUND(F120*1.06174000077765,O121)</f>
        <v>51594.400000000001</v>
      </c>
      <c r="G121" s="5" t="s">
        <v>28</v>
      </c>
      <c r="H121" s="5" t="s">
        <v>117</v>
      </c>
      <c r="I121" s="5"/>
      <c r="J121" s="5"/>
      <c r="K121" s="5">
        <v>212</v>
      </c>
      <c r="L121" s="5">
        <v>35</v>
      </c>
      <c r="M121" s="5">
        <v>0</v>
      </c>
      <c r="N121" s="5" t="s">
        <v>4</v>
      </c>
      <c r="O121" s="5">
        <v>2</v>
      </c>
      <c r="P121" s="5">
        <f>ROUND(P120*1.06174000077765,O121)</f>
        <v>751611.77</v>
      </c>
      <c r="Q121" s="5"/>
      <c r="R121" s="5"/>
      <c r="S121" s="5"/>
      <c r="T121" s="5"/>
      <c r="U121" s="5"/>
      <c r="V121" s="5"/>
      <c r="W121" s="5">
        <v>51594.400000000001</v>
      </c>
      <c r="X121" s="5">
        <v>1</v>
      </c>
      <c r="Y121" s="5">
        <v>51594.400000000001</v>
      </c>
      <c r="Z121" s="5">
        <v>751611.77</v>
      </c>
      <c r="AA121" s="5">
        <v>1</v>
      </c>
      <c r="AB121" s="5">
        <v>751611.77</v>
      </c>
    </row>
    <row r="122" spans="1:206">
      <c r="A122" s="5">
        <v>50</v>
      </c>
      <c r="B122" s="5">
        <v>1</v>
      </c>
      <c r="C122" s="5">
        <v>0</v>
      </c>
      <c r="D122" s="5">
        <v>2</v>
      </c>
      <c r="E122" s="5">
        <v>0</v>
      </c>
      <c r="F122" s="5">
        <f>ROUND(F121*0.999860000006639,O122)</f>
        <v>51587.18</v>
      </c>
      <c r="G122" s="5" t="s">
        <v>118</v>
      </c>
      <c r="H122" s="5" t="s">
        <v>119</v>
      </c>
      <c r="I122" s="5"/>
      <c r="J122" s="5"/>
      <c r="K122" s="5">
        <v>212</v>
      </c>
      <c r="L122" s="5">
        <v>36</v>
      </c>
      <c r="M122" s="5">
        <v>0</v>
      </c>
      <c r="N122" s="5" t="s">
        <v>4</v>
      </c>
      <c r="O122" s="5">
        <v>2</v>
      </c>
      <c r="P122" s="5">
        <f>ROUND(P121*0.999860000006639,O122)</f>
        <v>751506.54</v>
      </c>
      <c r="Q122" s="5"/>
      <c r="R122" s="5"/>
      <c r="S122" s="5"/>
      <c r="T122" s="5"/>
      <c r="U122" s="5"/>
      <c r="V122" s="5"/>
      <c r="W122" s="5">
        <v>51587.18</v>
      </c>
      <c r="X122" s="5">
        <v>1</v>
      </c>
      <c r="Y122" s="5">
        <v>51587.18</v>
      </c>
      <c r="Z122" s="5">
        <v>751506.54</v>
      </c>
      <c r="AA122" s="5">
        <v>1</v>
      </c>
      <c r="AB122" s="5">
        <v>751506.54</v>
      </c>
    </row>
    <row r="123" spans="1:206">
      <c r="A123" s="5">
        <v>50</v>
      </c>
      <c r="B123" s="5">
        <v>1</v>
      </c>
      <c r="C123" s="5">
        <v>0</v>
      </c>
      <c r="D123" s="5">
        <v>2</v>
      </c>
      <c r="E123" s="5">
        <v>0</v>
      </c>
      <c r="F123" s="5">
        <f>ROUND(F122*0.9,O123)</f>
        <v>46428.46</v>
      </c>
      <c r="G123" s="5" t="s">
        <v>36</v>
      </c>
      <c r="H123" s="5" t="s">
        <v>120</v>
      </c>
      <c r="I123" s="5"/>
      <c r="J123" s="5"/>
      <c r="K123" s="5">
        <v>212</v>
      </c>
      <c r="L123" s="5">
        <v>37</v>
      </c>
      <c r="M123" s="5">
        <v>0</v>
      </c>
      <c r="N123" s="5" t="s">
        <v>4</v>
      </c>
      <c r="O123" s="5">
        <v>2</v>
      </c>
      <c r="P123" s="5">
        <f>ROUND(P122*0.9,O123)</f>
        <v>676355.89</v>
      </c>
      <c r="Q123" s="5"/>
      <c r="R123" s="5"/>
      <c r="S123" s="5"/>
      <c r="T123" s="5"/>
      <c r="U123" s="5"/>
      <c r="V123" s="5"/>
      <c r="W123" s="5">
        <v>46428.46</v>
      </c>
      <c r="X123" s="5">
        <v>1</v>
      </c>
      <c r="Y123" s="5">
        <v>46428.46</v>
      </c>
      <c r="Z123" s="5">
        <v>676355.89</v>
      </c>
      <c r="AA123" s="5">
        <v>1</v>
      </c>
      <c r="AB123" s="5">
        <v>676355.89</v>
      </c>
    </row>
    <row r="124" spans="1:206">
      <c r="A124" s="5">
        <v>50</v>
      </c>
      <c r="B124" s="5">
        <v>1</v>
      </c>
      <c r="C124" s="5">
        <v>0</v>
      </c>
      <c r="D124" s="5">
        <v>2</v>
      </c>
      <c r="E124" s="5">
        <v>0</v>
      </c>
      <c r="F124" s="5">
        <f>ROUND(F123*20/100,O124)</f>
        <v>9285.69</v>
      </c>
      <c r="G124" s="5" t="s">
        <v>121</v>
      </c>
      <c r="H124" s="5" t="s">
        <v>122</v>
      </c>
      <c r="I124" s="5"/>
      <c r="J124" s="5"/>
      <c r="K124" s="5">
        <v>212</v>
      </c>
      <c r="L124" s="5">
        <v>38</v>
      </c>
      <c r="M124" s="5">
        <v>0</v>
      </c>
      <c r="N124" s="5" t="s">
        <v>4</v>
      </c>
      <c r="O124" s="5">
        <v>2</v>
      </c>
      <c r="P124" s="5">
        <f>ROUND(P123*20/100,O124)</f>
        <v>135271.18</v>
      </c>
      <c r="Q124" s="5"/>
      <c r="R124" s="5"/>
      <c r="S124" s="5"/>
      <c r="T124" s="5"/>
      <c r="U124" s="5"/>
      <c r="V124" s="5"/>
      <c r="W124" s="5">
        <v>9285.69</v>
      </c>
      <c r="X124" s="5">
        <v>1</v>
      </c>
      <c r="Y124" s="5">
        <v>9285.69</v>
      </c>
      <c r="Z124" s="5">
        <v>135271.18</v>
      </c>
      <c r="AA124" s="5">
        <v>1</v>
      </c>
      <c r="AB124" s="5">
        <v>135271.18</v>
      </c>
    </row>
    <row r="125" spans="1:206">
      <c r="A125" s="5">
        <v>50</v>
      </c>
      <c r="B125" s="5">
        <v>1</v>
      </c>
      <c r="C125" s="5">
        <v>0</v>
      </c>
      <c r="D125" s="5">
        <v>2</v>
      </c>
      <c r="E125" s="5">
        <v>213</v>
      </c>
      <c r="F125" s="5">
        <f>ROUND(F123+F124,O125)</f>
        <v>55714.15</v>
      </c>
      <c r="G125" s="5" t="s">
        <v>123</v>
      </c>
      <c r="H125" s="5" t="s">
        <v>124</v>
      </c>
      <c r="I125" s="5"/>
      <c r="J125" s="5"/>
      <c r="K125" s="5">
        <v>212</v>
      </c>
      <c r="L125" s="5">
        <v>39</v>
      </c>
      <c r="M125" s="5">
        <v>0</v>
      </c>
      <c r="N125" s="5" t="s">
        <v>4</v>
      </c>
      <c r="O125" s="5">
        <v>2</v>
      </c>
      <c r="P125" s="5">
        <f>ROUND(P123+P124,O125)</f>
        <v>811627.07</v>
      </c>
      <c r="Q125" s="5"/>
      <c r="R125" s="5"/>
      <c r="S125" s="5"/>
      <c r="T125" s="5"/>
      <c r="U125" s="5"/>
      <c r="V125" s="5"/>
      <c r="W125" s="5">
        <v>55714.15</v>
      </c>
      <c r="X125" s="5">
        <v>1</v>
      </c>
      <c r="Y125" s="5">
        <v>55714.15</v>
      </c>
      <c r="Z125" s="5">
        <v>811627.07</v>
      </c>
      <c r="AA125" s="5">
        <v>1</v>
      </c>
      <c r="AB125" s="5">
        <v>811627.07</v>
      </c>
    </row>
    <row r="127" spans="1:206">
      <c r="A127" s="3">
        <v>51</v>
      </c>
      <c r="B127" s="3">
        <f>B12</f>
        <v>175</v>
      </c>
      <c r="C127" s="3">
        <f>A12</f>
        <v>1</v>
      </c>
      <c r="D127" s="3">
        <f>ROW(A12)</f>
        <v>12</v>
      </c>
      <c r="E127" s="3"/>
      <c r="F127" s="3" t="str">
        <f>IF(F12&lt;&gt;"",F12,"")</f>
        <v/>
      </c>
      <c r="G127" s="3" t="str">
        <f>IF(G12&lt;&gt;"",G12,"")</f>
        <v>09-01-06  Прочие работы _</v>
      </c>
      <c r="H127" s="3">
        <v>0</v>
      </c>
      <c r="I127" s="3"/>
      <c r="J127" s="3"/>
      <c r="K127" s="3"/>
      <c r="L127" s="3"/>
      <c r="M127" s="3"/>
      <c r="N127" s="3"/>
      <c r="O127" s="3">
        <f t="shared" ref="O127:T127" si="70">ROUND(O85,2)</f>
        <v>47838.34</v>
      </c>
      <c r="P127" s="3">
        <f t="shared" si="70"/>
        <v>0</v>
      </c>
      <c r="Q127" s="3">
        <f t="shared" si="70"/>
        <v>47838.34</v>
      </c>
      <c r="R127" s="3">
        <f t="shared" si="70"/>
        <v>0</v>
      </c>
      <c r="S127" s="3">
        <f t="shared" si="70"/>
        <v>0</v>
      </c>
      <c r="T127" s="3">
        <f t="shared" si="70"/>
        <v>0</v>
      </c>
      <c r="U127" s="3">
        <f>U85</f>
        <v>0</v>
      </c>
      <c r="V127" s="3">
        <f>V85</f>
        <v>0</v>
      </c>
      <c r="W127" s="3">
        <f>ROUND(W85,2)</f>
        <v>0</v>
      </c>
      <c r="X127" s="3">
        <f>ROUND(X85,2)</f>
        <v>0</v>
      </c>
      <c r="Y127" s="3">
        <f>ROUND(Y85,2)</f>
        <v>0</v>
      </c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>
        <f t="shared" ref="AO127:BD127" si="71">ROUND(AO85,2)</f>
        <v>0</v>
      </c>
      <c r="AP127" s="3">
        <f t="shared" si="71"/>
        <v>0</v>
      </c>
      <c r="AQ127" s="3">
        <f t="shared" si="71"/>
        <v>0</v>
      </c>
      <c r="AR127" s="3">
        <f t="shared" si="71"/>
        <v>47838.34</v>
      </c>
      <c r="AS127" s="3">
        <f t="shared" si="71"/>
        <v>0</v>
      </c>
      <c r="AT127" s="3">
        <f t="shared" si="71"/>
        <v>0</v>
      </c>
      <c r="AU127" s="3">
        <f t="shared" si="71"/>
        <v>47838.34</v>
      </c>
      <c r="AV127" s="3">
        <f t="shared" si="71"/>
        <v>0</v>
      </c>
      <c r="AW127" s="3">
        <f t="shared" si="71"/>
        <v>0</v>
      </c>
      <c r="AX127" s="3">
        <f t="shared" si="71"/>
        <v>0</v>
      </c>
      <c r="AY127" s="3">
        <f t="shared" si="71"/>
        <v>0</v>
      </c>
      <c r="AZ127" s="3">
        <f t="shared" si="71"/>
        <v>0</v>
      </c>
      <c r="BA127" s="3">
        <f t="shared" si="71"/>
        <v>0</v>
      </c>
      <c r="BB127" s="3">
        <f t="shared" si="71"/>
        <v>0</v>
      </c>
      <c r="BC127" s="3">
        <f t="shared" si="71"/>
        <v>0</v>
      </c>
      <c r="BD127" s="3">
        <f t="shared" si="71"/>
        <v>0</v>
      </c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4">
        <f t="shared" ref="DG127:DL127" si="72">ROUND(DG85,2)</f>
        <v>696894.73</v>
      </c>
      <c r="DH127" s="4">
        <f t="shared" si="72"/>
        <v>0</v>
      </c>
      <c r="DI127" s="4">
        <f t="shared" si="72"/>
        <v>696894.73</v>
      </c>
      <c r="DJ127" s="4">
        <f t="shared" si="72"/>
        <v>0</v>
      </c>
      <c r="DK127" s="4">
        <f t="shared" si="72"/>
        <v>0</v>
      </c>
      <c r="DL127" s="4">
        <f t="shared" si="72"/>
        <v>0</v>
      </c>
      <c r="DM127" s="4">
        <f>DM85</f>
        <v>0</v>
      </c>
      <c r="DN127" s="4">
        <f>DN85</f>
        <v>0</v>
      </c>
      <c r="DO127" s="4">
        <f>ROUND(DO85,2)</f>
        <v>0</v>
      </c>
      <c r="DP127" s="4">
        <f>ROUND(DP85,2)</f>
        <v>0</v>
      </c>
      <c r="DQ127" s="4">
        <f>ROUND(DQ85,2)</f>
        <v>0</v>
      </c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>
        <f t="shared" ref="EG127:EV127" si="73">ROUND(EG85,2)</f>
        <v>0</v>
      </c>
      <c r="EH127" s="4">
        <f t="shared" si="73"/>
        <v>0</v>
      </c>
      <c r="EI127" s="4">
        <f t="shared" si="73"/>
        <v>0</v>
      </c>
      <c r="EJ127" s="4">
        <f t="shared" si="73"/>
        <v>696894.73</v>
      </c>
      <c r="EK127" s="4">
        <f t="shared" si="73"/>
        <v>0</v>
      </c>
      <c r="EL127" s="4">
        <f t="shared" si="73"/>
        <v>0</v>
      </c>
      <c r="EM127" s="4">
        <f t="shared" si="73"/>
        <v>696894.73</v>
      </c>
      <c r="EN127" s="4">
        <f t="shared" si="73"/>
        <v>0</v>
      </c>
      <c r="EO127" s="4">
        <f t="shared" si="73"/>
        <v>0</v>
      </c>
      <c r="EP127" s="4">
        <f t="shared" si="73"/>
        <v>0</v>
      </c>
      <c r="EQ127" s="4">
        <f t="shared" si="73"/>
        <v>0</v>
      </c>
      <c r="ER127" s="4">
        <f t="shared" si="73"/>
        <v>0</v>
      </c>
      <c r="ES127" s="4">
        <f t="shared" si="73"/>
        <v>0</v>
      </c>
      <c r="ET127" s="4">
        <f t="shared" si="73"/>
        <v>0</v>
      </c>
      <c r="EU127" s="4">
        <f t="shared" si="73"/>
        <v>0</v>
      </c>
      <c r="EV127" s="4">
        <f t="shared" si="73"/>
        <v>0</v>
      </c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>
        <v>0</v>
      </c>
    </row>
    <row r="129" spans="1:28">
      <c r="A129" s="5">
        <v>50</v>
      </c>
      <c r="B129" s="5">
        <v>0</v>
      </c>
      <c r="C129" s="5">
        <v>0</v>
      </c>
      <c r="D129" s="5">
        <v>1</v>
      </c>
      <c r="E129" s="5">
        <v>201</v>
      </c>
      <c r="F129" s="5">
        <f>ROUND(Source!O127,O129)</f>
        <v>47838.34</v>
      </c>
      <c r="G129" s="5" t="s">
        <v>54</v>
      </c>
      <c r="H129" s="5" t="s">
        <v>55</v>
      </c>
      <c r="I129" s="5"/>
      <c r="J129" s="5"/>
      <c r="K129" s="5">
        <v>201</v>
      </c>
      <c r="L129" s="5">
        <v>1</v>
      </c>
      <c r="M129" s="5">
        <v>3</v>
      </c>
      <c r="N129" s="5" t="s">
        <v>4</v>
      </c>
      <c r="O129" s="5">
        <v>2</v>
      </c>
      <c r="P129" s="5">
        <f>ROUND(Source!DG127,O129)</f>
        <v>696894.73</v>
      </c>
      <c r="Q129" s="5"/>
      <c r="R129" s="5"/>
      <c r="S129" s="5"/>
      <c r="T129" s="5"/>
      <c r="U129" s="5"/>
      <c r="V129" s="5"/>
      <c r="W129" s="5">
        <v>47838.34</v>
      </c>
      <c r="X129" s="5">
        <v>1</v>
      </c>
      <c r="Y129" s="5">
        <v>47838.34</v>
      </c>
      <c r="Z129" s="5">
        <v>696894.73</v>
      </c>
      <c r="AA129" s="5">
        <v>1</v>
      </c>
      <c r="AB129" s="5">
        <v>696894.73</v>
      </c>
    </row>
    <row r="130" spans="1:28">
      <c r="A130" s="5">
        <v>50</v>
      </c>
      <c r="B130" s="5">
        <v>0</v>
      </c>
      <c r="C130" s="5">
        <v>0</v>
      </c>
      <c r="D130" s="5">
        <v>1</v>
      </c>
      <c r="E130" s="5">
        <v>202</v>
      </c>
      <c r="F130" s="5">
        <f>ROUND(Source!P127,O130)</f>
        <v>0</v>
      </c>
      <c r="G130" s="5" t="s">
        <v>56</v>
      </c>
      <c r="H130" s="5" t="s">
        <v>57</v>
      </c>
      <c r="I130" s="5"/>
      <c r="J130" s="5"/>
      <c r="K130" s="5">
        <v>202</v>
      </c>
      <c r="L130" s="5">
        <v>2</v>
      </c>
      <c r="M130" s="5">
        <v>3</v>
      </c>
      <c r="N130" s="5" t="s">
        <v>4</v>
      </c>
      <c r="O130" s="5">
        <v>2</v>
      </c>
      <c r="P130" s="5">
        <f>ROUND(Source!DH127,O130)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8">
      <c r="A131" s="5">
        <v>50</v>
      </c>
      <c r="B131" s="5">
        <v>0</v>
      </c>
      <c r="C131" s="5">
        <v>0</v>
      </c>
      <c r="D131" s="5">
        <v>1</v>
      </c>
      <c r="E131" s="5">
        <v>222</v>
      </c>
      <c r="F131" s="5">
        <f>ROUND(Source!AO127,O131)</f>
        <v>0</v>
      </c>
      <c r="G131" s="5" t="s">
        <v>58</v>
      </c>
      <c r="H131" s="5" t="s">
        <v>59</v>
      </c>
      <c r="I131" s="5"/>
      <c r="J131" s="5"/>
      <c r="K131" s="5">
        <v>222</v>
      </c>
      <c r="L131" s="5">
        <v>3</v>
      </c>
      <c r="M131" s="5">
        <v>3</v>
      </c>
      <c r="N131" s="5" t="s">
        <v>4</v>
      </c>
      <c r="O131" s="5">
        <v>2</v>
      </c>
      <c r="P131" s="5">
        <f>ROUND(Source!EG127,O131)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8">
      <c r="A132" s="5">
        <v>50</v>
      </c>
      <c r="B132" s="5">
        <v>0</v>
      </c>
      <c r="C132" s="5">
        <v>0</v>
      </c>
      <c r="D132" s="5">
        <v>1</v>
      </c>
      <c r="E132" s="5">
        <v>225</v>
      </c>
      <c r="F132" s="5">
        <f>ROUND(Source!AV127,O132)</f>
        <v>0</v>
      </c>
      <c r="G132" s="5" t="s">
        <v>60</v>
      </c>
      <c r="H132" s="5" t="s">
        <v>61</v>
      </c>
      <c r="I132" s="5"/>
      <c r="J132" s="5"/>
      <c r="K132" s="5">
        <v>225</v>
      </c>
      <c r="L132" s="5">
        <v>4</v>
      </c>
      <c r="M132" s="5">
        <v>3</v>
      </c>
      <c r="N132" s="5" t="s">
        <v>4</v>
      </c>
      <c r="O132" s="5">
        <v>2</v>
      </c>
      <c r="P132" s="5">
        <f>ROUND(Source!EN127,O132)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8">
      <c r="A133" s="5">
        <v>50</v>
      </c>
      <c r="B133" s="5">
        <v>0</v>
      </c>
      <c r="C133" s="5">
        <v>0</v>
      </c>
      <c r="D133" s="5">
        <v>1</v>
      </c>
      <c r="E133" s="5">
        <v>226</v>
      </c>
      <c r="F133" s="5">
        <f>ROUND(Source!AW127,O133)</f>
        <v>0</v>
      </c>
      <c r="G133" s="5" t="s">
        <v>62</v>
      </c>
      <c r="H133" s="5" t="s">
        <v>63</v>
      </c>
      <c r="I133" s="5"/>
      <c r="J133" s="5"/>
      <c r="K133" s="5">
        <v>226</v>
      </c>
      <c r="L133" s="5">
        <v>5</v>
      </c>
      <c r="M133" s="5">
        <v>3</v>
      </c>
      <c r="N133" s="5" t="s">
        <v>4</v>
      </c>
      <c r="O133" s="5">
        <v>2</v>
      </c>
      <c r="P133" s="5">
        <f>ROUND(Source!EO127,O133)</f>
        <v>0</v>
      </c>
      <c r="Q133" s="5"/>
      <c r="R133" s="5"/>
      <c r="S133" s="5"/>
      <c r="T133" s="5"/>
      <c r="U133" s="5"/>
      <c r="V133" s="5"/>
      <c r="W133" s="5">
        <v>0</v>
      </c>
      <c r="X133" s="5">
        <v>1</v>
      </c>
      <c r="Y133" s="5">
        <v>0</v>
      </c>
      <c r="Z133" s="5">
        <v>0</v>
      </c>
      <c r="AA133" s="5">
        <v>1</v>
      </c>
      <c r="AB133" s="5">
        <v>0</v>
      </c>
    </row>
    <row r="134" spans="1:28">
      <c r="A134" s="5">
        <v>50</v>
      </c>
      <c r="B134" s="5">
        <v>0</v>
      </c>
      <c r="C134" s="5">
        <v>0</v>
      </c>
      <c r="D134" s="5">
        <v>1</v>
      </c>
      <c r="E134" s="5">
        <v>227</v>
      </c>
      <c r="F134" s="5">
        <f>ROUND(Source!AX127,O134)</f>
        <v>0</v>
      </c>
      <c r="G134" s="5" t="s">
        <v>64</v>
      </c>
      <c r="H134" s="5" t="s">
        <v>65</v>
      </c>
      <c r="I134" s="5"/>
      <c r="J134" s="5"/>
      <c r="K134" s="5">
        <v>227</v>
      </c>
      <c r="L134" s="5">
        <v>6</v>
      </c>
      <c r="M134" s="5">
        <v>3</v>
      </c>
      <c r="N134" s="5" t="s">
        <v>4</v>
      </c>
      <c r="O134" s="5">
        <v>2</v>
      </c>
      <c r="P134" s="5">
        <f>ROUND(Source!EP127,O134)</f>
        <v>0</v>
      </c>
      <c r="Q134" s="5"/>
      <c r="R134" s="5"/>
      <c r="S134" s="5"/>
      <c r="T134" s="5"/>
      <c r="U134" s="5"/>
      <c r="V134" s="5"/>
      <c r="W134" s="5">
        <v>0</v>
      </c>
      <c r="X134" s="5">
        <v>1</v>
      </c>
      <c r="Y134" s="5">
        <v>0</v>
      </c>
      <c r="Z134" s="5">
        <v>0</v>
      </c>
      <c r="AA134" s="5">
        <v>1</v>
      </c>
      <c r="AB134" s="5">
        <v>0</v>
      </c>
    </row>
    <row r="135" spans="1:28">
      <c r="A135" s="5">
        <v>50</v>
      </c>
      <c r="B135" s="5">
        <v>0</v>
      </c>
      <c r="C135" s="5">
        <v>0</v>
      </c>
      <c r="D135" s="5">
        <v>1</v>
      </c>
      <c r="E135" s="5">
        <v>228</v>
      </c>
      <c r="F135" s="5">
        <f>ROUND(Source!AY127,O135)</f>
        <v>0</v>
      </c>
      <c r="G135" s="5" t="s">
        <v>66</v>
      </c>
      <c r="H135" s="5" t="s">
        <v>67</v>
      </c>
      <c r="I135" s="5"/>
      <c r="J135" s="5"/>
      <c r="K135" s="5">
        <v>228</v>
      </c>
      <c r="L135" s="5">
        <v>7</v>
      </c>
      <c r="M135" s="5">
        <v>3</v>
      </c>
      <c r="N135" s="5" t="s">
        <v>4</v>
      </c>
      <c r="O135" s="5">
        <v>2</v>
      </c>
      <c r="P135" s="5">
        <f>ROUND(Source!EQ127,O135)</f>
        <v>0</v>
      </c>
      <c r="Q135" s="5"/>
      <c r="R135" s="5"/>
      <c r="S135" s="5"/>
      <c r="T135" s="5"/>
      <c r="U135" s="5"/>
      <c r="V135" s="5"/>
      <c r="W135" s="5">
        <v>0</v>
      </c>
      <c r="X135" s="5">
        <v>1</v>
      </c>
      <c r="Y135" s="5">
        <v>0</v>
      </c>
      <c r="Z135" s="5">
        <v>0</v>
      </c>
      <c r="AA135" s="5">
        <v>1</v>
      </c>
      <c r="AB135" s="5">
        <v>0</v>
      </c>
    </row>
    <row r="136" spans="1:28">
      <c r="A136" s="5">
        <v>50</v>
      </c>
      <c r="B136" s="5">
        <v>0</v>
      </c>
      <c r="C136" s="5">
        <v>0</v>
      </c>
      <c r="D136" s="5">
        <v>1</v>
      </c>
      <c r="E136" s="5">
        <v>216</v>
      </c>
      <c r="F136" s="5">
        <f>ROUND(Source!AP127,O136)</f>
        <v>0</v>
      </c>
      <c r="G136" s="5" t="s">
        <v>68</v>
      </c>
      <c r="H136" s="5" t="s">
        <v>69</v>
      </c>
      <c r="I136" s="5"/>
      <c r="J136" s="5"/>
      <c r="K136" s="5">
        <v>216</v>
      </c>
      <c r="L136" s="5">
        <v>8</v>
      </c>
      <c r="M136" s="5">
        <v>3</v>
      </c>
      <c r="N136" s="5" t="s">
        <v>4</v>
      </c>
      <c r="O136" s="5">
        <v>2</v>
      </c>
      <c r="P136" s="5">
        <f>ROUND(Source!EH127,O136)</f>
        <v>0</v>
      </c>
      <c r="Q136" s="5"/>
      <c r="R136" s="5"/>
      <c r="S136" s="5"/>
      <c r="T136" s="5"/>
      <c r="U136" s="5"/>
      <c r="V136" s="5"/>
      <c r="W136" s="5">
        <v>0</v>
      </c>
      <c r="X136" s="5">
        <v>1</v>
      </c>
      <c r="Y136" s="5">
        <v>0</v>
      </c>
      <c r="Z136" s="5">
        <v>0</v>
      </c>
      <c r="AA136" s="5">
        <v>1</v>
      </c>
      <c r="AB136" s="5">
        <v>0</v>
      </c>
    </row>
    <row r="137" spans="1:28">
      <c r="A137" s="5">
        <v>50</v>
      </c>
      <c r="B137" s="5">
        <v>0</v>
      </c>
      <c r="C137" s="5">
        <v>0</v>
      </c>
      <c r="D137" s="5">
        <v>1</v>
      </c>
      <c r="E137" s="5">
        <v>223</v>
      </c>
      <c r="F137" s="5">
        <f>ROUND(Source!AQ127,O137)</f>
        <v>0</v>
      </c>
      <c r="G137" s="5" t="s">
        <v>70</v>
      </c>
      <c r="H137" s="5" t="s">
        <v>71</v>
      </c>
      <c r="I137" s="5"/>
      <c r="J137" s="5"/>
      <c r="K137" s="5">
        <v>223</v>
      </c>
      <c r="L137" s="5">
        <v>9</v>
      </c>
      <c r="M137" s="5">
        <v>3</v>
      </c>
      <c r="N137" s="5" t="s">
        <v>4</v>
      </c>
      <c r="O137" s="5">
        <v>2</v>
      </c>
      <c r="P137" s="5">
        <f>ROUND(Source!EI127,O137)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8">
      <c r="A138" s="5">
        <v>50</v>
      </c>
      <c r="B138" s="5">
        <v>0</v>
      </c>
      <c r="C138" s="5">
        <v>0</v>
      </c>
      <c r="D138" s="5">
        <v>1</v>
      </c>
      <c r="E138" s="5">
        <v>229</v>
      </c>
      <c r="F138" s="5">
        <f>ROUND(Source!AZ127,O138)</f>
        <v>0</v>
      </c>
      <c r="G138" s="5" t="s">
        <v>72</v>
      </c>
      <c r="H138" s="5" t="s">
        <v>73</v>
      </c>
      <c r="I138" s="5"/>
      <c r="J138" s="5"/>
      <c r="K138" s="5">
        <v>229</v>
      </c>
      <c r="L138" s="5">
        <v>10</v>
      </c>
      <c r="M138" s="5">
        <v>3</v>
      </c>
      <c r="N138" s="5" t="s">
        <v>4</v>
      </c>
      <c r="O138" s="5">
        <v>2</v>
      </c>
      <c r="P138" s="5">
        <f>ROUND(Source!ER127,O138)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8">
      <c r="A139" s="5">
        <v>50</v>
      </c>
      <c r="B139" s="5">
        <v>0</v>
      </c>
      <c r="C139" s="5">
        <v>0</v>
      </c>
      <c r="D139" s="5">
        <v>1</v>
      </c>
      <c r="E139" s="5">
        <v>203</v>
      </c>
      <c r="F139" s="5">
        <f>ROUND(Source!Q127,O139)</f>
        <v>47838.34</v>
      </c>
      <c r="G139" s="5" t="s">
        <v>74</v>
      </c>
      <c r="H139" s="5" t="s">
        <v>75</v>
      </c>
      <c r="I139" s="5"/>
      <c r="J139" s="5"/>
      <c r="K139" s="5">
        <v>203</v>
      </c>
      <c r="L139" s="5">
        <v>11</v>
      </c>
      <c r="M139" s="5">
        <v>3</v>
      </c>
      <c r="N139" s="5" t="s">
        <v>4</v>
      </c>
      <c r="O139" s="5">
        <v>2</v>
      </c>
      <c r="P139" s="5">
        <f>ROUND(Source!DI127,O139)</f>
        <v>696894.73</v>
      </c>
      <c r="Q139" s="5"/>
      <c r="R139" s="5"/>
      <c r="S139" s="5"/>
      <c r="T139" s="5"/>
      <c r="U139" s="5"/>
      <c r="V139" s="5"/>
      <c r="W139" s="5">
        <v>47838.34</v>
      </c>
      <c r="X139" s="5">
        <v>1</v>
      </c>
      <c r="Y139" s="5">
        <v>47838.34</v>
      </c>
      <c r="Z139" s="5">
        <v>696894.73</v>
      </c>
      <c r="AA139" s="5">
        <v>1</v>
      </c>
      <c r="AB139" s="5">
        <v>696894.73</v>
      </c>
    </row>
    <row r="140" spans="1:28">
      <c r="A140" s="5">
        <v>50</v>
      </c>
      <c r="B140" s="5">
        <v>0</v>
      </c>
      <c r="C140" s="5">
        <v>0</v>
      </c>
      <c r="D140" s="5">
        <v>1</v>
      </c>
      <c r="E140" s="5">
        <v>231</v>
      </c>
      <c r="F140" s="5">
        <f>ROUND(Source!BB127,O140)</f>
        <v>0</v>
      </c>
      <c r="G140" s="5" t="s">
        <v>76</v>
      </c>
      <c r="H140" s="5" t="s">
        <v>77</v>
      </c>
      <c r="I140" s="5"/>
      <c r="J140" s="5"/>
      <c r="K140" s="5">
        <v>231</v>
      </c>
      <c r="L140" s="5">
        <v>12</v>
      </c>
      <c r="M140" s="5">
        <v>3</v>
      </c>
      <c r="N140" s="5" t="s">
        <v>4</v>
      </c>
      <c r="O140" s="5">
        <v>2</v>
      </c>
      <c r="P140" s="5">
        <f>ROUND(Source!ET127,O140)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8">
      <c r="A141" s="5">
        <v>50</v>
      </c>
      <c r="B141" s="5">
        <v>0</v>
      </c>
      <c r="C141" s="5">
        <v>0</v>
      </c>
      <c r="D141" s="5">
        <v>1</v>
      </c>
      <c r="E141" s="5">
        <v>204</v>
      </c>
      <c r="F141" s="5">
        <f>ROUND(Source!R127,O141)</f>
        <v>0</v>
      </c>
      <c r="G141" s="5" t="s">
        <v>78</v>
      </c>
      <c r="H141" s="5" t="s">
        <v>79</v>
      </c>
      <c r="I141" s="5"/>
      <c r="J141" s="5"/>
      <c r="K141" s="5">
        <v>204</v>
      </c>
      <c r="L141" s="5">
        <v>13</v>
      </c>
      <c r="M141" s="5">
        <v>3</v>
      </c>
      <c r="N141" s="5" t="s">
        <v>4</v>
      </c>
      <c r="O141" s="5">
        <v>2</v>
      </c>
      <c r="P141" s="5">
        <f>ROUND(Source!DJ127,O141)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>
      <c r="A142" s="5">
        <v>50</v>
      </c>
      <c r="B142" s="5">
        <v>0</v>
      </c>
      <c r="C142" s="5">
        <v>0</v>
      </c>
      <c r="D142" s="5">
        <v>1</v>
      </c>
      <c r="E142" s="5">
        <v>205</v>
      </c>
      <c r="F142" s="5">
        <f>ROUND(Source!S127,O142)</f>
        <v>0</v>
      </c>
      <c r="G142" s="5" t="s">
        <v>80</v>
      </c>
      <c r="H142" s="5" t="s">
        <v>81</v>
      </c>
      <c r="I142" s="5"/>
      <c r="J142" s="5"/>
      <c r="K142" s="5">
        <v>205</v>
      </c>
      <c r="L142" s="5">
        <v>14</v>
      </c>
      <c r="M142" s="5">
        <v>3</v>
      </c>
      <c r="N142" s="5" t="s">
        <v>4</v>
      </c>
      <c r="O142" s="5">
        <v>2</v>
      </c>
      <c r="P142" s="5">
        <f>ROUND(Source!DK127,O142)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8">
      <c r="A143" s="5">
        <v>50</v>
      </c>
      <c r="B143" s="5">
        <v>0</v>
      </c>
      <c r="C143" s="5">
        <v>0</v>
      </c>
      <c r="D143" s="5">
        <v>1</v>
      </c>
      <c r="E143" s="5">
        <v>232</v>
      </c>
      <c r="F143" s="5">
        <f>ROUND(Source!BC127,O143)</f>
        <v>0</v>
      </c>
      <c r="G143" s="5" t="s">
        <v>82</v>
      </c>
      <c r="H143" s="5" t="s">
        <v>83</v>
      </c>
      <c r="I143" s="5"/>
      <c r="J143" s="5"/>
      <c r="K143" s="5">
        <v>232</v>
      </c>
      <c r="L143" s="5">
        <v>15</v>
      </c>
      <c r="M143" s="5">
        <v>3</v>
      </c>
      <c r="N143" s="5" t="s">
        <v>4</v>
      </c>
      <c r="O143" s="5">
        <v>2</v>
      </c>
      <c r="P143" s="5">
        <f>ROUND(Source!EU127,O143)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8">
      <c r="A144" s="5">
        <v>50</v>
      </c>
      <c r="B144" s="5">
        <v>0</v>
      </c>
      <c r="C144" s="5">
        <v>0</v>
      </c>
      <c r="D144" s="5">
        <v>1</v>
      </c>
      <c r="E144" s="5">
        <v>214</v>
      </c>
      <c r="F144" s="5">
        <f>ROUND(Source!AS127,O144)</f>
        <v>0</v>
      </c>
      <c r="G144" s="5" t="s">
        <v>84</v>
      </c>
      <c r="H144" s="5" t="s">
        <v>85</v>
      </c>
      <c r="I144" s="5"/>
      <c r="J144" s="5"/>
      <c r="K144" s="5">
        <v>214</v>
      </c>
      <c r="L144" s="5">
        <v>16</v>
      </c>
      <c r="M144" s="5">
        <v>3</v>
      </c>
      <c r="N144" s="5" t="s">
        <v>4</v>
      </c>
      <c r="O144" s="5">
        <v>2</v>
      </c>
      <c r="P144" s="5">
        <f>ROUND(Source!EK127,O144)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215</v>
      </c>
      <c r="F145" s="5">
        <f>ROUND(Source!AT127,O145)</f>
        <v>0</v>
      </c>
      <c r="G145" s="5" t="s">
        <v>86</v>
      </c>
      <c r="H145" s="5" t="s">
        <v>87</v>
      </c>
      <c r="I145" s="5"/>
      <c r="J145" s="5"/>
      <c r="K145" s="5">
        <v>215</v>
      </c>
      <c r="L145" s="5">
        <v>17</v>
      </c>
      <c r="M145" s="5">
        <v>3</v>
      </c>
      <c r="N145" s="5" t="s">
        <v>4</v>
      </c>
      <c r="O145" s="5">
        <v>2</v>
      </c>
      <c r="P145" s="5">
        <f>ROUND(Source!EL127,O145)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217</v>
      </c>
      <c r="F146" s="5">
        <f>ROUND(Source!AU127,O146)</f>
        <v>47838.34</v>
      </c>
      <c r="G146" s="5" t="s">
        <v>88</v>
      </c>
      <c r="H146" s="5" t="s">
        <v>89</v>
      </c>
      <c r="I146" s="5"/>
      <c r="J146" s="5"/>
      <c r="K146" s="5">
        <v>217</v>
      </c>
      <c r="L146" s="5">
        <v>18</v>
      </c>
      <c r="M146" s="5">
        <v>3</v>
      </c>
      <c r="N146" s="5" t="s">
        <v>4</v>
      </c>
      <c r="O146" s="5">
        <v>2</v>
      </c>
      <c r="P146" s="5">
        <f>ROUND(Source!EM127,O146)</f>
        <v>696894.73</v>
      </c>
      <c r="Q146" s="5"/>
      <c r="R146" s="5"/>
      <c r="S146" s="5"/>
      <c r="T146" s="5"/>
      <c r="U146" s="5"/>
      <c r="V146" s="5"/>
      <c r="W146" s="5">
        <v>47838.34</v>
      </c>
      <c r="X146" s="5">
        <v>1</v>
      </c>
      <c r="Y146" s="5">
        <v>47838.34</v>
      </c>
      <c r="Z146" s="5">
        <v>696894.73</v>
      </c>
      <c r="AA146" s="5">
        <v>1</v>
      </c>
      <c r="AB146" s="5">
        <v>696894.73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230</v>
      </c>
      <c r="F147" s="5">
        <f>ROUND(Source!BA127,O147)</f>
        <v>0</v>
      </c>
      <c r="G147" s="5" t="s">
        <v>90</v>
      </c>
      <c r="H147" s="5" t="s">
        <v>91</v>
      </c>
      <c r="I147" s="5"/>
      <c r="J147" s="5"/>
      <c r="K147" s="5">
        <v>230</v>
      </c>
      <c r="L147" s="5">
        <v>19</v>
      </c>
      <c r="M147" s="5">
        <v>3</v>
      </c>
      <c r="N147" s="5" t="s">
        <v>4</v>
      </c>
      <c r="O147" s="5">
        <v>2</v>
      </c>
      <c r="P147" s="5">
        <f>ROUND(Source!ES127,O147)</f>
        <v>0</v>
      </c>
      <c r="Q147" s="5"/>
      <c r="R147" s="5"/>
      <c r="S147" s="5"/>
      <c r="T147" s="5"/>
      <c r="U147" s="5"/>
      <c r="V147" s="5"/>
      <c r="W147" s="5">
        <v>0</v>
      </c>
      <c r="X147" s="5">
        <v>1</v>
      </c>
      <c r="Y147" s="5">
        <v>0</v>
      </c>
      <c r="Z147" s="5">
        <v>0</v>
      </c>
      <c r="AA147" s="5">
        <v>1</v>
      </c>
      <c r="AB147" s="5">
        <v>0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206</v>
      </c>
      <c r="F148" s="5">
        <f>ROUND(Source!T127,O148)</f>
        <v>0</v>
      </c>
      <c r="G148" s="5" t="s">
        <v>92</v>
      </c>
      <c r="H148" s="5" t="s">
        <v>93</v>
      </c>
      <c r="I148" s="5"/>
      <c r="J148" s="5"/>
      <c r="K148" s="5">
        <v>206</v>
      </c>
      <c r="L148" s="5">
        <v>20</v>
      </c>
      <c r="M148" s="5">
        <v>3</v>
      </c>
      <c r="N148" s="5" t="s">
        <v>4</v>
      </c>
      <c r="O148" s="5">
        <v>2</v>
      </c>
      <c r="P148" s="5">
        <f>ROUND(Source!DL127,O148)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207</v>
      </c>
      <c r="F149" s="5">
        <f>Source!U127</f>
        <v>0</v>
      </c>
      <c r="G149" s="5" t="s">
        <v>94</v>
      </c>
      <c r="H149" s="5" t="s">
        <v>95</v>
      </c>
      <c r="I149" s="5"/>
      <c r="J149" s="5"/>
      <c r="K149" s="5">
        <v>207</v>
      </c>
      <c r="L149" s="5">
        <v>21</v>
      </c>
      <c r="M149" s="5">
        <v>3</v>
      </c>
      <c r="N149" s="5" t="s">
        <v>4</v>
      </c>
      <c r="O149" s="5">
        <v>-1</v>
      </c>
      <c r="P149" s="5">
        <f>Source!DM127</f>
        <v>0</v>
      </c>
      <c r="Q149" s="5"/>
      <c r="R149" s="5"/>
      <c r="S149" s="5"/>
      <c r="T149" s="5"/>
      <c r="U149" s="5"/>
      <c r="V149" s="5"/>
      <c r="W149" s="5">
        <v>0</v>
      </c>
      <c r="X149" s="5">
        <v>1</v>
      </c>
      <c r="Y149" s="5">
        <v>0</v>
      </c>
      <c r="Z149" s="5">
        <v>0</v>
      </c>
      <c r="AA149" s="5">
        <v>1</v>
      </c>
      <c r="AB149" s="5">
        <v>0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208</v>
      </c>
      <c r="F150" s="5">
        <f>Source!V127</f>
        <v>0</v>
      </c>
      <c r="G150" s="5" t="s">
        <v>96</v>
      </c>
      <c r="H150" s="5" t="s">
        <v>97</v>
      </c>
      <c r="I150" s="5"/>
      <c r="J150" s="5"/>
      <c r="K150" s="5">
        <v>208</v>
      </c>
      <c r="L150" s="5">
        <v>22</v>
      </c>
      <c r="M150" s="5">
        <v>3</v>
      </c>
      <c r="N150" s="5" t="s">
        <v>4</v>
      </c>
      <c r="O150" s="5">
        <v>-1</v>
      </c>
      <c r="P150" s="5">
        <f>Source!DN127</f>
        <v>0</v>
      </c>
      <c r="Q150" s="5"/>
      <c r="R150" s="5"/>
      <c r="S150" s="5"/>
      <c r="T150" s="5"/>
      <c r="U150" s="5"/>
      <c r="V150" s="5"/>
      <c r="W150" s="5">
        <v>0</v>
      </c>
      <c r="X150" s="5">
        <v>1</v>
      </c>
      <c r="Y150" s="5">
        <v>0</v>
      </c>
      <c r="Z150" s="5">
        <v>0</v>
      </c>
      <c r="AA150" s="5">
        <v>1</v>
      </c>
      <c r="AB150" s="5">
        <v>0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209</v>
      </c>
      <c r="F151" s="5">
        <f>ROUND(Source!W127,O151)</f>
        <v>0</v>
      </c>
      <c r="G151" s="5" t="s">
        <v>98</v>
      </c>
      <c r="H151" s="5" t="s">
        <v>99</v>
      </c>
      <c r="I151" s="5"/>
      <c r="J151" s="5"/>
      <c r="K151" s="5">
        <v>209</v>
      </c>
      <c r="L151" s="5">
        <v>23</v>
      </c>
      <c r="M151" s="5">
        <v>3</v>
      </c>
      <c r="N151" s="5" t="s">
        <v>4</v>
      </c>
      <c r="O151" s="5">
        <v>2</v>
      </c>
      <c r="P151" s="5">
        <f>ROUND(Source!DO127,O151)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233</v>
      </c>
      <c r="F152" s="5">
        <f>ROUND(Source!BD127,O152)</f>
        <v>0</v>
      </c>
      <c r="G152" s="5" t="s">
        <v>100</v>
      </c>
      <c r="H152" s="5" t="s">
        <v>101</v>
      </c>
      <c r="I152" s="5"/>
      <c r="J152" s="5"/>
      <c r="K152" s="5">
        <v>233</v>
      </c>
      <c r="L152" s="5">
        <v>24</v>
      </c>
      <c r="M152" s="5">
        <v>3</v>
      </c>
      <c r="N152" s="5" t="s">
        <v>4</v>
      </c>
      <c r="O152" s="5">
        <v>2</v>
      </c>
      <c r="P152" s="5">
        <f>ROUND(Source!EV127,O152)</f>
        <v>0</v>
      </c>
      <c r="Q152" s="5"/>
      <c r="R152" s="5"/>
      <c r="S152" s="5"/>
      <c r="T152" s="5"/>
      <c r="U152" s="5"/>
      <c r="V152" s="5"/>
      <c r="W152" s="5">
        <v>0</v>
      </c>
      <c r="X152" s="5">
        <v>1</v>
      </c>
      <c r="Y152" s="5">
        <v>0</v>
      </c>
      <c r="Z152" s="5">
        <v>0</v>
      </c>
      <c r="AA152" s="5">
        <v>1</v>
      </c>
      <c r="AB152" s="5">
        <v>0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210</v>
      </c>
      <c r="F153" s="5">
        <f>ROUND(Source!X127,O153)</f>
        <v>0</v>
      </c>
      <c r="G153" s="5" t="s">
        <v>102</v>
      </c>
      <c r="H153" s="5" t="s">
        <v>103</v>
      </c>
      <c r="I153" s="5"/>
      <c r="J153" s="5"/>
      <c r="K153" s="5">
        <v>210</v>
      </c>
      <c r="L153" s="5">
        <v>25</v>
      </c>
      <c r="M153" s="5">
        <v>3</v>
      </c>
      <c r="N153" s="5" t="s">
        <v>4</v>
      </c>
      <c r="O153" s="5">
        <v>2</v>
      </c>
      <c r="P153" s="5">
        <f>ROUND(Source!DP127,O153)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211</v>
      </c>
      <c r="F154" s="5">
        <f>ROUND(Source!Y127,O154)</f>
        <v>0</v>
      </c>
      <c r="G154" s="5" t="s">
        <v>104</v>
      </c>
      <c r="H154" s="5" t="s">
        <v>105</v>
      </c>
      <c r="I154" s="5"/>
      <c r="J154" s="5"/>
      <c r="K154" s="5">
        <v>211</v>
      </c>
      <c r="L154" s="5">
        <v>26</v>
      </c>
      <c r="M154" s="5">
        <v>3</v>
      </c>
      <c r="N154" s="5" t="s">
        <v>4</v>
      </c>
      <c r="O154" s="5">
        <v>2</v>
      </c>
      <c r="P154" s="5">
        <f>ROUND(Source!DQ127,O154)</f>
        <v>0</v>
      </c>
      <c r="Q154" s="5"/>
      <c r="R154" s="5"/>
      <c r="S154" s="5"/>
      <c r="T154" s="5"/>
      <c r="U154" s="5"/>
      <c r="V154" s="5"/>
      <c r="W154" s="5">
        <v>0</v>
      </c>
      <c r="X154" s="5">
        <v>1</v>
      </c>
      <c r="Y154" s="5">
        <v>0</v>
      </c>
      <c r="Z154" s="5">
        <v>0</v>
      </c>
      <c r="AA154" s="5">
        <v>1</v>
      </c>
      <c r="AB154" s="5">
        <v>0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224</v>
      </c>
      <c r="F155" s="5">
        <f>ROUND(Source!AR127,O155)</f>
        <v>47838.34</v>
      </c>
      <c r="G155" s="5" t="s">
        <v>106</v>
      </c>
      <c r="H155" s="5" t="s">
        <v>107</v>
      </c>
      <c r="I155" s="5"/>
      <c r="J155" s="5"/>
      <c r="K155" s="5">
        <v>224</v>
      </c>
      <c r="L155" s="5">
        <v>27</v>
      </c>
      <c r="M155" s="5">
        <v>3</v>
      </c>
      <c r="N155" s="5" t="s">
        <v>4</v>
      </c>
      <c r="O155" s="5">
        <v>2</v>
      </c>
      <c r="P155" s="5">
        <f>ROUND(Source!EJ127,O155)</f>
        <v>696894.73</v>
      </c>
      <c r="Q155" s="5"/>
      <c r="R155" s="5"/>
      <c r="S155" s="5"/>
      <c r="T155" s="5"/>
      <c r="U155" s="5"/>
      <c r="V155" s="5"/>
      <c r="W155" s="5">
        <v>47838.34</v>
      </c>
      <c r="X155" s="5">
        <v>1</v>
      </c>
      <c r="Y155" s="5">
        <v>47838.34</v>
      </c>
      <c r="Z155" s="5">
        <v>696894.73</v>
      </c>
      <c r="AA155" s="5">
        <v>1</v>
      </c>
      <c r="AB155" s="5">
        <v>696894.73</v>
      </c>
    </row>
    <row r="156" spans="1:28">
      <c r="A156" s="5">
        <v>50</v>
      </c>
      <c r="B156" s="5">
        <v>1</v>
      </c>
      <c r="C156" s="5">
        <v>0</v>
      </c>
      <c r="D156" s="5">
        <v>2</v>
      </c>
      <c r="E156" s="5">
        <v>0</v>
      </c>
      <c r="F156" s="5">
        <f>ROUND(F144,O156)</f>
        <v>0</v>
      </c>
      <c r="G156" s="5" t="s">
        <v>108</v>
      </c>
      <c r="H156" s="5" t="s">
        <v>85</v>
      </c>
      <c r="I156" s="5"/>
      <c r="J156" s="5"/>
      <c r="K156" s="5">
        <v>212</v>
      </c>
      <c r="L156" s="5">
        <v>28</v>
      </c>
      <c r="M156" s="5">
        <v>0</v>
      </c>
      <c r="N156" s="5" t="s">
        <v>4</v>
      </c>
      <c r="O156" s="5">
        <v>2</v>
      </c>
      <c r="P156" s="5">
        <f>ROUND(P144,O156)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>
      <c r="A157" s="5">
        <v>50</v>
      </c>
      <c r="B157" s="5">
        <v>1</v>
      </c>
      <c r="C157" s="5">
        <v>0</v>
      </c>
      <c r="D157" s="5">
        <v>2</v>
      </c>
      <c r="E157" s="5">
        <v>0</v>
      </c>
      <c r="F157" s="5">
        <f>ROUND(F145,O157)</f>
        <v>0</v>
      </c>
      <c r="G157" s="5" t="s">
        <v>109</v>
      </c>
      <c r="H157" s="5" t="s">
        <v>87</v>
      </c>
      <c r="I157" s="5"/>
      <c r="J157" s="5"/>
      <c r="K157" s="5">
        <v>212</v>
      </c>
      <c r="L157" s="5">
        <v>29</v>
      </c>
      <c r="M157" s="5">
        <v>0</v>
      </c>
      <c r="N157" s="5" t="s">
        <v>4</v>
      </c>
      <c r="O157" s="5">
        <v>2</v>
      </c>
      <c r="P157" s="5">
        <f>ROUND(P145,O157)</f>
        <v>0</v>
      </c>
      <c r="Q157" s="5"/>
      <c r="R157" s="5"/>
      <c r="S157" s="5"/>
      <c r="T157" s="5"/>
      <c r="U157" s="5"/>
      <c r="V157" s="5"/>
      <c r="W157" s="5">
        <v>0</v>
      </c>
      <c r="X157" s="5">
        <v>1</v>
      </c>
      <c r="Y157" s="5">
        <v>0</v>
      </c>
      <c r="Z157" s="5">
        <v>0</v>
      </c>
      <c r="AA157" s="5">
        <v>1</v>
      </c>
      <c r="AB157" s="5">
        <v>0</v>
      </c>
    </row>
    <row r="158" spans="1:28">
      <c r="A158" s="5">
        <v>50</v>
      </c>
      <c r="B158" s="5">
        <v>1</v>
      </c>
      <c r="C158" s="5">
        <v>0</v>
      </c>
      <c r="D158" s="5">
        <v>2</v>
      </c>
      <c r="E158" s="5">
        <v>0</v>
      </c>
      <c r="F158" s="5">
        <f>ROUND(F146,O158)</f>
        <v>47838.34</v>
      </c>
      <c r="G158" s="5" t="s">
        <v>110</v>
      </c>
      <c r="H158" s="5" t="s">
        <v>88</v>
      </c>
      <c r="I158" s="5"/>
      <c r="J158" s="5"/>
      <c r="K158" s="5">
        <v>212</v>
      </c>
      <c r="L158" s="5">
        <v>30</v>
      </c>
      <c r="M158" s="5">
        <v>0</v>
      </c>
      <c r="N158" s="5" t="s">
        <v>4</v>
      </c>
      <c r="O158" s="5">
        <v>2</v>
      </c>
      <c r="P158" s="5">
        <f>ROUND(P146,O158)</f>
        <v>696894.73</v>
      </c>
      <c r="Q158" s="5"/>
      <c r="R158" s="5"/>
      <c r="S158" s="5"/>
      <c r="T158" s="5"/>
      <c r="U158" s="5"/>
      <c r="V158" s="5"/>
      <c r="W158" s="5">
        <v>47838.34</v>
      </c>
      <c r="X158" s="5">
        <v>1</v>
      </c>
      <c r="Y158" s="5">
        <v>47838.34</v>
      </c>
      <c r="Z158" s="5">
        <v>696894.73</v>
      </c>
      <c r="AA158" s="5">
        <v>1</v>
      </c>
      <c r="AB158" s="5">
        <v>696894.73</v>
      </c>
    </row>
    <row r="159" spans="1:28">
      <c r="A159" s="5">
        <v>50</v>
      </c>
      <c r="B159" s="5">
        <v>1</v>
      </c>
      <c r="C159" s="5">
        <v>0</v>
      </c>
      <c r="D159" s="5">
        <v>2</v>
      </c>
      <c r="E159" s="5">
        <v>0</v>
      </c>
      <c r="F159" s="5">
        <f>ROUND(F155,O159)</f>
        <v>47838.34</v>
      </c>
      <c r="G159" s="5" t="s">
        <v>111</v>
      </c>
      <c r="H159" s="5" t="s">
        <v>107</v>
      </c>
      <c r="I159" s="5"/>
      <c r="J159" s="5"/>
      <c r="K159" s="5">
        <v>212</v>
      </c>
      <c r="L159" s="5">
        <v>31</v>
      </c>
      <c r="M159" s="5">
        <v>0</v>
      </c>
      <c r="N159" s="5" t="s">
        <v>4</v>
      </c>
      <c r="O159" s="5">
        <v>2</v>
      </c>
      <c r="P159" s="5">
        <f>ROUND(P155,O159)</f>
        <v>696894.73</v>
      </c>
      <c r="Q159" s="5"/>
      <c r="R159" s="5"/>
      <c r="S159" s="5"/>
      <c r="T159" s="5"/>
      <c r="U159" s="5"/>
      <c r="V159" s="5"/>
      <c r="W159" s="5">
        <v>47838.34</v>
      </c>
      <c r="X159" s="5">
        <v>1</v>
      </c>
      <c r="Y159" s="5">
        <v>47838.34</v>
      </c>
      <c r="Z159" s="5">
        <v>696894.73</v>
      </c>
      <c r="AA159" s="5">
        <v>1</v>
      </c>
      <c r="AB159" s="5">
        <v>696894.73</v>
      </c>
    </row>
    <row r="160" spans="1:28">
      <c r="A160" s="5">
        <v>50</v>
      </c>
      <c r="B160" s="5">
        <v>1</v>
      </c>
      <c r="C160" s="5">
        <v>0</v>
      </c>
      <c r="D160" s="5">
        <v>2</v>
      </c>
      <c r="E160" s="5">
        <v>0</v>
      </c>
      <c r="F160" s="5">
        <f>ROUND((F144+F145)*1.4/100,O160)</f>
        <v>0</v>
      </c>
      <c r="G160" s="5" t="s">
        <v>112</v>
      </c>
      <c r="H160" s="5" t="s">
        <v>113</v>
      </c>
      <c r="I160" s="5"/>
      <c r="J160" s="5"/>
      <c r="K160" s="5">
        <v>212</v>
      </c>
      <c r="L160" s="5">
        <v>32</v>
      </c>
      <c r="M160" s="5">
        <v>0</v>
      </c>
      <c r="N160" s="5" t="s">
        <v>4</v>
      </c>
      <c r="O160" s="5">
        <v>2</v>
      </c>
      <c r="P160" s="5">
        <f>ROUND((P144+P145)*1.4/100,O160)</f>
        <v>0</v>
      </c>
      <c r="Q160" s="5"/>
      <c r="R160" s="5"/>
      <c r="S160" s="5"/>
      <c r="T160" s="5"/>
      <c r="U160" s="5"/>
      <c r="V160" s="5"/>
      <c r="W160" s="5">
        <v>0</v>
      </c>
      <c r="X160" s="5">
        <v>1</v>
      </c>
      <c r="Y160" s="5">
        <v>0</v>
      </c>
      <c r="Z160" s="5">
        <v>0</v>
      </c>
      <c r="AA160" s="5">
        <v>1</v>
      </c>
      <c r="AB160" s="5">
        <v>0</v>
      </c>
    </row>
    <row r="161" spans="1:50">
      <c r="A161" s="5">
        <v>50</v>
      </c>
      <c r="B161" s="5">
        <v>1</v>
      </c>
      <c r="C161" s="5">
        <v>0</v>
      </c>
      <c r="D161" s="5">
        <v>2</v>
      </c>
      <c r="E161" s="5">
        <v>0</v>
      </c>
      <c r="F161" s="5">
        <f>ROUND(F155+F160,O161)</f>
        <v>47838.34</v>
      </c>
      <c r="G161" s="5" t="s">
        <v>114</v>
      </c>
      <c r="H161" s="5" t="s">
        <v>115</v>
      </c>
      <c r="I161" s="5"/>
      <c r="J161" s="5"/>
      <c r="K161" s="5">
        <v>212</v>
      </c>
      <c r="L161" s="5">
        <v>33</v>
      </c>
      <c r="M161" s="5">
        <v>0</v>
      </c>
      <c r="N161" s="5" t="s">
        <v>4</v>
      </c>
      <c r="O161" s="5">
        <v>2</v>
      </c>
      <c r="P161" s="5">
        <f>ROUND(P155+P160,O161)</f>
        <v>696894.73</v>
      </c>
      <c r="Q161" s="5"/>
      <c r="R161" s="5"/>
      <c r="S161" s="5"/>
      <c r="T161" s="5"/>
      <c r="U161" s="5"/>
      <c r="V161" s="5"/>
      <c r="W161" s="5">
        <v>47838.34</v>
      </c>
      <c r="X161" s="5">
        <v>1</v>
      </c>
      <c r="Y161" s="5">
        <v>47838.34</v>
      </c>
      <c r="Z161" s="5">
        <v>696894.73</v>
      </c>
      <c r="AA161" s="5">
        <v>1</v>
      </c>
      <c r="AB161" s="5">
        <v>696894.73</v>
      </c>
    </row>
    <row r="162" spans="1:50">
      <c r="A162" s="5">
        <v>50</v>
      </c>
      <c r="B162" s="5">
        <v>1</v>
      </c>
      <c r="C162" s="5">
        <v>0</v>
      </c>
      <c r="D162" s="5">
        <v>2</v>
      </c>
      <c r="E162" s="5">
        <v>0</v>
      </c>
      <c r="F162" s="5">
        <f>ROUND(F161*1.0158,O162)</f>
        <v>48594.19</v>
      </c>
      <c r="G162" s="5" t="s">
        <v>19</v>
      </c>
      <c r="H162" s="5" t="s">
        <v>116</v>
      </c>
      <c r="I162" s="5"/>
      <c r="J162" s="5"/>
      <c r="K162" s="5">
        <v>212</v>
      </c>
      <c r="L162" s="5">
        <v>34</v>
      </c>
      <c r="M162" s="5">
        <v>0</v>
      </c>
      <c r="N162" s="5" t="s">
        <v>4</v>
      </c>
      <c r="O162" s="5">
        <v>2</v>
      </c>
      <c r="P162" s="5">
        <f>ROUND(P161*1.0158,O162)</f>
        <v>707905.67</v>
      </c>
      <c r="Q162" s="5"/>
      <c r="R162" s="5"/>
      <c r="S162" s="5"/>
      <c r="T162" s="5"/>
      <c r="U162" s="5"/>
      <c r="V162" s="5"/>
      <c r="W162" s="5">
        <v>48594.19</v>
      </c>
      <c r="X162" s="5">
        <v>1</v>
      </c>
      <c r="Y162" s="5">
        <v>48594.19</v>
      </c>
      <c r="Z162" s="5">
        <v>707905.67</v>
      </c>
      <c r="AA162" s="5">
        <v>1</v>
      </c>
      <c r="AB162" s="5">
        <v>707905.67</v>
      </c>
    </row>
    <row r="163" spans="1:50">
      <c r="A163" s="5">
        <v>50</v>
      </c>
      <c r="B163" s="5">
        <v>1</v>
      </c>
      <c r="C163" s="5">
        <v>0</v>
      </c>
      <c r="D163" s="5">
        <v>2</v>
      </c>
      <c r="E163" s="5">
        <v>0</v>
      </c>
      <c r="F163" s="5">
        <f>ROUND(F162*1.06174000077765,O163)</f>
        <v>51594.400000000001</v>
      </c>
      <c r="G163" s="5" t="s">
        <v>28</v>
      </c>
      <c r="H163" s="5" t="s">
        <v>117</v>
      </c>
      <c r="I163" s="5"/>
      <c r="J163" s="5"/>
      <c r="K163" s="5">
        <v>212</v>
      </c>
      <c r="L163" s="5">
        <v>35</v>
      </c>
      <c r="M163" s="5">
        <v>0</v>
      </c>
      <c r="N163" s="5" t="s">
        <v>4</v>
      </c>
      <c r="O163" s="5">
        <v>2</v>
      </c>
      <c r="P163" s="5">
        <f>ROUND(P162*1.06174000077765,O163)</f>
        <v>751611.77</v>
      </c>
      <c r="Q163" s="5"/>
      <c r="R163" s="5"/>
      <c r="S163" s="5"/>
      <c r="T163" s="5"/>
      <c r="U163" s="5"/>
      <c r="V163" s="5"/>
      <c r="W163" s="5">
        <v>51594.400000000001</v>
      </c>
      <c r="X163" s="5">
        <v>1</v>
      </c>
      <c r="Y163" s="5">
        <v>51594.400000000001</v>
      </c>
      <c r="Z163" s="5">
        <v>751611.77</v>
      </c>
      <c r="AA163" s="5">
        <v>1</v>
      </c>
      <c r="AB163" s="5">
        <v>751611.77</v>
      </c>
    </row>
    <row r="164" spans="1:50">
      <c r="A164" s="5">
        <v>50</v>
      </c>
      <c r="B164" s="5">
        <v>1</v>
      </c>
      <c r="C164" s="5">
        <v>0</v>
      </c>
      <c r="D164" s="5">
        <v>2</v>
      </c>
      <c r="E164" s="5">
        <v>0</v>
      </c>
      <c r="F164" s="5">
        <f>ROUND(F163*0.999860000006639,O164)</f>
        <v>51587.18</v>
      </c>
      <c r="G164" s="5" t="s">
        <v>118</v>
      </c>
      <c r="H164" s="5" t="s">
        <v>119</v>
      </c>
      <c r="I164" s="5"/>
      <c r="J164" s="5"/>
      <c r="K164" s="5">
        <v>212</v>
      </c>
      <c r="L164" s="5">
        <v>36</v>
      </c>
      <c r="M164" s="5">
        <v>0</v>
      </c>
      <c r="N164" s="5" t="s">
        <v>4</v>
      </c>
      <c r="O164" s="5">
        <v>2</v>
      </c>
      <c r="P164" s="5">
        <f>ROUND(P163*0.999860000006639,O164)</f>
        <v>751506.54</v>
      </c>
      <c r="Q164" s="5"/>
      <c r="R164" s="5"/>
      <c r="S164" s="5"/>
      <c r="T164" s="5"/>
      <c r="U164" s="5"/>
      <c r="V164" s="5"/>
      <c r="W164" s="5">
        <v>51587.18</v>
      </c>
      <c r="X164" s="5">
        <v>1</v>
      </c>
      <c r="Y164" s="5">
        <v>51587.18</v>
      </c>
      <c r="Z164" s="5">
        <v>751506.54</v>
      </c>
      <c r="AA164" s="5">
        <v>1</v>
      </c>
      <c r="AB164" s="5">
        <v>751506.54</v>
      </c>
    </row>
    <row r="165" spans="1:50">
      <c r="A165" s="5">
        <v>50</v>
      </c>
      <c r="B165" s="5">
        <v>1</v>
      </c>
      <c r="C165" s="5">
        <v>0</v>
      </c>
      <c r="D165" s="5">
        <v>2</v>
      </c>
      <c r="E165" s="5">
        <v>0</v>
      </c>
      <c r="F165" s="5">
        <f>ROUND(F164*0.9,O165)</f>
        <v>46428.46</v>
      </c>
      <c r="G165" s="5" t="s">
        <v>36</v>
      </c>
      <c r="H165" s="5" t="s">
        <v>120</v>
      </c>
      <c r="I165" s="5"/>
      <c r="J165" s="5"/>
      <c r="K165" s="5">
        <v>212</v>
      </c>
      <c r="L165" s="5">
        <v>37</v>
      </c>
      <c r="M165" s="5">
        <v>0</v>
      </c>
      <c r="N165" s="5" t="s">
        <v>4</v>
      </c>
      <c r="O165" s="5">
        <v>2</v>
      </c>
      <c r="P165" s="5">
        <f>ROUND(P164*0.9,O165)</f>
        <v>676355.89</v>
      </c>
      <c r="Q165" s="5"/>
      <c r="R165" s="5"/>
      <c r="S165" s="5"/>
      <c r="T165" s="5"/>
      <c r="U165" s="5"/>
      <c r="V165" s="5"/>
      <c r="W165" s="5">
        <v>46428.46</v>
      </c>
      <c r="X165" s="5">
        <v>1</v>
      </c>
      <c r="Y165" s="5">
        <v>46428.46</v>
      </c>
      <c r="Z165" s="5">
        <v>676355.89</v>
      </c>
      <c r="AA165" s="5">
        <v>1</v>
      </c>
      <c r="AB165" s="5">
        <v>676355.89</v>
      </c>
    </row>
    <row r="166" spans="1:50">
      <c r="A166" s="5">
        <v>50</v>
      </c>
      <c r="B166" s="5">
        <v>1</v>
      </c>
      <c r="C166" s="5">
        <v>0</v>
      </c>
      <c r="D166" s="5">
        <v>2</v>
      </c>
      <c r="E166" s="5">
        <v>0</v>
      </c>
      <c r="F166" s="5">
        <f>ROUND(F165*20/100,O166)</f>
        <v>9285.69</v>
      </c>
      <c r="G166" s="5" t="s">
        <v>121</v>
      </c>
      <c r="H166" s="5" t="s">
        <v>122</v>
      </c>
      <c r="I166" s="5"/>
      <c r="J166" s="5"/>
      <c r="K166" s="5">
        <v>212</v>
      </c>
      <c r="L166" s="5">
        <v>38</v>
      </c>
      <c r="M166" s="5">
        <v>0</v>
      </c>
      <c r="N166" s="5" t="s">
        <v>4</v>
      </c>
      <c r="O166" s="5">
        <v>2</v>
      </c>
      <c r="P166" s="5">
        <f>ROUND(P165*20/100,O166)</f>
        <v>135271.18</v>
      </c>
      <c r="Q166" s="5"/>
      <c r="R166" s="5"/>
      <c r="S166" s="5"/>
      <c r="T166" s="5"/>
      <c r="U166" s="5"/>
      <c r="V166" s="5"/>
      <c r="W166" s="5">
        <v>9285.69</v>
      </c>
      <c r="X166" s="5">
        <v>1</v>
      </c>
      <c r="Y166" s="5">
        <v>9285.69</v>
      </c>
      <c r="Z166" s="5">
        <v>135271.18</v>
      </c>
      <c r="AA166" s="5">
        <v>1</v>
      </c>
      <c r="AB166" s="5">
        <v>135271.18</v>
      </c>
    </row>
    <row r="167" spans="1:50">
      <c r="A167" s="5">
        <v>50</v>
      </c>
      <c r="B167" s="5">
        <v>1</v>
      </c>
      <c r="C167" s="5">
        <v>0</v>
      </c>
      <c r="D167" s="5">
        <v>2</v>
      </c>
      <c r="E167" s="5">
        <v>213</v>
      </c>
      <c r="F167" s="5">
        <f>ROUND(F165+F166,O167)</f>
        <v>55714.15</v>
      </c>
      <c r="G167" s="5" t="s">
        <v>123</v>
      </c>
      <c r="H167" s="5" t="s">
        <v>124</v>
      </c>
      <c r="I167" s="5"/>
      <c r="J167" s="5"/>
      <c r="K167" s="5">
        <v>212</v>
      </c>
      <c r="L167" s="5">
        <v>39</v>
      </c>
      <c r="M167" s="5">
        <v>0</v>
      </c>
      <c r="N167" s="5" t="s">
        <v>4</v>
      </c>
      <c r="O167" s="5">
        <v>2</v>
      </c>
      <c r="P167" s="5">
        <f>ROUND(P165+P166,O167)</f>
        <v>811627.07</v>
      </c>
      <c r="Q167" s="5"/>
      <c r="R167" s="5"/>
      <c r="S167" s="5"/>
      <c r="T167" s="5"/>
      <c r="U167" s="5"/>
      <c r="V167" s="5"/>
      <c r="W167" s="5">
        <v>55714.15</v>
      </c>
      <c r="X167" s="5">
        <v>1</v>
      </c>
      <c r="Y167" s="5">
        <v>55714.15</v>
      </c>
      <c r="Z167" s="5">
        <v>811627.07</v>
      </c>
      <c r="AA167" s="5">
        <v>1</v>
      </c>
      <c r="AB167" s="5">
        <v>811627.07</v>
      </c>
    </row>
    <row r="170" spans="1:50">
      <c r="A170">
        <v>70</v>
      </c>
      <c r="B170">
        <v>1</v>
      </c>
      <c r="D170">
        <v>1</v>
      </c>
      <c r="E170" t="s">
        <v>125</v>
      </c>
      <c r="F170" t="s">
        <v>126</v>
      </c>
      <c r="G170">
        <v>0</v>
      </c>
      <c r="H170">
        <v>0</v>
      </c>
      <c r="I170" t="s">
        <v>4</v>
      </c>
      <c r="J170">
        <v>1</v>
      </c>
      <c r="K170">
        <v>0</v>
      </c>
      <c r="L170" t="s">
        <v>4</v>
      </c>
      <c r="M170" t="s">
        <v>4</v>
      </c>
      <c r="N170">
        <v>0</v>
      </c>
      <c r="O170">
        <v>0</v>
      </c>
      <c r="P170" t="s">
        <v>4</v>
      </c>
    </row>
    <row r="171" spans="1:50">
      <c r="A171">
        <v>70</v>
      </c>
      <c r="B171">
        <v>1</v>
      </c>
      <c r="D171">
        <v>2</v>
      </c>
      <c r="E171" t="s">
        <v>127</v>
      </c>
      <c r="F171" t="s">
        <v>128</v>
      </c>
      <c r="G171">
        <v>1</v>
      </c>
      <c r="H171">
        <v>0</v>
      </c>
      <c r="I171" t="s">
        <v>4</v>
      </c>
      <c r="J171">
        <v>1</v>
      </c>
      <c r="K171">
        <v>0</v>
      </c>
      <c r="L171" t="s">
        <v>4</v>
      </c>
      <c r="M171" t="s">
        <v>4</v>
      </c>
      <c r="N171">
        <v>0</v>
      </c>
      <c r="O171">
        <v>1</v>
      </c>
      <c r="P171" t="s">
        <v>4</v>
      </c>
    </row>
    <row r="173" spans="1:50">
      <c r="A173">
        <v>-1</v>
      </c>
    </row>
    <row r="175" spans="1:50">
      <c r="A175" s="4">
        <v>75</v>
      </c>
      <c r="B175" s="4" t="s">
        <v>129</v>
      </c>
      <c r="C175" s="4">
        <v>2025</v>
      </c>
      <c r="D175" s="4">
        <v>0</v>
      </c>
      <c r="E175" s="4">
        <v>1</v>
      </c>
      <c r="F175" s="4"/>
      <c r="G175" s="4">
        <v>0</v>
      </c>
      <c r="H175" s="4">
        <v>2</v>
      </c>
      <c r="I175" s="4">
        <v>1</v>
      </c>
      <c r="J175" s="4">
        <v>1</v>
      </c>
      <c r="K175" s="4">
        <v>95</v>
      </c>
      <c r="L175" s="4">
        <v>65</v>
      </c>
      <c r="M175" s="4">
        <v>1</v>
      </c>
      <c r="N175" s="4">
        <v>70316051</v>
      </c>
      <c r="O175" s="4">
        <v>1</v>
      </c>
    </row>
    <row r="176" spans="1:50">
      <c r="A176" s="6">
        <v>1</v>
      </c>
      <c r="B176" s="6" t="s">
        <v>130</v>
      </c>
      <c r="C176" s="6" t="s">
        <v>131</v>
      </c>
      <c r="D176" s="6">
        <v>2025</v>
      </c>
      <c r="E176" s="6">
        <v>1</v>
      </c>
      <c r="F176" s="6">
        <v>1</v>
      </c>
      <c r="G176" s="6">
        <v>1</v>
      </c>
      <c r="H176" s="6">
        <v>0</v>
      </c>
      <c r="I176" s="6">
        <v>2</v>
      </c>
      <c r="J176" s="6">
        <v>1</v>
      </c>
      <c r="K176" s="6">
        <v>1</v>
      </c>
      <c r="L176" s="6">
        <v>1</v>
      </c>
      <c r="M176" s="6">
        <v>1</v>
      </c>
      <c r="N176" s="6">
        <v>1</v>
      </c>
      <c r="O176" s="6">
        <v>1</v>
      </c>
      <c r="P176" s="6">
        <v>1</v>
      </c>
      <c r="Q176" s="6">
        <v>1</v>
      </c>
      <c r="R176" s="6" t="s">
        <v>4</v>
      </c>
      <c r="S176" s="6" t="s">
        <v>4</v>
      </c>
      <c r="T176" s="6" t="s">
        <v>4</v>
      </c>
      <c r="U176" s="6" t="s">
        <v>4</v>
      </c>
      <c r="V176" s="6" t="s">
        <v>4</v>
      </c>
      <c r="W176" s="6" t="s">
        <v>4</v>
      </c>
      <c r="X176" s="6" t="s">
        <v>4</v>
      </c>
      <c r="Y176" s="6" t="s">
        <v>4</v>
      </c>
      <c r="Z176" s="6" t="s">
        <v>4</v>
      </c>
      <c r="AA176" s="6" t="s">
        <v>132</v>
      </c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>
        <v>70316052</v>
      </c>
      <c r="AO176" s="6"/>
      <c r="AP176" s="6"/>
      <c r="AQ176" s="6"/>
      <c r="AR176" s="6"/>
      <c r="AS176" s="6"/>
      <c r="AT176" s="6"/>
      <c r="AU176" s="6"/>
      <c r="AV176" s="6"/>
      <c r="AW176" s="6"/>
      <c r="AX176" s="6"/>
    </row>
    <row r="177" spans="1:50">
      <c r="A177" s="6">
        <v>1</v>
      </c>
      <c r="B177" s="6" t="s">
        <v>130</v>
      </c>
      <c r="C177" s="6" t="s">
        <v>133</v>
      </c>
      <c r="D177" s="6">
        <v>2025</v>
      </c>
      <c r="E177" s="6">
        <v>1</v>
      </c>
      <c r="F177" s="6">
        <v>1</v>
      </c>
      <c r="G177" s="6">
        <v>1</v>
      </c>
      <c r="H177" s="6">
        <v>0</v>
      </c>
      <c r="I177" s="6">
        <v>2</v>
      </c>
      <c r="J177" s="6">
        <v>1</v>
      </c>
      <c r="K177" s="6">
        <v>1</v>
      </c>
      <c r="L177" s="6">
        <v>1</v>
      </c>
      <c r="M177" s="6">
        <v>1</v>
      </c>
      <c r="N177" s="6">
        <v>1</v>
      </c>
      <c r="O177" s="6">
        <v>1</v>
      </c>
      <c r="P177" s="6">
        <v>1</v>
      </c>
      <c r="Q177" s="6">
        <v>1</v>
      </c>
      <c r="R177" s="6" t="s">
        <v>4</v>
      </c>
      <c r="S177" s="6" t="s">
        <v>4</v>
      </c>
      <c r="T177" s="6" t="s">
        <v>4</v>
      </c>
      <c r="U177" s="6" t="s">
        <v>4</v>
      </c>
      <c r="V177" s="6" t="s">
        <v>4</v>
      </c>
      <c r="W177" s="6" t="s">
        <v>4</v>
      </c>
      <c r="X177" s="6" t="s">
        <v>4</v>
      </c>
      <c r="Y177" s="6" t="s">
        <v>4</v>
      </c>
      <c r="Z177" s="6" t="s">
        <v>4</v>
      </c>
      <c r="AA177" s="6" t="s">
        <v>134</v>
      </c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>
        <v>70316053</v>
      </c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spans="1:50">
      <c r="A178" s="4">
        <v>75</v>
      </c>
      <c r="B178" s="4" t="s">
        <v>135</v>
      </c>
      <c r="C178" s="4">
        <v>2000</v>
      </c>
      <c r="D178" s="4">
        <v>0</v>
      </c>
      <c r="E178" s="4">
        <v>1</v>
      </c>
      <c r="F178" s="4">
        <v>0</v>
      </c>
      <c r="G178" s="4">
        <v>0</v>
      </c>
      <c r="H178" s="4">
        <v>1</v>
      </c>
      <c r="I178" s="4">
        <v>0</v>
      </c>
      <c r="J178" s="4">
        <v>1</v>
      </c>
      <c r="K178" s="4">
        <v>98</v>
      </c>
      <c r="L178" s="4">
        <v>77</v>
      </c>
      <c r="M178" s="4">
        <v>0</v>
      </c>
      <c r="N178" s="4">
        <v>70304642</v>
      </c>
      <c r="O178" s="4">
        <v>2</v>
      </c>
    </row>
    <row r="182" spans="1:50">
      <c r="A182">
        <v>65</v>
      </c>
      <c r="C182">
        <v>1</v>
      </c>
      <c r="D182">
        <v>0</v>
      </c>
      <c r="E18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66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136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63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70316051</v>
      </c>
      <c r="E14" s="1">
        <v>70304642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ROUND((Source!P102)/1000,2)</f>
        <v>0</v>
      </c>
      <c r="F16" s="8">
        <f>ROUND((Source!P103)/1000,2)</f>
        <v>0</v>
      </c>
      <c r="G16" s="8">
        <f>ROUND((Source!P94)/1000,2)</f>
        <v>0</v>
      </c>
      <c r="H16" s="8">
        <f>ROUND((Source!P104)/1000+(Source!P105)/1000,2)</f>
        <v>696.89</v>
      </c>
      <c r="I16" s="8">
        <f>E16+F16+G16+H16</f>
        <v>696.89</v>
      </c>
      <c r="J16" s="8">
        <f>ROUND((Source!P100+Source!P99)/1000,2)</f>
        <v>0</v>
      </c>
      <c r="T16" s="9">
        <f>ROUND((Source!F102)/1000,2)</f>
        <v>0</v>
      </c>
      <c r="U16" s="9">
        <f>ROUND((Source!F103)/1000,2)</f>
        <v>0</v>
      </c>
      <c r="V16" s="9">
        <f>ROUND((Source!F94)/1000,2)</f>
        <v>0</v>
      </c>
      <c r="W16" s="9">
        <f>ROUND((Source!F104)/1000+(Source!F105)/1000,2)</f>
        <v>47.84</v>
      </c>
      <c r="X16" s="9">
        <f>T16+U16+V16+W16</f>
        <v>47.84</v>
      </c>
      <c r="Y16" s="9">
        <f>ROUND((Source!F100+Source!F99)/1000,2)</f>
        <v>0</v>
      </c>
      <c r="AI16" s="7">
        <v>0</v>
      </c>
      <c r="AJ16" s="7">
        <v>-1</v>
      </c>
      <c r="AK16" s="7" t="s">
        <v>140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696894.73</v>
      </c>
      <c r="AU16" s="8">
        <v>0</v>
      </c>
      <c r="AV16" s="8">
        <v>0</v>
      </c>
      <c r="AW16" s="8">
        <v>0</v>
      </c>
      <c r="AX16" s="8">
        <v>0</v>
      </c>
      <c r="AY16" s="8">
        <v>696894.73</v>
      </c>
      <c r="AZ16" s="8">
        <v>0</v>
      </c>
      <c r="BA16" s="8">
        <v>0</v>
      </c>
      <c r="BB16" s="8">
        <v>0</v>
      </c>
      <c r="BC16" s="8">
        <v>0</v>
      </c>
      <c r="BD16" s="8">
        <v>696894.73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696894.73</v>
      </c>
      <c r="BR16" s="9">
        <v>47838.34</v>
      </c>
      <c r="BS16" s="9">
        <v>0</v>
      </c>
      <c r="BT16" s="9">
        <v>0</v>
      </c>
      <c r="BU16" s="9">
        <v>0</v>
      </c>
      <c r="BV16" s="9">
        <v>0</v>
      </c>
      <c r="BW16" s="9">
        <v>47838.34</v>
      </c>
      <c r="BX16" s="9">
        <v>0</v>
      </c>
      <c r="BY16" s="9">
        <v>0</v>
      </c>
      <c r="BZ16" s="9">
        <v>0</v>
      </c>
      <c r="CA16" s="9">
        <v>0</v>
      </c>
      <c r="CB16" s="9">
        <v>47838.34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47838.34</v>
      </c>
    </row>
    <row r="18" spans="1:40">
      <c r="A18">
        <v>51</v>
      </c>
      <c r="E18" s="10">
        <f>SUMIF(A16:A17,3,E16:E17)</f>
        <v>0</v>
      </c>
      <c r="F18" s="10">
        <f>SUMIF(A16:A17,3,F16:F17)</f>
        <v>0</v>
      </c>
      <c r="G18" s="10">
        <f>SUMIF(A16:A17,3,G16:G17)</f>
        <v>0</v>
      </c>
      <c r="H18" s="10">
        <f>SUMIF(A16:A17,3,H16:H17)</f>
        <v>696.89</v>
      </c>
      <c r="I18" s="10">
        <f>SUMIF(A16:A17,3,I16:I17)</f>
        <v>696.89</v>
      </c>
      <c r="J18" s="10">
        <f>SUMIF(A16:A17,3,J16:J17)</f>
        <v>0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0</v>
      </c>
      <c r="U18" s="3">
        <f>SUMIF(A16:A17,3,U16:U17)</f>
        <v>0</v>
      </c>
      <c r="V18" s="3">
        <f>SUMIF(A16:A17,3,V16:V17)</f>
        <v>0</v>
      </c>
      <c r="W18" s="3">
        <f>SUMIF(A16:A17,3,W16:W17)</f>
        <v>47.84</v>
      </c>
      <c r="X18" s="3">
        <f>SUMIF(A16:A17,3,X16:X17)</f>
        <v>47.84</v>
      </c>
      <c r="Y18" s="3">
        <f>SUMIF(A16:A17,3,Y16:Y17)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696894.73</v>
      </c>
      <c r="G20" s="5" t="s">
        <v>54</v>
      </c>
      <c r="H20" s="5" t="s">
        <v>55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47838.34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0</v>
      </c>
      <c r="G21" s="5" t="s">
        <v>56</v>
      </c>
      <c r="H21" s="5" t="s">
        <v>57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0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58</v>
      </c>
      <c r="H22" s="5" t="s">
        <v>59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0</v>
      </c>
      <c r="G23" s="5" t="s">
        <v>60</v>
      </c>
      <c r="H23" s="5" t="s">
        <v>61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0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0</v>
      </c>
      <c r="G24" s="5" t="s">
        <v>62</v>
      </c>
      <c r="H24" s="5" t="s">
        <v>63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0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64</v>
      </c>
      <c r="H25" s="5" t="s">
        <v>65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0</v>
      </c>
      <c r="G26" s="5" t="s">
        <v>66</v>
      </c>
      <c r="H26" s="5" t="s">
        <v>67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0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68</v>
      </c>
      <c r="H27" s="5" t="s">
        <v>69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70</v>
      </c>
      <c r="H28" s="5" t="s">
        <v>71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72</v>
      </c>
      <c r="H29" s="5" t="s">
        <v>73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696894.73</v>
      </c>
      <c r="G30" s="5" t="s">
        <v>74</v>
      </c>
      <c r="H30" s="5" t="s">
        <v>75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47838.34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76</v>
      </c>
      <c r="H31" s="5" t="s">
        <v>77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0</v>
      </c>
      <c r="G32" s="5" t="s">
        <v>78</v>
      </c>
      <c r="H32" s="5" t="s">
        <v>79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0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0</v>
      </c>
      <c r="G33" s="5" t="s">
        <v>80</v>
      </c>
      <c r="H33" s="5" t="s">
        <v>81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0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82</v>
      </c>
      <c r="H34" s="5" t="s">
        <v>83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0</v>
      </c>
      <c r="G35" s="5" t="s">
        <v>84</v>
      </c>
      <c r="H35" s="5" t="s">
        <v>85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0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86</v>
      </c>
      <c r="H36" s="5" t="s">
        <v>87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696894.73</v>
      </c>
      <c r="G37" s="5" t="s">
        <v>88</v>
      </c>
      <c r="H37" s="5" t="s">
        <v>89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47838.34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90</v>
      </c>
      <c r="H38" s="5" t="s">
        <v>91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92</v>
      </c>
      <c r="H39" s="5" t="s">
        <v>93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0</v>
      </c>
      <c r="G40" s="5" t="s">
        <v>94</v>
      </c>
      <c r="H40" s="5" t="s">
        <v>95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0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96</v>
      </c>
      <c r="H41" s="5" t="s">
        <v>97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98</v>
      </c>
      <c r="H42" s="5" t="s">
        <v>99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100</v>
      </c>
      <c r="H43" s="5" t="s">
        <v>101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0</v>
      </c>
      <c r="G44" s="5" t="s">
        <v>102</v>
      </c>
      <c r="H44" s="5" t="s">
        <v>103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0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0</v>
      </c>
      <c r="G45" s="5" t="s">
        <v>104</v>
      </c>
      <c r="H45" s="5" t="s">
        <v>105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0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696894.73</v>
      </c>
      <c r="G46" s="5" t="s">
        <v>106</v>
      </c>
      <c r="H46" s="5" t="s">
        <v>107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47838.34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0</v>
      </c>
      <c r="G47" s="5" t="s">
        <v>108</v>
      </c>
      <c r="H47" s="5" t="s">
        <v>85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2</v>
      </c>
      <c r="P47" s="5">
        <v>0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109</v>
      </c>
      <c r="H48" s="5" t="s">
        <v>87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696894.73</v>
      </c>
      <c r="G49" s="5" t="s">
        <v>110</v>
      </c>
      <c r="H49" s="5" t="s">
        <v>88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47838.34</v>
      </c>
    </row>
    <row r="50" spans="1:50">
      <c r="A50" s="5">
        <v>50</v>
      </c>
      <c r="B50" s="5">
        <v>1</v>
      </c>
      <c r="C50" s="5">
        <v>0</v>
      </c>
      <c r="D50" s="5">
        <v>2</v>
      </c>
      <c r="E50" s="5">
        <v>0</v>
      </c>
      <c r="F50" s="5">
        <v>696894.73</v>
      </c>
      <c r="G50" s="5" t="s">
        <v>111</v>
      </c>
      <c r="H50" s="5" t="s">
        <v>107</v>
      </c>
      <c r="I50" s="5"/>
      <c r="J50" s="5"/>
      <c r="K50" s="5">
        <v>212</v>
      </c>
      <c r="L50" s="5">
        <v>31</v>
      </c>
      <c r="M50" s="5">
        <v>0</v>
      </c>
      <c r="N50" s="5" t="s">
        <v>4</v>
      </c>
      <c r="O50" s="5">
        <v>2</v>
      </c>
      <c r="P50" s="5">
        <v>47838.34</v>
      </c>
    </row>
    <row r="51" spans="1:50">
      <c r="A51" s="5">
        <v>50</v>
      </c>
      <c r="B51" s="5">
        <v>1</v>
      </c>
      <c r="C51" s="5">
        <v>0</v>
      </c>
      <c r="D51" s="5">
        <v>2</v>
      </c>
      <c r="E51" s="5">
        <v>0</v>
      </c>
      <c r="F51" s="5">
        <v>0</v>
      </c>
      <c r="G51" s="5" t="s">
        <v>112</v>
      </c>
      <c r="H51" s="5" t="s">
        <v>113</v>
      </c>
      <c r="I51" s="5"/>
      <c r="J51" s="5"/>
      <c r="K51" s="5">
        <v>212</v>
      </c>
      <c r="L51" s="5">
        <v>32</v>
      </c>
      <c r="M51" s="5">
        <v>0</v>
      </c>
      <c r="N51" s="5" t="s">
        <v>4</v>
      </c>
      <c r="O51" s="5">
        <v>2</v>
      </c>
      <c r="P51" s="5">
        <v>0</v>
      </c>
    </row>
    <row r="52" spans="1:50">
      <c r="A52" s="5">
        <v>50</v>
      </c>
      <c r="B52" s="5">
        <v>1</v>
      </c>
      <c r="C52" s="5">
        <v>0</v>
      </c>
      <c r="D52" s="5">
        <v>2</v>
      </c>
      <c r="E52" s="5">
        <v>0</v>
      </c>
      <c r="F52" s="5">
        <v>696894.73</v>
      </c>
      <c r="G52" s="5" t="s">
        <v>114</v>
      </c>
      <c r="H52" s="5" t="s">
        <v>115</v>
      </c>
      <c r="I52" s="5"/>
      <c r="J52" s="5"/>
      <c r="K52" s="5">
        <v>212</v>
      </c>
      <c r="L52" s="5">
        <v>33</v>
      </c>
      <c r="M52" s="5">
        <v>0</v>
      </c>
      <c r="N52" s="5" t="s">
        <v>4</v>
      </c>
      <c r="O52" s="5">
        <v>2</v>
      </c>
      <c r="P52" s="5">
        <v>47838.34</v>
      </c>
    </row>
    <row r="53" spans="1:50">
      <c r="A53" s="5">
        <v>50</v>
      </c>
      <c r="B53" s="5">
        <v>1</v>
      </c>
      <c r="C53" s="5">
        <v>0</v>
      </c>
      <c r="D53" s="5">
        <v>2</v>
      </c>
      <c r="E53" s="5">
        <v>0</v>
      </c>
      <c r="F53" s="5">
        <v>707905.67</v>
      </c>
      <c r="G53" s="5" t="s">
        <v>19</v>
      </c>
      <c r="H53" s="5" t="s">
        <v>116</v>
      </c>
      <c r="I53" s="5"/>
      <c r="J53" s="5"/>
      <c r="K53" s="5">
        <v>212</v>
      </c>
      <c r="L53" s="5">
        <v>34</v>
      </c>
      <c r="M53" s="5">
        <v>0</v>
      </c>
      <c r="N53" s="5" t="s">
        <v>4</v>
      </c>
      <c r="O53" s="5">
        <v>2</v>
      </c>
      <c r="P53" s="5">
        <v>48594.19</v>
      </c>
    </row>
    <row r="54" spans="1:50">
      <c r="A54" s="5">
        <v>50</v>
      </c>
      <c r="B54" s="5">
        <v>1</v>
      </c>
      <c r="C54" s="5">
        <v>0</v>
      </c>
      <c r="D54" s="5">
        <v>2</v>
      </c>
      <c r="E54" s="5">
        <v>0</v>
      </c>
      <c r="F54" s="5">
        <v>751611.77</v>
      </c>
      <c r="G54" s="5" t="s">
        <v>28</v>
      </c>
      <c r="H54" s="5" t="s">
        <v>117</v>
      </c>
      <c r="I54" s="5"/>
      <c r="J54" s="5"/>
      <c r="K54" s="5">
        <v>212</v>
      </c>
      <c r="L54" s="5">
        <v>35</v>
      </c>
      <c r="M54" s="5">
        <v>0</v>
      </c>
      <c r="N54" s="5" t="s">
        <v>4</v>
      </c>
      <c r="O54" s="5">
        <v>2</v>
      </c>
      <c r="P54" s="5">
        <v>51594.400000000001</v>
      </c>
    </row>
    <row r="55" spans="1:50">
      <c r="A55" s="5">
        <v>50</v>
      </c>
      <c r="B55" s="5">
        <v>1</v>
      </c>
      <c r="C55" s="5">
        <v>0</v>
      </c>
      <c r="D55" s="5">
        <v>2</v>
      </c>
      <c r="E55" s="5">
        <v>0</v>
      </c>
      <c r="F55" s="5">
        <v>751506.54</v>
      </c>
      <c r="G55" s="5" t="s">
        <v>118</v>
      </c>
      <c r="H55" s="5" t="s">
        <v>119</v>
      </c>
      <c r="I55" s="5"/>
      <c r="J55" s="5"/>
      <c r="K55" s="5">
        <v>212</v>
      </c>
      <c r="L55" s="5">
        <v>36</v>
      </c>
      <c r="M55" s="5">
        <v>0</v>
      </c>
      <c r="N55" s="5" t="s">
        <v>4</v>
      </c>
      <c r="O55" s="5">
        <v>2</v>
      </c>
      <c r="P55" s="5">
        <v>51587.18</v>
      </c>
    </row>
    <row r="56" spans="1:50">
      <c r="A56" s="5">
        <v>50</v>
      </c>
      <c r="B56" s="5">
        <v>1</v>
      </c>
      <c r="C56" s="5">
        <v>0</v>
      </c>
      <c r="D56" s="5">
        <v>2</v>
      </c>
      <c r="E56" s="5">
        <v>0</v>
      </c>
      <c r="F56" s="5">
        <v>676355.89</v>
      </c>
      <c r="G56" s="5" t="s">
        <v>36</v>
      </c>
      <c r="H56" s="5" t="s">
        <v>120</v>
      </c>
      <c r="I56" s="5"/>
      <c r="J56" s="5"/>
      <c r="K56" s="5">
        <v>212</v>
      </c>
      <c r="L56" s="5">
        <v>37</v>
      </c>
      <c r="M56" s="5">
        <v>0</v>
      </c>
      <c r="N56" s="5" t="s">
        <v>4</v>
      </c>
      <c r="O56" s="5">
        <v>2</v>
      </c>
      <c r="P56" s="5">
        <v>46428.46</v>
      </c>
    </row>
    <row r="57" spans="1:50">
      <c r="A57" s="5">
        <v>50</v>
      </c>
      <c r="B57" s="5">
        <v>1</v>
      </c>
      <c r="C57" s="5">
        <v>0</v>
      </c>
      <c r="D57" s="5">
        <v>2</v>
      </c>
      <c r="E57" s="5">
        <v>0</v>
      </c>
      <c r="F57" s="5">
        <v>135271.18</v>
      </c>
      <c r="G57" s="5" t="s">
        <v>121</v>
      </c>
      <c r="H57" s="5" t="s">
        <v>122</v>
      </c>
      <c r="I57" s="5"/>
      <c r="J57" s="5"/>
      <c r="K57" s="5">
        <v>212</v>
      </c>
      <c r="L57" s="5">
        <v>38</v>
      </c>
      <c r="M57" s="5">
        <v>0</v>
      </c>
      <c r="N57" s="5" t="s">
        <v>4</v>
      </c>
      <c r="O57" s="5">
        <v>2</v>
      </c>
      <c r="P57" s="5">
        <v>9285.69</v>
      </c>
    </row>
    <row r="58" spans="1:50">
      <c r="A58" s="5">
        <v>50</v>
      </c>
      <c r="B58" s="5">
        <v>1</v>
      </c>
      <c r="C58" s="5">
        <v>0</v>
      </c>
      <c r="D58" s="5">
        <v>2</v>
      </c>
      <c r="E58" s="5">
        <v>213</v>
      </c>
      <c r="F58" s="5">
        <v>811627.07</v>
      </c>
      <c r="G58" s="5" t="s">
        <v>123</v>
      </c>
      <c r="H58" s="5" t="s">
        <v>124</v>
      </c>
      <c r="I58" s="5"/>
      <c r="J58" s="5"/>
      <c r="K58" s="5">
        <v>212</v>
      </c>
      <c r="L58" s="5">
        <v>39</v>
      </c>
      <c r="M58" s="5">
        <v>0</v>
      </c>
      <c r="N58" s="5" t="s">
        <v>4</v>
      </c>
      <c r="O58" s="5">
        <v>2</v>
      </c>
      <c r="P58" s="5">
        <v>55714.15</v>
      </c>
    </row>
    <row r="60" spans="1:50">
      <c r="A60">
        <v>-1</v>
      </c>
    </row>
    <row r="63" spans="1:50">
      <c r="A63" s="4">
        <v>75</v>
      </c>
      <c r="B63" s="4" t="s">
        <v>129</v>
      </c>
      <c r="C63" s="4">
        <v>2025</v>
      </c>
      <c r="D63" s="4">
        <v>0</v>
      </c>
      <c r="E63" s="4">
        <v>1</v>
      </c>
      <c r="F63" s="4"/>
      <c r="G63" s="4">
        <v>0</v>
      </c>
      <c r="H63" s="4">
        <v>2</v>
      </c>
      <c r="I63" s="4">
        <v>1</v>
      </c>
      <c r="J63" s="4">
        <v>1</v>
      </c>
      <c r="K63" s="4">
        <v>95</v>
      </c>
      <c r="L63" s="4">
        <v>65</v>
      </c>
      <c r="M63" s="4">
        <v>1</v>
      </c>
      <c r="N63" s="4">
        <v>70316051</v>
      </c>
      <c r="O63" s="4">
        <v>1</v>
      </c>
    </row>
    <row r="64" spans="1:50">
      <c r="A64" s="6">
        <v>1</v>
      </c>
      <c r="B64" s="6" t="s">
        <v>130</v>
      </c>
      <c r="C64" s="6" t="s">
        <v>131</v>
      </c>
      <c r="D64" s="6">
        <v>2025</v>
      </c>
      <c r="E64" s="6">
        <v>1</v>
      </c>
      <c r="F64" s="6">
        <v>1</v>
      </c>
      <c r="G64" s="6">
        <v>1</v>
      </c>
      <c r="H64" s="6">
        <v>0</v>
      </c>
      <c r="I64" s="6">
        <v>2</v>
      </c>
      <c r="J64" s="6">
        <v>1</v>
      </c>
      <c r="K64" s="6">
        <v>1</v>
      </c>
      <c r="L64" s="6">
        <v>1</v>
      </c>
      <c r="M64" s="6">
        <v>1</v>
      </c>
      <c r="N64" s="6">
        <v>1</v>
      </c>
      <c r="O64" s="6">
        <v>1</v>
      </c>
      <c r="P64" s="6">
        <v>1</v>
      </c>
      <c r="Q64" s="6">
        <v>1</v>
      </c>
      <c r="R64" s="6" t="s">
        <v>4</v>
      </c>
      <c r="S64" s="6" t="s">
        <v>4</v>
      </c>
      <c r="T64" s="6" t="s">
        <v>4</v>
      </c>
      <c r="U64" s="6" t="s">
        <v>4</v>
      </c>
      <c r="V64" s="6" t="s">
        <v>4</v>
      </c>
      <c r="W64" s="6" t="s">
        <v>4</v>
      </c>
      <c r="X64" s="6" t="s">
        <v>4</v>
      </c>
      <c r="Y64" s="6" t="s">
        <v>4</v>
      </c>
      <c r="Z64" s="6" t="s">
        <v>4</v>
      </c>
      <c r="AA64" s="6" t="s">
        <v>132</v>
      </c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>
        <v>70316052</v>
      </c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1:50">
      <c r="A65" s="6">
        <v>1</v>
      </c>
      <c r="B65" s="6" t="s">
        <v>130</v>
      </c>
      <c r="C65" s="6" t="s">
        <v>133</v>
      </c>
      <c r="D65" s="6">
        <v>2025</v>
      </c>
      <c r="E65" s="6">
        <v>1</v>
      </c>
      <c r="F65" s="6">
        <v>1</v>
      </c>
      <c r="G65" s="6">
        <v>1</v>
      </c>
      <c r="H65" s="6">
        <v>0</v>
      </c>
      <c r="I65" s="6">
        <v>2</v>
      </c>
      <c r="J65" s="6">
        <v>1</v>
      </c>
      <c r="K65" s="6">
        <v>1</v>
      </c>
      <c r="L65" s="6">
        <v>1</v>
      </c>
      <c r="M65" s="6">
        <v>1</v>
      </c>
      <c r="N65" s="6">
        <v>1</v>
      </c>
      <c r="O65" s="6">
        <v>1</v>
      </c>
      <c r="P65" s="6">
        <v>1</v>
      </c>
      <c r="Q65" s="6">
        <v>1</v>
      </c>
      <c r="R65" s="6" t="s">
        <v>4</v>
      </c>
      <c r="S65" s="6" t="s">
        <v>4</v>
      </c>
      <c r="T65" s="6" t="s">
        <v>4</v>
      </c>
      <c r="U65" s="6" t="s">
        <v>4</v>
      </c>
      <c r="V65" s="6" t="s">
        <v>4</v>
      </c>
      <c r="W65" s="6" t="s">
        <v>4</v>
      </c>
      <c r="X65" s="6" t="s">
        <v>4</v>
      </c>
      <c r="Y65" s="6" t="s">
        <v>4</v>
      </c>
      <c r="Z65" s="6" t="s">
        <v>4</v>
      </c>
      <c r="AA65" s="6" t="s">
        <v>134</v>
      </c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>
        <v>70316053</v>
      </c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1:50">
      <c r="A66" s="4">
        <v>75</v>
      </c>
      <c r="B66" s="4" t="s">
        <v>135</v>
      </c>
      <c r="C66" s="4">
        <v>2000</v>
      </c>
      <c r="D66" s="4">
        <v>0</v>
      </c>
      <c r="E66" s="4">
        <v>1</v>
      </c>
      <c r="F66" s="4">
        <v>0</v>
      </c>
      <c r="G66" s="4">
        <v>0</v>
      </c>
      <c r="H66" s="4">
        <v>1</v>
      </c>
      <c r="I66" s="4">
        <v>0</v>
      </c>
      <c r="J66" s="4">
        <v>1</v>
      </c>
      <c r="K66" s="4">
        <v>98</v>
      </c>
      <c r="L66" s="4">
        <v>77</v>
      </c>
      <c r="M66" s="4">
        <v>0</v>
      </c>
      <c r="N66" s="4">
        <v>70304642</v>
      </c>
      <c r="O66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2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ROW(Source!A34)</f>
        <v>34</v>
      </c>
      <c r="B1">
        <v>70304642</v>
      </c>
      <c r="C1">
        <v>70304768</v>
      </c>
      <c r="D1">
        <v>69277202</v>
      </c>
      <c r="E1">
        <v>1075</v>
      </c>
      <c r="F1">
        <v>1</v>
      </c>
      <c r="G1">
        <v>1075</v>
      </c>
      <c r="H1">
        <v>2</v>
      </c>
      <c r="I1" t="s">
        <v>137</v>
      </c>
      <c r="J1" t="s">
        <v>4</v>
      </c>
      <c r="K1" t="s">
        <v>138</v>
      </c>
      <c r="L1">
        <v>1344</v>
      </c>
      <c r="N1">
        <v>1008</v>
      </c>
      <c r="O1" t="s">
        <v>139</v>
      </c>
      <c r="P1" t="s">
        <v>139</v>
      </c>
      <c r="Q1">
        <v>1</v>
      </c>
      <c r="W1">
        <v>0</v>
      </c>
      <c r="X1">
        <v>-1180195794</v>
      </c>
      <c r="Y1">
        <f>AT1</f>
        <v>55.06</v>
      </c>
      <c r="AA1">
        <v>0</v>
      </c>
      <c r="AB1">
        <v>1</v>
      </c>
      <c r="AC1">
        <v>0</v>
      </c>
      <c r="AD1">
        <v>0</v>
      </c>
      <c r="AE1">
        <v>0</v>
      </c>
      <c r="AF1">
        <v>1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4</v>
      </c>
      <c r="AT1">
        <v>55.06</v>
      </c>
      <c r="AU1" t="s">
        <v>4</v>
      </c>
      <c r="AV1">
        <v>0</v>
      </c>
      <c r="AW1">
        <v>2</v>
      </c>
      <c r="AX1">
        <v>70327539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ROUND(Y1*Source!I34*DO1,9)</f>
        <v>0</v>
      </c>
      <c r="CX1">
        <f>ROUND(Y1*Source!I34,9)</f>
        <v>17819.067800000001</v>
      </c>
      <c r="CY1">
        <f>AB1</f>
        <v>1</v>
      </c>
      <c r="CZ1">
        <f>AF1</f>
        <v>1</v>
      </c>
      <c r="DA1">
        <f>AJ1</f>
        <v>1</v>
      </c>
      <c r="DB1">
        <f>ROUND(ROUND(AT1*CZ1,2),6)</f>
        <v>55.06</v>
      </c>
      <c r="DC1">
        <f>ROUND(ROUND(AT1*AG1,2),6)</f>
        <v>0</v>
      </c>
      <c r="DD1" t="s">
        <v>4</v>
      </c>
      <c r="DE1" t="s">
        <v>4</v>
      </c>
      <c r="DF1">
        <f>ROUND(ROUND(AE1,2)*CX1,2)</f>
        <v>0</v>
      </c>
      <c r="DG1">
        <f>ROUND(ROUND(AF1,2)*CX1,2)</f>
        <v>17819.07</v>
      </c>
      <c r="DH1">
        <f>ROUND(ROUND(AG1,2)*CX1,2)</f>
        <v>0</v>
      </c>
      <c r="DI1">
        <f>ROUND(ROUND(AH1,2)*CX1,2)</f>
        <v>0</v>
      </c>
      <c r="DJ1">
        <f>DG1</f>
        <v>17819.07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ROW(Source!A35)</f>
        <v>35</v>
      </c>
      <c r="B2">
        <v>70316051</v>
      </c>
      <c r="C2">
        <v>70304768</v>
      </c>
      <c r="D2">
        <v>69277202</v>
      </c>
      <c r="E2">
        <v>1075</v>
      </c>
      <c r="F2">
        <v>1</v>
      </c>
      <c r="G2">
        <v>1075</v>
      </c>
      <c r="H2">
        <v>2</v>
      </c>
      <c r="I2" t="s">
        <v>137</v>
      </c>
      <c r="J2" t="s">
        <v>4</v>
      </c>
      <c r="K2" t="s">
        <v>138</v>
      </c>
      <c r="L2">
        <v>1344</v>
      </c>
      <c r="N2">
        <v>1008</v>
      </c>
      <c r="O2" t="s">
        <v>139</v>
      </c>
      <c r="P2" t="s">
        <v>139</v>
      </c>
      <c r="Q2">
        <v>1</v>
      </c>
      <c r="W2">
        <v>0</v>
      </c>
      <c r="X2">
        <v>-1180195794</v>
      </c>
      <c r="Y2">
        <f>AT2</f>
        <v>55.06</v>
      </c>
      <c r="AA2">
        <v>0</v>
      </c>
      <c r="AB2">
        <v>1</v>
      </c>
      <c r="AC2">
        <v>0</v>
      </c>
      <c r="AD2">
        <v>0</v>
      </c>
      <c r="AE2">
        <v>0</v>
      </c>
      <c r="AF2">
        <v>1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4</v>
      </c>
      <c r="AT2">
        <v>55.06</v>
      </c>
      <c r="AU2" t="s">
        <v>4</v>
      </c>
      <c r="AV2">
        <v>0</v>
      </c>
      <c r="AW2">
        <v>2</v>
      </c>
      <c r="AX2">
        <v>70327539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ROUND(Y2*Source!I35*DO2,9)</f>
        <v>0</v>
      </c>
      <c r="CX2">
        <f>ROUND(Y2*Source!I35,9)</f>
        <v>17819.067800000001</v>
      </c>
      <c r="CY2">
        <f>AB2</f>
        <v>1</v>
      </c>
      <c r="CZ2">
        <f>AF2</f>
        <v>1</v>
      </c>
      <c r="DA2">
        <f>AJ2</f>
        <v>1</v>
      </c>
      <c r="DB2">
        <f>ROUND(ROUND(AT2*CZ2,2),6)</f>
        <v>55.06</v>
      </c>
      <c r="DC2">
        <f>ROUND(ROUND(AT2*AG2,2),6)</f>
        <v>0</v>
      </c>
      <c r="DD2" t="s">
        <v>4</v>
      </c>
      <c r="DE2" t="s">
        <v>4</v>
      </c>
      <c r="DF2">
        <f>ROUND(ROUND(AE2,2)*CX2,2)</f>
        <v>0</v>
      </c>
      <c r="DG2">
        <f>ROUND(ROUND(AF2,2)*CX2,2)</f>
        <v>17819.07</v>
      </c>
      <c r="DH2">
        <f>ROUND(ROUND(AG2,2)*CX2,2)</f>
        <v>0</v>
      </c>
      <c r="DI2">
        <f>ROUND(ROUND(AH2,2)*CX2,2)</f>
        <v>0</v>
      </c>
      <c r="DJ2">
        <f>DG2</f>
        <v>17819.07</v>
      </c>
      <c r="DK2">
        <v>0</v>
      </c>
      <c r="DL2" t="s">
        <v>4</v>
      </c>
      <c r="DM2">
        <v>0</v>
      </c>
      <c r="DN2" t="s">
        <v>4</v>
      </c>
      <c r="DO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2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ROW(Source!A34)</f>
        <v>34</v>
      </c>
      <c r="B1">
        <v>70327539</v>
      </c>
      <c r="C1">
        <v>70304768</v>
      </c>
      <c r="D1">
        <v>69277202</v>
      </c>
      <c r="E1">
        <v>1075</v>
      </c>
      <c r="F1">
        <v>1</v>
      </c>
      <c r="G1">
        <v>1075</v>
      </c>
      <c r="H1">
        <v>2</v>
      </c>
      <c r="I1" t="s">
        <v>137</v>
      </c>
      <c r="J1" t="s">
        <v>4</v>
      </c>
      <c r="K1" t="s">
        <v>138</v>
      </c>
      <c r="L1">
        <v>1344</v>
      </c>
      <c r="N1">
        <v>1008</v>
      </c>
      <c r="O1" t="s">
        <v>139</v>
      </c>
      <c r="P1" t="s">
        <v>139</v>
      </c>
      <c r="Q1">
        <v>1</v>
      </c>
      <c r="X1">
        <v>55.06</v>
      </c>
      <c r="Y1">
        <v>0</v>
      </c>
      <c r="Z1">
        <v>1</v>
      </c>
      <c r="AA1">
        <v>0</v>
      </c>
      <c r="AB1">
        <v>0</v>
      </c>
      <c r="AC1">
        <v>0</v>
      </c>
      <c r="AD1">
        <v>1</v>
      </c>
      <c r="AE1">
        <v>0</v>
      </c>
      <c r="AF1" t="s">
        <v>4</v>
      </c>
      <c r="AG1">
        <v>55.06</v>
      </c>
      <c r="AH1">
        <v>2</v>
      </c>
      <c r="AI1">
        <v>70327539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ROW(Source!A35)</f>
        <v>35</v>
      </c>
      <c r="B2">
        <v>70327539</v>
      </c>
      <c r="C2">
        <v>70304768</v>
      </c>
      <c r="D2">
        <v>69277202</v>
      </c>
      <c r="E2">
        <v>1075</v>
      </c>
      <c r="F2">
        <v>1</v>
      </c>
      <c r="G2">
        <v>1075</v>
      </c>
      <c r="H2">
        <v>2</v>
      </c>
      <c r="I2" t="s">
        <v>137</v>
      </c>
      <c r="J2" t="s">
        <v>4</v>
      </c>
      <c r="K2" t="s">
        <v>138</v>
      </c>
      <c r="L2">
        <v>1344</v>
      </c>
      <c r="N2">
        <v>1008</v>
      </c>
      <c r="O2" t="s">
        <v>139</v>
      </c>
      <c r="P2" t="s">
        <v>139</v>
      </c>
      <c r="Q2">
        <v>1</v>
      </c>
      <c r="X2">
        <v>55.06</v>
      </c>
      <c r="Y2">
        <v>0</v>
      </c>
      <c r="Z2">
        <v>1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4</v>
      </c>
      <c r="AG2">
        <v>55.06</v>
      </c>
      <c r="AH2">
        <v>2</v>
      </c>
      <c r="AI2">
        <v>70327539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09-01-06  Прочие работы _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2025-04-25T10:59:33Z</dcterms:created>
  <dcterms:modified xsi:type="dcterms:W3CDTF">2025-04-25T11:50:06Z</dcterms:modified>
</cp:coreProperties>
</file>