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Папки пользователей\Шишканов\18. ИПР 4квартал 2024\ИПР_2025_корр\9. КЛ_11-15 ММДЦ-Сити\"/>
    </mc:Choice>
  </mc:AlternateContent>
  <xr:revisionPtr revIDLastSave="0" documentId="13_ncr:1_{471DC2C7-0E8F-48E0-8B39-656EF6CAE2FD}" xr6:coauthVersionLast="47" xr6:coauthVersionMax="47" xr10:uidLastSave="{00000000-0000-0000-0000-000000000000}"/>
  <bookViews>
    <workbookView xWindow="-120" yWindow="-120" windowWidth="38640" windowHeight="21240" activeTab="1" xr2:uid="{6AEE4084-FC50-43BF-BCB6-4337F2D2C3A3}"/>
  </bookViews>
  <sheets>
    <sheet name="2024 КЛ_Перемычка 11-15" sheetId="1" r:id="rId1"/>
    <sheet name="2025 КЛ_Перемычка 11-15 (корр.)" sheetId="2" r:id="rId2"/>
  </sheets>
  <definedNames>
    <definedName name="_xlnm.Print_Area" localSheetId="0">'2024 КЛ_Перемычка 11-15'!$A$1:$H$46</definedName>
    <definedName name="_xlnm.Print_Area" localSheetId="1">'2025 КЛ_Перемычка 11-15 (корр.)'!$A$1:$E$18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2" l="1"/>
  <c r="C15" i="2" s="1"/>
  <c r="C17" i="2" s="1"/>
  <c r="D8" i="2"/>
  <c r="C8" i="2"/>
  <c r="D10" i="2"/>
  <c r="D14" i="2" s="1"/>
  <c r="D48" i="1"/>
  <c r="D49" i="1" s="1"/>
  <c r="D42" i="1"/>
  <c r="D15" i="2" l="1"/>
  <c r="D34" i="1"/>
  <c r="D43" i="1" s="1"/>
  <c r="E43" i="1" s="1"/>
  <c r="F43" i="1" s="1"/>
  <c r="D17" i="2" l="1"/>
  <c r="D45" i="1"/>
  <c r="E6" i="1"/>
  <c r="E7" i="1"/>
  <c r="C7" i="1" s="1"/>
  <c r="E8" i="1"/>
  <c r="C8" i="1" s="1"/>
  <c r="E9" i="1"/>
  <c r="C9" i="1" s="1"/>
  <c r="E10" i="1"/>
  <c r="C10" i="1" s="1"/>
  <c r="E13" i="1"/>
  <c r="C13" i="1" s="1"/>
  <c r="E14" i="1"/>
  <c r="C14" i="1" s="1"/>
  <c r="E15" i="1"/>
  <c r="E16" i="1"/>
  <c r="E17" i="1"/>
  <c r="C17" i="1" s="1"/>
  <c r="E18" i="1"/>
  <c r="C18" i="1" s="1"/>
  <c r="E19" i="1"/>
  <c r="C19" i="1" s="1"/>
  <c r="E20" i="1"/>
  <c r="C20" i="1" s="1"/>
  <c r="E21" i="1"/>
  <c r="E23" i="1"/>
  <c r="E24" i="1"/>
  <c r="E25" i="1"/>
  <c r="E26" i="1"/>
  <c r="E27" i="1"/>
  <c r="C27" i="1" s="1"/>
  <c r="E28" i="1"/>
  <c r="E29" i="1"/>
  <c r="E30" i="1"/>
  <c r="E31" i="1"/>
  <c r="E32" i="1"/>
  <c r="E33" i="1"/>
  <c r="C33" i="1" s="1"/>
  <c r="E5" i="1"/>
  <c r="C5" i="1" l="1"/>
  <c r="C15" i="1"/>
  <c r="C28" i="1"/>
  <c r="D51" i="1" s="1"/>
  <c r="D52" i="1" s="1"/>
  <c r="E51" i="1" s="1"/>
  <c r="F34" i="1"/>
  <c r="G22" i="1"/>
  <c r="G12" i="1"/>
  <c r="G11" i="1"/>
  <c r="H22" i="1" l="1"/>
  <c r="G34" i="1"/>
  <c r="H11" i="1"/>
  <c r="H12" i="1"/>
  <c r="E12" i="1" l="1"/>
  <c r="C12" i="1" s="1"/>
  <c r="E11" i="1"/>
  <c r="C11" i="1" s="1"/>
  <c r="E22" i="1"/>
  <c r="H34" i="1"/>
  <c r="E34" i="1" l="1"/>
  <c r="C21" i="1"/>
  <c r="C34" i="1" s="1"/>
</calcChain>
</file>

<file path=xl/sharedStrings.xml><?xml version="1.0" encoding="utf-8"?>
<sst xmlns="http://schemas.openxmlformats.org/spreadsheetml/2006/main" count="76" uniqueCount="64">
  <si>
    <t>№ 
п/п</t>
  </si>
  <si>
    <t>Наименование затрат</t>
  </si>
  <si>
    <t>Трансформаторы</t>
  </si>
  <si>
    <t>Хранение</t>
  </si>
  <si>
    <t>Давальческие 
материалы</t>
  </si>
  <si>
    <t>ТП 61640</t>
  </si>
  <si>
    <t>КЛ-20кВ от РП 60206 с.1 - ТП 61640 А</t>
  </si>
  <si>
    <t>КЛ-20кВ от РП 60206 с.2 - ТП 61640 Б</t>
  </si>
  <si>
    <t>КС-3 №1 от 16.12.2020 (СЭМ)</t>
  </si>
  <si>
    <t>Акт №2 (СЭМ) 30.11.2021 (СЭМ)</t>
  </si>
  <si>
    <t>ТОРГ-12 от 24.12.2021 Оборудование (Ячейки)</t>
  </si>
  <si>
    <t>КС-3 №8 (ТЭК) 15.03.2023</t>
  </si>
  <si>
    <t>Учет Корты-2</t>
  </si>
  <si>
    <t>КС-3 №11/КС-2 №1 (ТЭК) от 29.12.2023 
ПИР КЛ (корректировка)</t>
  </si>
  <si>
    <t>КС-3 №11/КС-2 №2 (ТЭК) от 29.12.2023 
ГНБ (15 уч.)</t>
  </si>
  <si>
    <t>КС-3 №11/КС-2 №3 (ТЭК) от 29.12.2023 
КЛ-А</t>
  </si>
  <si>
    <t>КС-3 №11/КС-2 №4 (ТЭК) от 29.12.2023
КЛ-Б</t>
  </si>
  <si>
    <t>КС-3 №11/КС-2 №5 (ТЭК) от 29.12.2024
ВОЛС</t>
  </si>
  <si>
    <t>КС-3 №11/КС-2 №6 (ТЭК) от 29.12.2023
ПНР ТП</t>
  </si>
  <si>
    <t>КС-3 №2 (Энергомонтаж) 08.11.2023 
ГНБ уч.11</t>
  </si>
  <si>
    <t>стоимость кабеля 612+611 (ДМ)</t>
  </si>
  <si>
    <t>стоимость кабеля 615 (ДМ)</t>
  </si>
  <si>
    <t>КС-3 №1 (ТЭК) 18.05.2022</t>
  </si>
  <si>
    <t>Сумма по КС-2, КС-3</t>
  </si>
  <si>
    <t>КС-3 №3/КС-2 №1 (Энергомонтаж) 29.12.2023
ПИР</t>
  </si>
  <si>
    <t>КС-3 №3/КС-2 №2 (Энергомонтаж) 29.12.2023
Инженерно-геодезические изыскания</t>
  </si>
  <si>
    <t>КС-3 №3/КС-2 №6 (Энергомонтаж) 29.12.2023 ГНБ</t>
  </si>
  <si>
    <t>КС-3 №3/КС-2 №7 (Энергомонтаж) 29.12.2023
Прокладка кабеля</t>
  </si>
  <si>
    <t>КС-3 №3/КС-2 №8 (Энергомонтаж) 29.12.2023
Прокладка кабеля</t>
  </si>
  <si>
    <t>КС-3 №2 /КС-2№2(ТЭК) 29.06.2022 ГНБ(корты)</t>
  </si>
  <si>
    <t>КС-3 №3/КС-2 №2 (ТЭК) 29.07.2022</t>
  </si>
  <si>
    <t>КС-3 №5/КС-2 №3 (ТЭК) 22.09.2022</t>
  </si>
  <si>
    <t>КС-3 №9/КС-2 №1-3 (ТЭК) 31.03.2023</t>
  </si>
  <si>
    <t>КС-3 №9/ КС-2 №2 (раздел ВОЛС) (ТЭК) 31.03.2023ВОЛС (СМР)</t>
  </si>
  <si>
    <t>Акт №1 (СЭМ) 25.11.2020</t>
  </si>
  <si>
    <t>Акт №1 (СЭМ) 25.11.2020 ВОЛС (ПИР)</t>
  </si>
  <si>
    <t>Корты-2</t>
  </si>
  <si>
    <t>Сводный расчет затрат на строительство 2КЛ+ВОЛС</t>
  </si>
  <si>
    <t>Фактические затраты в соответствии с Актами выполненных работ:</t>
  </si>
  <si>
    <t>Остаток выполнения по сметам:</t>
  </si>
  <si>
    <t>Всего выполнено, без НДС:</t>
  </si>
  <si>
    <t>Всего планируемые затраты, без НДС</t>
  </si>
  <si>
    <t>Итого затраты по объекту, без НДС</t>
  </si>
  <si>
    <t xml:space="preserve">Строительство 2КЛ-20 кВ от СП60004 уч.11 
до СП60006 уч.15 </t>
  </si>
  <si>
    <t>стоимость кабеля 612+611 (остаток ДМ)</t>
  </si>
  <si>
    <t>Смета №1</t>
  </si>
  <si>
    <t>Смета №4</t>
  </si>
  <si>
    <t>Смета №2</t>
  </si>
  <si>
    <t>Смета №3</t>
  </si>
  <si>
    <t>ПИР</t>
  </si>
  <si>
    <t>СМР</t>
  </si>
  <si>
    <t>Прочие</t>
  </si>
  <si>
    <t>План</t>
  </si>
  <si>
    <t>КС-3 №4 от 30.08.2024</t>
  </si>
  <si>
    <t>Стоимость кабеля 615 (ДМ)</t>
  </si>
  <si>
    <t>Акт переработки №2 от 30.08.2024
Стоимость кабеля 612+611 (остаток ДМ)</t>
  </si>
  <si>
    <t>Акт переработки №2 от 30.08.2024
Стоимость кабеля 615 (ДМ)</t>
  </si>
  <si>
    <t>Корректировка</t>
  </si>
  <si>
    <t xml:space="preserve">Строительство 2КЛ-20 кВ 
от СП60004 уч.11 до СП60006 уч.15 </t>
  </si>
  <si>
    <t>Примечание</t>
  </si>
  <si>
    <r>
      <t xml:space="preserve">Увеличение стоимости связано с применением поправочного коэф. 1,2 к расценке 3.13-31-1 (К=1,2 - Гл.4.Прил.2.2.п.2.2.3_04.00.01.01.001  Наименование: При выполнении работ в охранной зоне воздушных линий электропередачи, в местах прохода коммуникаций электроснабжения в действующих электроустановках, </t>
    </r>
    <r>
      <rPr>
        <b/>
        <sz val="11"/>
        <color theme="1"/>
        <rFont val="Calibri"/>
        <family val="2"/>
        <charset val="204"/>
        <scheme val="minor"/>
      </rPr>
      <t>вблизи конструкций и предметов, находящихся под напряжением (в случаях, когда полное снятие напряжения по производственным условиям невозможно), если это связано с ограничением действий рабочих специальными требованиями техники безопасности</t>
    </r>
  </si>
  <si>
    <t>Увеличение стоимости работ в связи с закупкой материалов, необходимых для прокладки кабеля по коллектору, ранее не учтенных в смете. А также необходимостью покрытия огнезащитным составом кабеля на участках заходов в коллектор (т.к. используется кабель марки АПвПуг) и установкой дополнительных соединительных муфт, т.к. одной строительной длиной не возможно проложить всю длину по коллектору ( сединительные муфты установлены на ПК-117, ПК-80, ПК-42, ПК-20, ПК 222)</t>
  </si>
  <si>
    <t>Остаток выполнения по сметам на 01.01.2025:</t>
  </si>
  <si>
    <t>Фактические затраты в соответствии с Актами выполненных работ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</si>
</sst>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9" fillId="0" borderId="0"/>
  </cellStyleXfs>
  <cellXfs count="8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vertical="top" wrapText="1"/>
    </xf>
    <xf numFmtId="43" fontId="0" fillId="2" borderId="1" xfId="1" applyFont="1" applyFill="1" applyBorder="1"/>
    <xf numFmtId="43" fontId="5" fillId="2" borderId="1" xfId="1" applyFont="1" applyFill="1" applyBorder="1"/>
    <xf numFmtId="43" fontId="0" fillId="2" borderId="3" xfId="1" applyFont="1" applyFill="1" applyBorder="1"/>
    <xf numFmtId="43" fontId="2" fillId="2" borderId="1" xfId="1" applyFont="1" applyFill="1" applyBorder="1"/>
    <xf numFmtId="0" fontId="0" fillId="2" borderId="1" xfId="0" applyFill="1" applyBorder="1" applyAlignment="1">
      <alignment vertical="top"/>
    </xf>
    <xf numFmtId="0" fontId="3" fillId="0" borderId="1" xfId="0" applyFont="1" applyBorder="1" applyAlignment="1">
      <alignment horizontal="left" vertical="center"/>
    </xf>
    <xf numFmtId="43" fontId="3" fillId="0" borderId="1" xfId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 wrapText="1"/>
    </xf>
    <xf numFmtId="43" fontId="0" fillId="2" borderId="1" xfId="0" applyNumberFormat="1" applyFill="1" applyBorder="1" applyAlignment="1">
      <alignment vertical="center" wrapText="1"/>
    </xf>
    <xf numFmtId="43" fontId="0" fillId="2" borderId="1" xfId="0" applyNumberFormat="1" applyFill="1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43" fontId="2" fillId="2" borderId="3" xfId="1" applyFont="1" applyFill="1" applyBorder="1"/>
    <xf numFmtId="43" fontId="2" fillId="2" borderId="4" xfId="1" applyFont="1" applyFill="1" applyBorder="1"/>
    <xf numFmtId="0" fontId="5" fillId="0" borderId="0" xfId="0" applyFont="1"/>
    <xf numFmtId="43" fontId="0" fillId="2" borderId="1" xfId="0" applyNumberFormat="1" applyFill="1" applyBorder="1" applyAlignment="1">
      <alignment vertical="top" wrapText="1"/>
    </xf>
    <xf numFmtId="43" fontId="3" fillId="0" borderId="1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43" fontId="3" fillId="2" borderId="3" xfId="1" applyFont="1" applyFill="1" applyBorder="1" applyAlignment="1">
      <alignment horizontal="center" vertical="center" wrapText="1"/>
    </xf>
    <xf numFmtId="43" fontId="3" fillId="0" borderId="3" xfId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43" fontId="3" fillId="2" borderId="11" xfId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/>
    </xf>
    <xf numFmtId="164" fontId="3" fillId="0" borderId="15" xfId="0" applyNumberFormat="1" applyFont="1" applyBorder="1" applyAlignment="1">
      <alignment horizontal="left" vertical="center"/>
    </xf>
    <xf numFmtId="164" fontId="0" fillId="2" borderId="1" xfId="0" applyNumberFormat="1" applyFill="1" applyBorder="1" applyAlignment="1">
      <alignment vertical="center" wrapText="1"/>
    </xf>
    <xf numFmtId="164" fontId="0" fillId="2" borderId="11" xfId="0" applyNumberFormat="1" applyFill="1" applyBorder="1" applyAlignment="1">
      <alignment vertical="center" wrapText="1"/>
    </xf>
    <xf numFmtId="164" fontId="0" fillId="0" borderId="0" xfId="0" applyNumberFormat="1"/>
    <xf numFmtId="43" fontId="0" fillId="0" borderId="0" xfId="1" applyFont="1"/>
    <xf numFmtId="0" fontId="3" fillId="2" borderId="12" xfId="0" applyFont="1" applyFill="1" applyBorder="1" applyAlignment="1">
      <alignment horizontal="right" vertical="center" wrapText="1"/>
    </xf>
    <xf numFmtId="0" fontId="7" fillId="0" borderId="0" xfId="0" applyFont="1"/>
    <xf numFmtId="0" fontId="5" fillId="0" borderId="16" xfId="0" applyFont="1" applyBorder="1" applyAlignment="1">
      <alignment horizontal="center" vertical="center" wrapText="1"/>
    </xf>
    <xf numFmtId="4" fontId="0" fillId="0" borderId="0" xfId="0" applyNumberFormat="1"/>
    <xf numFmtId="0" fontId="3" fillId="0" borderId="4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43" fontId="0" fillId="0" borderId="0" xfId="0" applyNumberFormat="1"/>
    <xf numFmtId="164" fontId="3" fillId="2" borderId="11" xfId="0" applyNumberFormat="1" applyFont="1" applyFill="1" applyBorder="1" applyAlignment="1">
      <alignment vertical="center" wrapText="1"/>
    </xf>
    <xf numFmtId="164" fontId="0" fillId="2" borderId="18" xfId="0" applyNumberForma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3" fontId="1" fillId="0" borderId="1" xfId="1" applyFont="1" applyBorder="1" applyAlignment="1">
      <alignment vertical="center"/>
    </xf>
    <xf numFmtId="0" fontId="0" fillId="0" borderId="3" xfId="0" applyBorder="1" applyAlignment="1">
      <alignment vertical="center" wrapText="1"/>
    </xf>
    <xf numFmtId="43" fontId="0" fillId="2" borderId="1" xfId="1" applyFont="1" applyFill="1" applyBorder="1" applyAlignment="1">
      <alignment vertical="center" wrapText="1"/>
    </xf>
    <xf numFmtId="43" fontId="0" fillId="2" borderId="1" xfId="1" applyFont="1" applyFill="1" applyBorder="1" applyAlignment="1">
      <alignment vertical="top" wrapText="1"/>
    </xf>
    <xf numFmtId="49" fontId="0" fillId="2" borderId="1" xfId="0" applyNumberFormat="1" applyFill="1" applyBorder="1" applyAlignment="1">
      <alignment vertical="top" wrapText="1"/>
    </xf>
    <xf numFmtId="0" fontId="3" fillId="0" borderId="4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2" borderId="1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0" borderId="1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164" fontId="0" fillId="2" borderId="5" xfId="0" applyNumberFormat="1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43" fontId="0" fillId="2" borderId="5" xfId="0" applyNumberFormat="1" applyFill="1" applyBorder="1" applyAlignment="1">
      <alignment vertical="center" wrapText="1"/>
    </xf>
    <xf numFmtId="43" fontId="0" fillId="2" borderId="5" xfId="0" applyNumberFormat="1" applyFill="1" applyBorder="1" applyAlignment="1">
      <alignment horizontal="center" vertical="center"/>
    </xf>
    <xf numFmtId="43" fontId="0" fillId="2" borderId="2" xfId="0" applyNumberFormat="1" applyFill="1" applyBorder="1" applyAlignment="1">
      <alignment horizontal="center" vertical="center"/>
    </xf>
    <xf numFmtId="43" fontId="0" fillId="2" borderId="6" xfId="0" applyNumberFormat="1" applyFill="1" applyBorder="1" applyAlignment="1">
      <alignment horizontal="center" vertical="center"/>
    </xf>
    <xf numFmtId="43" fontId="0" fillId="2" borderId="5" xfId="0" applyNumberForma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right" vertical="center" wrapText="1"/>
    </xf>
  </cellXfs>
  <cellStyles count="4">
    <cellStyle name="Обычный" xfId="0" builtinId="0"/>
    <cellStyle name="Обычный 2" xfId="2" xr:uid="{DC75B823-0AE5-41E2-926A-31244128538F}"/>
    <cellStyle name="Обычный 4" xfId="3" xr:uid="{6F740E28-7CC7-4C11-93AF-51C6F5B82022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57AEE-5BC1-4485-9453-2AC6D559E19B}">
  <sheetPr>
    <pageSetUpPr fitToPage="1"/>
  </sheetPr>
  <dimension ref="A1:I52"/>
  <sheetViews>
    <sheetView view="pageBreakPreview" zoomScaleNormal="100" zoomScaleSheetLayoutView="100" workbookViewId="0">
      <selection activeCell="D36" sqref="D36"/>
    </sheetView>
  </sheetViews>
  <sheetFormatPr defaultRowHeight="15" x14ac:dyDescent="0.25"/>
  <cols>
    <col min="1" max="1" width="5.85546875" style="18" customWidth="1"/>
    <col min="2" max="2" width="44.140625" customWidth="1"/>
    <col min="3" max="5" width="21.42578125" customWidth="1"/>
    <col min="6" max="8" width="24" customWidth="1"/>
    <col min="9" max="16" width="20.42578125" customWidth="1"/>
  </cols>
  <sheetData>
    <row r="1" spans="1:8" ht="15.75" x14ac:dyDescent="0.25">
      <c r="A1" s="37" t="s">
        <v>37</v>
      </c>
    </row>
    <row r="2" spans="1:8" ht="15.75" thickBot="1" x14ac:dyDescent="0.3"/>
    <row r="3" spans="1:8" ht="61.5" customHeight="1" x14ac:dyDescent="0.25">
      <c r="A3" s="24" t="s">
        <v>0</v>
      </c>
      <c r="B3" s="25" t="s">
        <v>1</v>
      </c>
      <c r="C3" s="25" t="s">
        <v>23</v>
      </c>
      <c r="D3" s="26" t="s">
        <v>43</v>
      </c>
      <c r="E3" s="27" t="s">
        <v>36</v>
      </c>
      <c r="F3" s="21" t="s">
        <v>5</v>
      </c>
      <c r="G3" s="1" t="s">
        <v>6</v>
      </c>
      <c r="H3" s="1" t="s">
        <v>7</v>
      </c>
    </row>
    <row r="4" spans="1:8" ht="18.600000000000001" customHeight="1" x14ac:dyDescent="0.25">
      <c r="A4" s="38"/>
      <c r="B4" s="57" t="s">
        <v>38</v>
      </c>
      <c r="C4" s="58"/>
      <c r="D4" s="58"/>
      <c r="E4" s="58"/>
      <c r="F4" s="58"/>
      <c r="G4" s="58"/>
      <c r="H4" s="59"/>
    </row>
    <row r="5" spans="1:8" ht="15" customHeight="1" x14ac:dyDescent="0.25">
      <c r="A5" s="28">
        <v>1</v>
      </c>
      <c r="B5" s="2" t="s">
        <v>34</v>
      </c>
      <c r="C5" s="66">
        <f>SUM(D5:E6)</f>
        <v>1909674.4700000002</v>
      </c>
      <c r="D5" s="32">
        <v>0</v>
      </c>
      <c r="E5" s="33">
        <f>SUM(F5:H5)</f>
        <v>1814011.1</v>
      </c>
      <c r="F5" s="5">
        <v>388302.53</v>
      </c>
      <c r="G5" s="4">
        <v>712854.28</v>
      </c>
      <c r="H5" s="5">
        <v>712854.29</v>
      </c>
    </row>
    <row r="6" spans="1:8" ht="15" customHeight="1" x14ac:dyDescent="0.25">
      <c r="A6" s="28">
        <v>2</v>
      </c>
      <c r="B6" s="15" t="s">
        <v>35</v>
      </c>
      <c r="C6" s="67"/>
      <c r="D6" s="32">
        <v>95663.37</v>
      </c>
      <c r="E6" s="33">
        <f t="shared" ref="E6:E33" si="0">SUM(F6:H6)</f>
        <v>0</v>
      </c>
      <c r="F6" s="16"/>
      <c r="G6" s="6"/>
      <c r="H6" s="16"/>
    </row>
    <row r="7" spans="1:8" ht="15" customHeight="1" x14ac:dyDescent="0.25">
      <c r="A7" s="28">
        <v>3</v>
      </c>
      <c r="B7" s="2" t="s">
        <v>8</v>
      </c>
      <c r="C7" s="13">
        <f>SUM(D7:E7)</f>
        <v>7598768.6699999999</v>
      </c>
      <c r="D7" s="32">
        <v>0</v>
      </c>
      <c r="E7" s="33">
        <f t="shared" si="0"/>
        <v>7598768.6699999999</v>
      </c>
      <c r="F7" s="5"/>
      <c r="G7" s="4">
        <v>3799384.33</v>
      </c>
      <c r="H7" s="5">
        <v>3799384.34</v>
      </c>
    </row>
    <row r="8" spans="1:8" ht="15" customHeight="1" x14ac:dyDescent="0.25">
      <c r="A8" s="28">
        <v>4</v>
      </c>
      <c r="B8" s="2" t="s">
        <v>9</v>
      </c>
      <c r="C8" s="13">
        <f t="shared" ref="C8:C14" si="1">SUM(D8:E8)</f>
        <v>1312634.1100000001</v>
      </c>
      <c r="D8" s="32">
        <v>1312634.1100000001</v>
      </c>
      <c r="E8" s="33">
        <f t="shared" si="0"/>
        <v>0</v>
      </c>
      <c r="F8" s="5"/>
      <c r="G8" s="4"/>
      <c r="H8" s="5"/>
    </row>
    <row r="9" spans="1:8" ht="15" customHeight="1" x14ac:dyDescent="0.25">
      <c r="A9" s="28">
        <v>5</v>
      </c>
      <c r="B9" s="2" t="s">
        <v>10</v>
      </c>
      <c r="C9" s="13">
        <f t="shared" si="1"/>
        <v>7729416.6699999999</v>
      </c>
      <c r="D9" s="32">
        <v>0</v>
      </c>
      <c r="E9" s="33">
        <f t="shared" si="0"/>
        <v>7729416.6699999999</v>
      </c>
      <c r="F9" s="5">
        <v>7729416.6699999999</v>
      </c>
      <c r="G9" s="4"/>
      <c r="H9" s="5"/>
    </row>
    <row r="10" spans="1:8" ht="15" customHeight="1" x14ac:dyDescent="0.25">
      <c r="A10" s="28">
        <v>6</v>
      </c>
      <c r="B10" s="2" t="s">
        <v>22</v>
      </c>
      <c r="C10" s="13">
        <f t="shared" si="1"/>
        <v>10331486.07</v>
      </c>
      <c r="D10" s="32">
        <v>10331486.07</v>
      </c>
      <c r="E10" s="33">
        <f t="shared" si="0"/>
        <v>0</v>
      </c>
      <c r="F10" s="5"/>
      <c r="G10" s="6"/>
      <c r="H10" s="5"/>
    </row>
    <row r="11" spans="1:8" ht="15" customHeight="1" x14ac:dyDescent="0.25">
      <c r="A11" s="28">
        <v>7</v>
      </c>
      <c r="B11" s="2" t="s">
        <v>29</v>
      </c>
      <c r="C11" s="13">
        <f t="shared" si="1"/>
        <v>4855688.5</v>
      </c>
      <c r="D11" s="32">
        <v>0</v>
      </c>
      <c r="E11" s="33">
        <f t="shared" si="0"/>
        <v>4855688.5</v>
      </c>
      <c r="F11" s="5"/>
      <c r="G11" s="4">
        <f>4855688.5/2</f>
        <v>2427844.25</v>
      </c>
      <c r="H11" s="5">
        <f>G11</f>
        <v>2427844.25</v>
      </c>
    </row>
    <row r="12" spans="1:8" ht="15" customHeight="1" x14ac:dyDescent="0.25">
      <c r="A12" s="28">
        <v>8</v>
      </c>
      <c r="B12" s="2" t="s">
        <v>30</v>
      </c>
      <c r="C12" s="13">
        <f t="shared" si="1"/>
        <v>909777.98</v>
      </c>
      <c r="D12" s="32">
        <v>0</v>
      </c>
      <c r="E12" s="33">
        <f t="shared" si="0"/>
        <v>909777.98</v>
      </c>
      <c r="F12" s="5"/>
      <c r="G12" s="4">
        <f>909777.98/2</f>
        <v>454888.99</v>
      </c>
      <c r="H12" s="5">
        <f>G12</f>
        <v>454888.99</v>
      </c>
    </row>
    <row r="13" spans="1:8" ht="15" customHeight="1" x14ac:dyDescent="0.25">
      <c r="A13" s="28">
        <v>9</v>
      </c>
      <c r="B13" s="2" t="s">
        <v>31</v>
      </c>
      <c r="C13" s="13">
        <f t="shared" si="1"/>
        <v>857559.38</v>
      </c>
      <c r="D13" s="32">
        <v>0</v>
      </c>
      <c r="E13" s="33">
        <f t="shared" si="0"/>
        <v>857559.38</v>
      </c>
      <c r="F13" s="5">
        <v>857559.38</v>
      </c>
      <c r="G13" s="6"/>
      <c r="H13" s="5"/>
    </row>
    <row r="14" spans="1:8" ht="15" customHeight="1" x14ac:dyDescent="0.25">
      <c r="A14" s="28">
        <v>10</v>
      </c>
      <c r="B14" s="2" t="s">
        <v>11</v>
      </c>
      <c r="C14" s="13">
        <f t="shared" si="1"/>
        <v>1432298.8900000001</v>
      </c>
      <c r="D14" s="32">
        <v>0</v>
      </c>
      <c r="E14" s="33">
        <f t="shared" si="0"/>
        <v>1432298.8900000001</v>
      </c>
      <c r="F14" s="5">
        <v>1432298.8900000001</v>
      </c>
      <c r="G14" s="6"/>
      <c r="H14" s="5"/>
    </row>
    <row r="15" spans="1:8" ht="15" customHeight="1" x14ac:dyDescent="0.25">
      <c r="A15" s="28">
        <v>11</v>
      </c>
      <c r="B15" s="2" t="s">
        <v>32</v>
      </c>
      <c r="C15" s="68">
        <f>SUM(D15:E16)</f>
        <v>3999816.82</v>
      </c>
      <c r="D15" s="32">
        <v>0</v>
      </c>
      <c r="E15" s="33">
        <f t="shared" si="0"/>
        <v>3663353.52</v>
      </c>
      <c r="F15" s="5">
        <v>323044.77</v>
      </c>
      <c r="G15" s="3">
        <v>1662294.82</v>
      </c>
      <c r="H15" s="5">
        <v>1678013.93</v>
      </c>
    </row>
    <row r="16" spans="1:8" ht="15" customHeight="1" x14ac:dyDescent="0.25">
      <c r="A16" s="28">
        <v>12</v>
      </c>
      <c r="B16" s="15" t="s">
        <v>33</v>
      </c>
      <c r="C16" s="67"/>
      <c r="D16" s="32">
        <v>336463.3</v>
      </c>
      <c r="E16" s="33">
        <f t="shared" si="0"/>
        <v>0</v>
      </c>
      <c r="F16" s="16"/>
      <c r="G16" s="6"/>
      <c r="H16" s="16"/>
    </row>
    <row r="17" spans="1:8" ht="15" customHeight="1" x14ac:dyDescent="0.25">
      <c r="A17" s="28">
        <v>13</v>
      </c>
      <c r="B17" s="7" t="s">
        <v>2</v>
      </c>
      <c r="C17" s="14">
        <f>SUM(D17:E17)</f>
        <v>3253600</v>
      </c>
      <c r="D17" s="32">
        <v>0</v>
      </c>
      <c r="E17" s="33">
        <f t="shared" si="0"/>
        <v>3253600</v>
      </c>
      <c r="F17" s="5">
        <v>3253600</v>
      </c>
      <c r="G17" s="3"/>
      <c r="H17" s="5"/>
    </row>
    <row r="18" spans="1:8" ht="15" customHeight="1" x14ac:dyDescent="0.25">
      <c r="A18" s="28">
        <v>14</v>
      </c>
      <c r="B18" s="7" t="s">
        <v>3</v>
      </c>
      <c r="C18" s="14">
        <f t="shared" ref="C18:C20" si="2">SUM(D18:E18)</f>
        <v>115685.67000000001</v>
      </c>
      <c r="D18" s="32">
        <v>0</v>
      </c>
      <c r="E18" s="33">
        <f t="shared" si="0"/>
        <v>115685.67000000001</v>
      </c>
      <c r="F18" s="5">
        <v>115685.67000000001</v>
      </c>
      <c r="G18" s="3"/>
      <c r="H18" s="5"/>
    </row>
    <row r="19" spans="1:8" ht="15" customHeight="1" x14ac:dyDescent="0.25">
      <c r="A19" s="28">
        <v>15</v>
      </c>
      <c r="B19" s="7" t="s">
        <v>4</v>
      </c>
      <c r="C19" s="14">
        <f t="shared" si="2"/>
        <v>209020.72999999998</v>
      </c>
      <c r="D19" s="32">
        <v>0</v>
      </c>
      <c r="E19" s="33">
        <f t="shared" si="0"/>
        <v>209020.72999999998</v>
      </c>
      <c r="F19" s="5"/>
      <c r="G19" s="3">
        <v>104510.36</v>
      </c>
      <c r="H19" s="5">
        <v>104510.37</v>
      </c>
    </row>
    <row r="20" spans="1:8" ht="15" customHeight="1" x14ac:dyDescent="0.25">
      <c r="A20" s="28">
        <v>16</v>
      </c>
      <c r="B20" s="7" t="s">
        <v>12</v>
      </c>
      <c r="C20" s="14">
        <f t="shared" si="2"/>
        <v>60965.75</v>
      </c>
      <c r="D20" s="32">
        <v>0</v>
      </c>
      <c r="E20" s="33">
        <f t="shared" si="0"/>
        <v>60965.75</v>
      </c>
      <c r="F20" s="5">
        <v>60965.75</v>
      </c>
      <c r="G20" s="3"/>
      <c r="H20" s="5"/>
    </row>
    <row r="21" spans="1:8" ht="15" customHeight="1" x14ac:dyDescent="0.25">
      <c r="A21" s="28">
        <v>17</v>
      </c>
      <c r="B21" s="2" t="s">
        <v>13</v>
      </c>
      <c r="C21" s="69">
        <f>SUM(D21:E26)</f>
        <v>11212780.210000001</v>
      </c>
      <c r="D21" s="32">
        <v>0</v>
      </c>
      <c r="E21" s="33">
        <f t="shared" si="0"/>
        <v>593834.53</v>
      </c>
      <c r="F21" s="5"/>
      <c r="G21" s="3">
        <v>296917.26</v>
      </c>
      <c r="H21" s="5">
        <v>296917.27</v>
      </c>
    </row>
    <row r="22" spans="1:8" ht="15" customHeight="1" x14ac:dyDescent="0.25">
      <c r="A22" s="28">
        <v>18</v>
      </c>
      <c r="B22" s="2" t="s">
        <v>14</v>
      </c>
      <c r="C22" s="70"/>
      <c r="D22" s="32">
        <v>0</v>
      </c>
      <c r="E22" s="33">
        <f t="shared" si="0"/>
        <v>5227230.16</v>
      </c>
      <c r="F22" s="5"/>
      <c r="G22" s="3">
        <f>5227230.16/2</f>
        <v>2613615.08</v>
      </c>
      <c r="H22" s="5">
        <f>G22</f>
        <v>2613615.08</v>
      </c>
    </row>
    <row r="23" spans="1:8" ht="15" customHeight="1" x14ac:dyDescent="0.25">
      <c r="A23" s="28">
        <v>19</v>
      </c>
      <c r="B23" s="2" t="s">
        <v>15</v>
      </c>
      <c r="C23" s="70"/>
      <c r="D23" s="32">
        <v>0</v>
      </c>
      <c r="E23" s="33">
        <f t="shared" si="0"/>
        <v>2387908.75</v>
      </c>
      <c r="F23" s="5"/>
      <c r="G23" s="3">
        <v>2387908.75</v>
      </c>
      <c r="H23" s="5"/>
    </row>
    <row r="24" spans="1:8" ht="15" customHeight="1" x14ac:dyDescent="0.25">
      <c r="A24" s="28">
        <v>20</v>
      </c>
      <c r="B24" s="2" t="s">
        <v>16</v>
      </c>
      <c r="C24" s="70"/>
      <c r="D24" s="32">
        <v>0</v>
      </c>
      <c r="E24" s="33">
        <f t="shared" si="0"/>
        <v>2421132.2200000002</v>
      </c>
      <c r="F24" s="5"/>
      <c r="G24" s="3"/>
      <c r="H24" s="3">
        <v>2421132.2200000002</v>
      </c>
    </row>
    <row r="25" spans="1:8" ht="15" customHeight="1" x14ac:dyDescent="0.25">
      <c r="A25" s="28">
        <v>21</v>
      </c>
      <c r="B25" s="15" t="s">
        <v>17</v>
      </c>
      <c r="C25" s="70"/>
      <c r="D25" s="32">
        <v>109356.16</v>
      </c>
      <c r="E25" s="33">
        <f t="shared" si="0"/>
        <v>0</v>
      </c>
      <c r="F25" s="16"/>
      <c r="G25" s="17"/>
      <c r="H25" s="6"/>
    </row>
    <row r="26" spans="1:8" ht="15" customHeight="1" x14ac:dyDescent="0.25">
      <c r="A26" s="28">
        <v>22</v>
      </c>
      <c r="B26" s="2" t="s">
        <v>18</v>
      </c>
      <c r="C26" s="71"/>
      <c r="D26" s="32">
        <v>0</v>
      </c>
      <c r="E26" s="33">
        <f t="shared" si="0"/>
        <v>473318.39</v>
      </c>
      <c r="F26" s="5">
        <v>473318.39</v>
      </c>
      <c r="G26" s="11"/>
      <c r="H26" s="5"/>
    </row>
    <row r="27" spans="1:8" ht="15" customHeight="1" x14ac:dyDescent="0.25">
      <c r="A27" s="28">
        <v>23</v>
      </c>
      <c r="B27" s="2" t="s">
        <v>19</v>
      </c>
      <c r="C27" s="13">
        <f>SUM(D27:E27)</f>
        <v>2981736.9</v>
      </c>
      <c r="D27" s="32">
        <v>2981736.9</v>
      </c>
      <c r="E27" s="33">
        <f t="shared" si="0"/>
        <v>0</v>
      </c>
      <c r="F27" s="5"/>
      <c r="G27" s="11"/>
      <c r="H27" s="5"/>
    </row>
    <row r="28" spans="1:8" ht="15" customHeight="1" x14ac:dyDescent="0.25">
      <c r="A28" s="28">
        <v>24</v>
      </c>
      <c r="B28" s="2" t="s">
        <v>24</v>
      </c>
      <c r="C28" s="72">
        <f>SUM(D28:E32)</f>
        <v>8567345.8599999994</v>
      </c>
      <c r="D28" s="32">
        <v>593834.53</v>
      </c>
      <c r="E28" s="33">
        <f t="shared" si="0"/>
        <v>0</v>
      </c>
      <c r="F28" s="5"/>
      <c r="G28" s="11"/>
      <c r="H28" s="5"/>
    </row>
    <row r="29" spans="1:8" ht="15" customHeight="1" x14ac:dyDescent="0.25">
      <c r="A29" s="28">
        <v>25</v>
      </c>
      <c r="B29" s="2" t="s">
        <v>25</v>
      </c>
      <c r="C29" s="73"/>
      <c r="D29" s="32">
        <v>114179</v>
      </c>
      <c r="E29" s="33">
        <f t="shared" si="0"/>
        <v>0</v>
      </c>
      <c r="F29" s="5"/>
      <c r="G29" s="11"/>
      <c r="H29" s="5"/>
    </row>
    <row r="30" spans="1:8" ht="15" customHeight="1" x14ac:dyDescent="0.25">
      <c r="A30" s="28">
        <v>26</v>
      </c>
      <c r="B30" s="2" t="s">
        <v>26</v>
      </c>
      <c r="C30" s="73"/>
      <c r="D30" s="32">
        <v>5227230.16</v>
      </c>
      <c r="E30" s="33">
        <f t="shared" si="0"/>
        <v>0</v>
      </c>
      <c r="F30" s="5"/>
      <c r="G30" s="11"/>
      <c r="H30" s="5"/>
    </row>
    <row r="31" spans="1:8" ht="15" customHeight="1" x14ac:dyDescent="0.25">
      <c r="A31" s="28">
        <v>27</v>
      </c>
      <c r="B31" s="2" t="s">
        <v>27</v>
      </c>
      <c r="C31" s="73"/>
      <c r="D31" s="32">
        <v>1310580.54</v>
      </c>
      <c r="E31" s="33">
        <f t="shared" si="0"/>
        <v>0</v>
      </c>
      <c r="F31" s="5"/>
      <c r="G31" s="11"/>
      <c r="H31" s="5"/>
    </row>
    <row r="32" spans="1:8" ht="15" customHeight="1" x14ac:dyDescent="0.25">
      <c r="A32" s="28">
        <v>28</v>
      </c>
      <c r="B32" s="2" t="s">
        <v>28</v>
      </c>
      <c r="C32" s="74"/>
      <c r="D32" s="32">
        <v>1321521.6299999999</v>
      </c>
      <c r="E32" s="33">
        <f t="shared" si="0"/>
        <v>0</v>
      </c>
      <c r="F32" s="5"/>
      <c r="G32" s="11"/>
      <c r="H32" s="5"/>
    </row>
    <row r="33" spans="1:9" ht="15" customHeight="1" x14ac:dyDescent="0.25">
      <c r="A33" s="28">
        <v>29</v>
      </c>
      <c r="B33" s="2" t="s">
        <v>20</v>
      </c>
      <c r="C33" s="13">
        <f>SUM(D33:E33)</f>
        <v>881775.72</v>
      </c>
      <c r="D33" s="32">
        <v>881775.72</v>
      </c>
      <c r="E33" s="33">
        <f t="shared" si="0"/>
        <v>0</v>
      </c>
      <c r="F33" s="5"/>
      <c r="G33" s="11"/>
      <c r="H33" s="5"/>
    </row>
    <row r="34" spans="1:9" ht="24" customHeight="1" x14ac:dyDescent="0.25">
      <c r="A34" s="60" t="s">
        <v>40</v>
      </c>
      <c r="B34" s="61"/>
      <c r="C34" s="12">
        <f t="shared" ref="C34:H34" si="3">SUM(C5:C33)</f>
        <v>68220032.400000006</v>
      </c>
      <c r="D34" s="12">
        <f>SUM(D5:D33)</f>
        <v>24616461.489999998</v>
      </c>
      <c r="E34" s="29">
        <f t="shared" si="3"/>
        <v>43603570.909999996</v>
      </c>
      <c r="F34" s="22">
        <f t="shared" si="3"/>
        <v>14634192.050000001</v>
      </c>
      <c r="G34" s="12">
        <f t="shared" si="3"/>
        <v>14460218.119999999</v>
      </c>
      <c r="H34" s="12">
        <f t="shared" si="3"/>
        <v>14509160.74</v>
      </c>
    </row>
    <row r="35" spans="1:9" ht="24" customHeight="1" x14ac:dyDescent="0.25">
      <c r="A35" s="36"/>
      <c r="B35" s="40" t="s">
        <v>39</v>
      </c>
      <c r="C35" s="41"/>
      <c r="D35" s="41"/>
      <c r="E35" s="41"/>
      <c r="F35" s="41"/>
      <c r="G35" s="41"/>
      <c r="H35" s="42"/>
    </row>
    <row r="36" spans="1:9" ht="15" customHeight="1" x14ac:dyDescent="0.25">
      <c r="A36" s="28">
        <v>29</v>
      </c>
      <c r="B36" s="2" t="s">
        <v>44</v>
      </c>
      <c r="C36" s="13"/>
      <c r="D36" s="32">
        <v>240938.28000000003</v>
      </c>
      <c r="E36" s="45"/>
      <c r="F36" s="5"/>
      <c r="G36" s="11"/>
      <c r="H36" s="5"/>
      <c r="I36" s="39"/>
    </row>
    <row r="37" spans="1:9" ht="15" customHeight="1" x14ac:dyDescent="0.25">
      <c r="A37" s="28">
        <v>30</v>
      </c>
      <c r="B37" s="2" t="s">
        <v>21</v>
      </c>
      <c r="C37" s="13"/>
      <c r="D37" s="32">
        <v>642669.87</v>
      </c>
      <c r="E37" s="45"/>
      <c r="F37" s="5"/>
      <c r="G37" s="11"/>
      <c r="H37" s="5"/>
      <c r="I37" s="39"/>
    </row>
    <row r="38" spans="1:9" ht="15" customHeight="1" x14ac:dyDescent="0.25">
      <c r="A38" s="28">
        <v>31</v>
      </c>
      <c r="B38" s="2" t="s">
        <v>45</v>
      </c>
      <c r="C38" s="2"/>
      <c r="D38" s="19">
        <v>5566028.1900000004</v>
      </c>
      <c r="E38" s="45"/>
      <c r="F38" s="5"/>
      <c r="G38" s="11"/>
      <c r="H38" s="5"/>
      <c r="I38" s="39"/>
    </row>
    <row r="39" spans="1:9" ht="15" customHeight="1" x14ac:dyDescent="0.25">
      <c r="A39" s="28">
        <v>32</v>
      </c>
      <c r="B39" s="2" t="s">
        <v>47</v>
      </c>
      <c r="C39" s="2"/>
      <c r="D39" s="19">
        <v>819140.72</v>
      </c>
      <c r="E39" s="45"/>
      <c r="F39" s="5"/>
      <c r="G39" s="11"/>
      <c r="H39" s="5"/>
    </row>
    <row r="40" spans="1:9" ht="15" customHeight="1" x14ac:dyDescent="0.25">
      <c r="A40" s="28">
        <v>33</v>
      </c>
      <c r="B40" s="2" t="s">
        <v>48</v>
      </c>
      <c r="C40" s="2"/>
      <c r="D40" s="19">
        <v>1349043.81</v>
      </c>
      <c r="E40" s="45"/>
      <c r="F40" s="5"/>
      <c r="G40" s="11"/>
      <c r="H40" s="5"/>
    </row>
    <row r="41" spans="1:9" ht="15" customHeight="1" x14ac:dyDescent="0.25">
      <c r="A41" s="28">
        <v>34</v>
      </c>
      <c r="B41" s="2" t="s">
        <v>46</v>
      </c>
      <c r="C41" s="2"/>
      <c r="D41" s="19">
        <v>346540.95</v>
      </c>
      <c r="E41" s="45"/>
      <c r="F41" s="5"/>
      <c r="G41" s="11"/>
      <c r="H41" s="5"/>
    </row>
    <row r="42" spans="1:9" ht="15" customHeight="1" x14ac:dyDescent="0.25">
      <c r="A42" s="62" t="s">
        <v>41</v>
      </c>
      <c r="B42" s="63"/>
      <c r="C42" s="8"/>
      <c r="D42" s="20">
        <f>SUM(D36:D41)</f>
        <v>8964361.8200000003</v>
      </c>
      <c r="E42" s="44"/>
      <c r="F42" s="23"/>
      <c r="G42" s="9"/>
      <c r="H42" s="10"/>
    </row>
    <row r="43" spans="1:9" ht="15.75" thickBot="1" x14ac:dyDescent="0.3">
      <c r="A43" s="64" t="s">
        <v>42</v>
      </c>
      <c r="B43" s="65"/>
      <c r="C43" s="30"/>
      <c r="D43" s="31">
        <f>D42+D34</f>
        <v>33580823.310000002</v>
      </c>
      <c r="E43" s="44">
        <f>D43/1000</f>
        <v>33580.82331</v>
      </c>
      <c r="F43" s="23">
        <f>E43*1.2</f>
        <v>40296.987971999995</v>
      </c>
      <c r="G43" s="9"/>
      <c r="H43" s="10"/>
    </row>
    <row r="44" spans="1:9" x14ac:dyDescent="0.25">
      <c r="B44" t="s">
        <v>49</v>
      </c>
      <c r="D44" s="35">
        <v>2116311.0099999998</v>
      </c>
      <c r="E44" s="34"/>
      <c r="F44" s="34"/>
    </row>
    <row r="45" spans="1:9" x14ac:dyDescent="0.25">
      <c r="B45" t="s">
        <v>50</v>
      </c>
      <c r="C45" s="35"/>
      <c r="D45" s="35">
        <f>D43-D44-D46</f>
        <v>31071302.140000004</v>
      </c>
      <c r="E45" s="34"/>
    </row>
    <row r="46" spans="1:9" x14ac:dyDescent="0.25">
      <c r="B46" t="s">
        <v>51</v>
      </c>
      <c r="C46" s="35"/>
      <c r="D46" s="35">
        <v>393210.16</v>
      </c>
      <c r="E46" s="34"/>
    </row>
    <row r="47" spans="1:9" x14ac:dyDescent="0.25">
      <c r="C47" s="35"/>
      <c r="D47" s="43"/>
    </row>
    <row r="48" spans="1:9" x14ac:dyDescent="0.25">
      <c r="D48" s="34">
        <f>SUM(D27:D32)+D38+D39+D40+D41</f>
        <v>19629836.429999996</v>
      </c>
    </row>
    <row r="49" spans="4:5" x14ac:dyDescent="0.25">
      <c r="D49" s="34">
        <f>D48*1.2</f>
        <v>23555803.715999994</v>
      </c>
    </row>
    <row r="51" spans="4:5" x14ac:dyDescent="0.25">
      <c r="D51" s="34">
        <f>866428.87+C27+C28</f>
        <v>12415511.629999999</v>
      </c>
      <c r="E51" s="34">
        <f>D49-D52</f>
        <v>8657189.7599999961</v>
      </c>
    </row>
    <row r="52" spans="4:5" x14ac:dyDescent="0.25">
      <c r="D52" s="34">
        <f>D51*1.2</f>
        <v>14898613.955999998</v>
      </c>
    </row>
  </sheetData>
  <mergeCells count="8">
    <mergeCell ref="B4:H4"/>
    <mergeCell ref="A34:B34"/>
    <mergeCell ref="A42:B42"/>
    <mergeCell ref="A43:B43"/>
    <mergeCell ref="C5:C6"/>
    <mergeCell ref="C15:C16"/>
    <mergeCell ref="C21:C26"/>
    <mergeCell ref="C28:C32"/>
  </mergeCells>
  <phoneticPr fontId="6" type="noConversion"/>
  <pageMargins left="0.7" right="0.7" top="0.75" bottom="0.75" header="0.3" footer="0.3"/>
  <pageSetup paperSize="9" scale="66" orientation="landscape" verticalDpi="116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BB7D5-AD6C-403C-8145-36AC8B0955B5}">
  <sheetPr>
    <pageSetUpPr fitToPage="1"/>
  </sheetPr>
  <dimension ref="A1:F24"/>
  <sheetViews>
    <sheetView tabSelected="1" view="pageBreakPreview" zoomScaleNormal="100" zoomScaleSheetLayoutView="100" workbookViewId="0">
      <selection activeCell="D11" sqref="D11"/>
    </sheetView>
  </sheetViews>
  <sheetFormatPr defaultRowHeight="15" x14ac:dyDescent="0.25"/>
  <cols>
    <col min="1" max="1" width="5.85546875" style="18" customWidth="1"/>
    <col min="2" max="2" width="44.140625" customWidth="1"/>
    <col min="3" max="4" width="21.42578125" customWidth="1"/>
    <col min="5" max="5" width="86.28515625" customWidth="1"/>
    <col min="6" max="13" width="20.42578125" customWidth="1"/>
  </cols>
  <sheetData>
    <row r="1" spans="1:6" ht="36" customHeight="1" x14ac:dyDescent="0.25">
      <c r="A1" s="78" t="s">
        <v>37</v>
      </c>
      <c r="B1" s="78"/>
      <c r="C1" s="78"/>
      <c r="D1" s="78"/>
      <c r="E1" s="78"/>
    </row>
    <row r="2" spans="1:6" ht="32.25" customHeight="1" x14ac:dyDescent="0.25">
      <c r="A2" s="82" t="s">
        <v>0</v>
      </c>
      <c r="B2" s="80" t="s">
        <v>1</v>
      </c>
      <c r="C2" s="75" t="s">
        <v>58</v>
      </c>
      <c r="D2" s="76"/>
      <c r="E2" s="77"/>
    </row>
    <row r="3" spans="1:6" ht="26.25" customHeight="1" x14ac:dyDescent="0.25">
      <c r="A3" s="83"/>
      <c r="B3" s="81"/>
      <c r="C3" s="47" t="s">
        <v>52</v>
      </c>
      <c r="D3" s="47" t="s">
        <v>57</v>
      </c>
      <c r="E3" s="47" t="s">
        <v>59</v>
      </c>
    </row>
    <row r="4" spans="1:6" ht="33" customHeight="1" x14ac:dyDescent="0.25">
      <c r="A4" s="46">
        <v>1</v>
      </c>
      <c r="B4" s="51" t="s">
        <v>63</v>
      </c>
      <c r="C4" s="52">
        <v>24616461.489999998</v>
      </c>
      <c r="D4" s="52">
        <v>24616461.489999998</v>
      </c>
      <c r="E4" s="52"/>
    </row>
    <row r="5" spans="1:6" ht="113.25" customHeight="1" x14ac:dyDescent="0.25">
      <c r="A5" s="46">
        <v>2</v>
      </c>
      <c r="B5" s="51" t="s">
        <v>53</v>
      </c>
      <c r="C5" s="52">
        <v>819140.72</v>
      </c>
      <c r="D5" s="52">
        <v>866428.87</v>
      </c>
      <c r="E5" s="56" t="s">
        <v>60</v>
      </c>
    </row>
    <row r="6" spans="1:6" ht="33" customHeight="1" x14ac:dyDescent="0.25">
      <c r="A6" s="46">
        <v>3</v>
      </c>
      <c r="B6" s="53" t="s">
        <v>55</v>
      </c>
      <c r="C6" s="52">
        <v>240938.28000000003</v>
      </c>
      <c r="D6" s="52">
        <v>240938.28000000003</v>
      </c>
      <c r="E6" s="52"/>
    </row>
    <row r="7" spans="1:6" ht="33" customHeight="1" x14ac:dyDescent="0.25">
      <c r="A7" s="46">
        <v>4</v>
      </c>
      <c r="B7" s="53" t="s">
        <v>56</v>
      </c>
      <c r="C7" s="52">
        <v>509161.74</v>
      </c>
      <c r="D7" s="52">
        <v>509161.74</v>
      </c>
      <c r="E7" s="52"/>
    </row>
    <row r="8" spans="1:6" ht="33" customHeight="1" x14ac:dyDescent="0.25">
      <c r="A8" s="84" t="s">
        <v>40</v>
      </c>
      <c r="B8" s="61"/>
      <c r="C8" s="12">
        <f>SUM(C4:C7)</f>
        <v>26185702.229999997</v>
      </c>
      <c r="D8" s="12">
        <f>SUM(D4:D7)</f>
        <v>26232990.379999999</v>
      </c>
      <c r="E8" s="12"/>
    </row>
    <row r="9" spans="1:6" ht="35.25" customHeight="1" x14ac:dyDescent="0.25">
      <c r="A9" s="46">
        <v>5</v>
      </c>
      <c r="B9" s="50" t="s">
        <v>62</v>
      </c>
      <c r="C9" s="48"/>
      <c r="D9" s="48"/>
      <c r="E9" s="48"/>
    </row>
    <row r="10" spans="1:6" ht="35.25" customHeight="1" x14ac:dyDescent="0.25">
      <c r="A10" s="46">
        <v>6</v>
      </c>
      <c r="B10" s="2" t="s">
        <v>54</v>
      </c>
      <c r="C10" s="54">
        <v>133508.13</v>
      </c>
      <c r="D10" s="32">
        <f>642669.87-D7</f>
        <v>133508.13</v>
      </c>
      <c r="E10" s="32"/>
      <c r="F10" s="39"/>
    </row>
    <row r="11" spans="1:6" ht="99" customHeight="1" x14ac:dyDescent="0.25">
      <c r="A11" s="46">
        <v>7</v>
      </c>
      <c r="B11" s="2" t="s">
        <v>45</v>
      </c>
      <c r="C11" s="55">
        <v>5566028.1900000004</v>
      </c>
      <c r="D11" s="19">
        <v>6155450.1400000025</v>
      </c>
      <c r="E11" s="56" t="s">
        <v>61</v>
      </c>
      <c r="F11" s="39"/>
    </row>
    <row r="12" spans="1:6" ht="35.25" customHeight="1" x14ac:dyDescent="0.25">
      <c r="A12" s="46">
        <v>8</v>
      </c>
      <c r="B12" s="2" t="s">
        <v>48</v>
      </c>
      <c r="C12" s="55">
        <v>1349043.81</v>
      </c>
      <c r="D12" s="19">
        <v>1349043.81</v>
      </c>
      <c r="E12" s="19"/>
    </row>
    <row r="13" spans="1:6" ht="35.25" customHeight="1" x14ac:dyDescent="0.25">
      <c r="A13" s="46">
        <v>9</v>
      </c>
      <c r="B13" s="2" t="s">
        <v>46</v>
      </c>
      <c r="C13" s="55">
        <v>346540.95</v>
      </c>
      <c r="D13" s="19">
        <v>346540.95</v>
      </c>
      <c r="E13" s="19"/>
    </row>
    <row r="14" spans="1:6" ht="15" customHeight="1" x14ac:dyDescent="0.25">
      <c r="A14" s="79" t="s">
        <v>41</v>
      </c>
      <c r="B14" s="79"/>
      <c r="C14" s="20">
        <f>SUM(C10:C13)</f>
        <v>7395121.080000001</v>
      </c>
      <c r="D14" s="20">
        <f>SUM(D10:D13)</f>
        <v>7984543.0300000021</v>
      </c>
      <c r="E14" s="20"/>
      <c r="F14" s="35"/>
    </row>
    <row r="15" spans="1:6" x14ac:dyDescent="0.25">
      <c r="A15" s="79" t="s">
        <v>42</v>
      </c>
      <c r="B15" s="79"/>
      <c r="C15" s="49">
        <f>C14+C8</f>
        <v>33580823.309999995</v>
      </c>
      <c r="D15" s="49">
        <f>D14+D8</f>
        <v>34217533.410000004</v>
      </c>
      <c r="E15" s="49"/>
      <c r="F15" s="35"/>
    </row>
    <row r="16" spans="1:6" x14ac:dyDescent="0.25">
      <c r="B16" t="s">
        <v>49</v>
      </c>
      <c r="C16" s="35">
        <v>2116311.0099999998</v>
      </c>
      <c r="D16" s="35">
        <v>2116311.0099999998</v>
      </c>
      <c r="E16" s="35"/>
    </row>
    <row r="17" spans="2:5" x14ac:dyDescent="0.25">
      <c r="B17" t="s">
        <v>50</v>
      </c>
      <c r="C17" s="35">
        <f>C15-C16-C18</f>
        <v>31071302.139999997</v>
      </c>
      <c r="D17" s="35">
        <f>D15-D16-D18</f>
        <v>31708012.240000006</v>
      </c>
      <c r="E17" s="35"/>
    </row>
    <row r="18" spans="2:5" x14ac:dyDescent="0.25">
      <c r="B18" t="s">
        <v>51</v>
      </c>
      <c r="C18" s="35">
        <v>393210.16</v>
      </c>
      <c r="D18" s="35">
        <v>393210.16</v>
      </c>
      <c r="E18" s="35"/>
    </row>
    <row r="19" spans="2:5" x14ac:dyDescent="0.25">
      <c r="C19" s="35"/>
      <c r="D19" s="43"/>
      <c r="E19" s="43"/>
    </row>
    <row r="20" spans="2:5" x14ac:dyDescent="0.25">
      <c r="D20" s="34"/>
      <c r="E20" s="34"/>
    </row>
    <row r="21" spans="2:5" x14ac:dyDescent="0.25">
      <c r="D21" s="34"/>
      <c r="E21" s="34"/>
    </row>
    <row r="23" spans="2:5" x14ac:dyDescent="0.25">
      <c r="D23" s="34"/>
      <c r="E23" s="34"/>
    </row>
    <row r="24" spans="2:5" x14ac:dyDescent="0.25">
      <c r="D24" s="34"/>
      <c r="E24" s="34"/>
    </row>
  </sheetData>
  <mergeCells count="7">
    <mergeCell ref="C2:E2"/>
    <mergeCell ref="A1:E1"/>
    <mergeCell ref="A14:B14"/>
    <mergeCell ref="A15:B15"/>
    <mergeCell ref="B2:B3"/>
    <mergeCell ref="A2:A3"/>
    <mergeCell ref="A8:B8"/>
  </mergeCells>
  <pageMargins left="0.7" right="0.7" top="0.75" bottom="0.75" header="0.3" footer="0.3"/>
  <pageSetup paperSize="9" scale="73" orientation="landscape" verticalDpi="116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2024 КЛ_Перемычка 11-15</vt:lpstr>
      <vt:lpstr>2025 КЛ_Перемычка 11-15 (корр.)</vt:lpstr>
      <vt:lpstr>'2024 КЛ_Перемычка 11-15'!Область_печати</vt:lpstr>
      <vt:lpstr>'2025 КЛ_Перемычка 11-15 (корр.)'!Область_печати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Шишканов Михаил Владимирович</dc:creator>
  <cp:lastModifiedBy>Шишканов Михаил Владимирович</cp:lastModifiedBy>
  <cp:lastPrinted>2025-04-18T07:32:34Z</cp:lastPrinted>
  <dcterms:created xsi:type="dcterms:W3CDTF">2024-03-19T10:02:41Z</dcterms:created>
  <dcterms:modified xsi:type="dcterms:W3CDTF">2025-04-30T06:05:36Z</dcterms:modified>
</cp:coreProperties>
</file>