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Папки пользователей\Шишканов\18. ИПР 4квартал 2024\ИПР_2025_корр\9. КЛ_11-15 ММДЦ-Сити\"/>
    </mc:Choice>
  </mc:AlternateContent>
  <xr:revisionPtr revIDLastSave="0" documentId="13_ncr:1_{8F8E5E3F-6EAE-4125-AF38-EE53A58777F6}" xr6:coauthVersionLast="47" xr6:coauthVersionMax="47" xr10:uidLastSave="{00000000-0000-0000-0000-000000000000}"/>
  <bookViews>
    <workbookView xWindow="-120" yWindow="-120" windowWidth="38640" windowHeight="21240" xr2:uid="{D5C2B8D3-E65D-4514-A034-DFBF57CCF057}"/>
  </bookViews>
  <sheets>
    <sheet name="АктКС-2поТСН-2001(с доп.43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_FilterDatabase" localSheetId="0" hidden="1">'АктКС-2поТСН-2001(с доп.43'!$A$60:$L$60</definedName>
    <definedName name="_xlnm.Print_Titles" localSheetId="0">'АктКС-2поТСН-2001(с доп.43'!#REF!</definedName>
    <definedName name="_xlnm.Print_Area" localSheetId="0">'АктКС-2поТСН-2001(с доп.43'!$A$1:$L$478</definedName>
  </definedNames>
  <calcPr calcId="181029" iterate="1"/>
</workbook>
</file>

<file path=xl/calcChain.xml><?xml version="1.0" encoding="utf-8"?>
<calcChain xmlns="http://schemas.openxmlformats.org/spreadsheetml/2006/main">
  <c r="I468" i="7" l="1"/>
  <c r="K468" i="7"/>
  <c r="I467" i="7"/>
  <c r="K467" i="7"/>
  <c r="AP466" i="7"/>
  <c r="I464" i="7"/>
  <c r="K464" i="7"/>
  <c r="I463" i="7"/>
  <c r="K463" i="7"/>
  <c r="A462" i="7"/>
  <c r="Z459" i="7"/>
  <c r="Y459" i="7"/>
  <c r="W459" i="7"/>
  <c r="L458" i="7"/>
  <c r="O459" i="7" s="1"/>
  <c r="K458" i="7"/>
  <c r="J458" i="7"/>
  <c r="X459" i="7" s="1"/>
  <c r="I458" i="7"/>
  <c r="H458" i="7"/>
  <c r="G458" i="7"/>
  <c r="U458" i="7"/>
  <c r="S458" i="7"/>
  <c r="Q458" i="7"/>
  <c r="T458" i="7"/>
  <c r="R458" i="7"/>
  <c r="P458" i="7"/>
  <c r="F458" i="7"/>
  <c r="E458" i="7"/>
  <c r="C458" i="7"/>
  <c r="Z456" i="7"/>
  <c r="Y456" i="7"/>
  <c r="W456" i="7"/>
  <c r="J455" i="7"/>
  <c r="I455" i="7"/>
  <c r="H455" i="7"/>
  <c r="F455" i="7"/>
  <c r="K454" i="7"/>
  <c r="F454" i="7"/>
  <c r="K453" i="7"/>
  <c r="F453" i="7"/>
  <c r="K452" i="7"/>
  <c r="F452" i="7"/>
  <c r="L451" i="7"/>
  <c r="K451" i="7"/>
  <c r="J451" i="7"/>
  <c r="I451" i="7"/>
  <c r="H451" i="7"/>
  <c r="G451" i="7"/>
  <c r="L450" i="7"/>
  <c r="K450" i="7"/>
  <c r="J450" i="7"/>
  <c r="V450" i="7" s="1"/>
  <c r="I450" i="7"/>
  <c r="H450" i="7"/>
  <c r="G450" i="7"/>
  <c r="L449" i="7"/>
  <c r="K449" i="7"/>
  <c r="J449" i="7"/>
  <c r="I449" i="7"/>
  <c r="H449" i="7"/>
  <c r="G449" i="7"/>
  <c r="L448" i="7"/>
  <c r="K448" i="7"/>
  <c r="J448" i="7"/>
  <c r="I448" i="7"/>
  <c r="H448" i="7"/>
  <c r="G448" i="7"/>
  <c r="U447" i="7"/>
  <c r="L454" i="7" s="1"/>
  <c r="S447" i="7"/>
  <c r="L453" i="7" s="1"/>
  <c r="Q447" i="7"/>
  <c r="L452" i="7" s="1"/>
  <c r="T447" i="7"/>
  <c r="J454" i="7" s="1"/>
  <c r="R447" i="7"/>
  <c r="J453" i="7" s="1"/>
  <c r="P447" i="7"/>
  <c r="J452" i="7" s="1"/>
  <c r="F447" i="7"/>
  <c r="E447" i="7"/>
  <c r="C447" i="7"/>
  <c r="Z445" i="7"/>
  <c r="Y445" i="7"/>
  <c r="W445" i="7"/>
  <c r="L444" i="7"/>
  <c r="O445" i="7" s="1"/>
  <c r="K444" i="7"/>
  <c r="J444" i="7"/>
  <c r="N445" i="7" s="1"/>
  <c r="I444" i="7"/>
  <c r="H444" i="7"/>
  <c r="G444" i="7"/>
  <c r="U444" i="7"/>
  <c r="S444" i="7"/>
  <c r="Q444" i="7"/>
  <c r="T444" i="7"/>
  <c r="R444" i="7"/>
  <c r="P444" i="7"/>
  <c r="F444" i="7"/>
  <c r="E444" i="7"/>
  <c r="C444" i="7"/>
  <c r="Z442" i="7"/>
  <c r="Y442" i="7"/>
  <c r="W442" i="7"/>
  <c r="J441" i="7"/>
  <c r="I441" i="7"/>
  <c r="H441" i="7"/>
  <c r="F441" i="7"/>
  <c r="K440" i="7"/>
  <c r="F440" i="7"/>
  <c r="K439" i="7"/>
  <c r="F439" i="7"/>
  <c r="K438" i="7"/>
  <c r="F438" i="7"/>
  <c r="L437" i="7"/>
  <c r="K437" i="7"/>
  <c r="J437" i="7"/>
  <c r="I437" i="7"/>
  <c r="H437" i="7"/>
  <c r="G437" i="7"/>
  <c r="L436" i="7"/>
  <c r="K436" i="7"/>
  <c r="J436" i="7"/>
  <c r="V436" i="7" s="1"/>
  <c r="I436" i="7"/>
  <c r="H436" i="7"/>
  <c r="G436" i="7"/>
  <c r="L435" i="7"/>
  <c r="K435" i="7"/>
  <c r="J435" i="7"/>
  <c r="I435" i="7"/>
  <c r="H435" i="7"/>
  <c r="G435" i="7"/>
  <c r="L434" i="7"/>
  <c r="K434" i="7"/>
  <c r="J434" i="7"/>
  <c r="I434" i="7"/>
  <c r="H434" i="7"/>
  <c r="G434" i="7"/>
  <c r="U433" i="7"/>
  <c r="L440" i="7" s="1"/>
  <c r="S433" i="7"/>
  <c r="L439" i="7" s="1"/>
  <c r="Q433" i="7"/>
  <c r="L438" i="7" s="1"/>
  <c r="T433" i="7"/>
  <c r="J440" i="7" s="1"/>
  <c r="R433" i="7"/>
  <c r="J439" i="7" s="1"/>
  <c r="P433" i="7"/>
  <c r="J438" i="7" s="1"/>
  <c r="F433" i="7"/>
  <c r="E433" i="7"/>
  <c r="C433" i="7"/>
  <c r="A432" i="7"/>
  <c r="I430" i="7"/>
  <c r="K430" i="7"/>
  <c r="I429" i="7"/>
  <c r="K429" i="7"/>
  <c r="A428" i="7"/>
  <c r="I426" i="7"/>
  <c r="K426" i="7"/>
  <c r="I425" i="7"/>
  <c r="K425" i="7"/>
  <c r="A424" i="7"/>
  <c r="Z422" i="7"/>
  <c r="Y422" i="7"/>
  <c r="W422" i="7"/>
  <c r="L421" i="7"/>
  <c r="K422" i="7" s="1"/>
  <c r="K421" i="7"/>
  <c r="J421" i="7"/>
  <c r="I422" i="7" s="1"/>
  <c r="I421" i="7"/>
  <c r="H421" i="7"/>
  <c r="G421" i="7"/>
  <c r="U421" i="7"/>
  <c r="S421" i="7"/>
  <c r="Q421" i="7"/>
  <c r="T421" i="7"/>
  <c r="R421" i="7"/>
  <c r="P421" i="7"/>
  <c r="F421" i="7"/>
  <c r="E421" i="7"/>
  <c r="C421" i="7"/>
  <c r="Z419" i="7"/>
  <c r="Y419" i="7"/>
  <c r="W419" i="7"/>
  <c r="L418" i="7"/>
  <c r="K419" i="7" s="1"/>
  <c r="K418" i="7"/>
  <c r="J418" i="7"/>
  <c r="N419" i="7" s="1"/>
  <c r="I418" i="7"/>
  <c r="H418" i="7"/>
  <c r="G418" i="7"/>
  <c r="U418" i="7"/>
  <c r="S418" i="7"/>
  <c r="Q418" i="7"/>
  <c r="T418" i="7"/>
  <c r="R418" i="7"/>
  <c r="P418" i="7"/>
  <c r="F418" i="7"/>
  <c r="E418" i="7"/>
  <c r="C418" i="7"/>
  <c r="Z416" i="7"/>
  <c r="Y416" i="7"/>
  <c r="W416" i="7"/>
  <c r="J415" i="7"/>
  <c r="I415" i="7"/>
  <c r="H415" i="7"/>
  <c r="F415" i="7"/>
  <c r="K414" i="7"/>
  <c r="F414" i="7"/>
  <c r="K413" i="7"/>
  <c r="F413" i="7"/>
  <c r="K412" i="7"/>
  <c r="F412" i="7"/>
  <c r="L411" i="7"/>
  <c r="K411" i="7"/>
  <c r="J411" i="7"/>
  <c r="I411" i="7"/>
  <c r="H411" i="7"/>
  <c r="G411" i="7"/>
  <c r="L410" i="7"/>
  <c r="K410" i="7"/>
  <c r="J410" i="7"/>
  <c r="V410" i="7" s="1"/>
  <c r="I410" i="7"/>
  <c r="H410" i="7"/>
  <c r="G410" i="7"/>
  <c r="L409" i="7"/>
  <c r="K409" i="7"/>
  <c r="J409" i="7"/>
  <c r="I409" i="7"/>
  <c r="H409" i="7"/>
  <c r="G409" i="7"/>
  <c r="L408" i="7"/>
  <c r="K408" i="7"/>
  <c r="J408" i="7"/>
  <c r="I408" i="7"/>
  <c r="H408" i="7"/>
  <c r="G408" i="7"/>
  <c r="U407" i="7"/>
  <c r="L414" i="7" s="1"/>
  <c r="S407" i="7"/>
  <c r="L413" i="7" s="1"/>
  <c r="Q407" i="7"/>
  <c r="L412" i="7" s="1"/>
  <c r="T407" i="7"/>
  <c r="J414" i="7" s="1"/>
  <c r="R407" i="7"/>
  <c r="J413" i="7" s="1"/>
  <c r="P407" i="7"/>
  <c r="J412" i="7" s="1"/>
  <c r="F407" i="7"/>
  <c r="E407" i="7"/>
  <c r="C407" i="7"/>
  <c r="Z405" i="7"/>
  <c r="Y405" i="7"/>
  <c r="W405" i="7"/>
  <c r="L404" i="7"/>
  <c r="O405" i="7" s="1"/>
  <c r="K404" i="7"/>
  <c r="J404" i="7"/>
  <c r="X405" i="7" s="1"/>
  <c r="I404" i="7"/>
  <c r="H404" i="7"/>
  <c r="G404" i="7"/>
  <c r="U404" i="7"/>
  <c r="S404" i="7"/>
  <c r="Q404" i="7"/>
  <c r="T404" i="7"/>
  <c r="R404" i="7"/>
  <c r="P404" i="7"/>
  <c r="F404" i="7"/>
  <c r="E404" i="7"/>
  <c r="C404" i="7"/>
  <c r="Z402" i="7"/>
  <c r="Y402" i="7"/>
  <c r="W402" i="7"/>
  <c r="J401" i="7"/>
  <c r="I401" i="7"/>
  <c r="H401" i="7"/>
  <c r="F401" i="7"/>
  <c r="K400" i="7"/>
  <c r="F400" i="7"/>
  <c r="K399" i="7"/>
  <c r="F399" i="7"/>
  <c r="K398" i="7"/>
  <c r="F398" i="7"/>
  <c r="L397" i="7"/>
  <c r="K397" i="7"/>
  <c r="J397" i="7"/>
  <c r="I397" i="7"/>
  <c r="H397" i="7"/>
  <c r="G397" i="7"/>
  <c r="L396" i="7"/>
  <c r="K396" i="7"/>
  <c r="J396" i="7"/>
  <c r="V396" i="7" s="1"/>
  <c r="I396" i="7"/>
  <c r="H396" i="7"/>
  <c r="G396" i="7"/>
  <c r="L395" i="7"/>
  <c r="K395" i="7"/>
  <c r="J395" i="7"/>
  <c r="I395" i="7"/>
  <c r="H395" i="7"/>
  <c r="G395" i="7"/>
  <c r="L394" i="7"/>
  <c r="K394" i="7"/>
  <c r="J394" i="7"/>
  <c r="I394" i="7"/>
  <c r="H394" i="7"/>
  <c r="G394" i="7"/>
  <c r="U393" i="7"/>
  <c r="L400" i="7" s="1"/>
  <c r="S393" i="7"/>
  <c r="L399" i="7" s="1"/>
  <c r="Q393" i="7"/>
  <c r="L398" i="7" s="1"/>
  <c r="T393" i="7"/>
  <c r="J400" i="7" s="1"/>
  <c r="R393" i="7"/>
  <c r="J399" i="7" s="1"/>
  <c r="P393" i="7"/>
  <c r="J398" i="7" s="1"/>
  <c r="F393" i="7"/>
  <c r="E393" i="7"/>
  <c r="C393" i="7"/>
  <c r="Z391" i="7"/>
  <c r="Y391" i="7"/>
  <c r="W391" i="7"/>
  <c r="L390" i="7"/>
  <c r="K391" i="7" s="1"/>
  <c r="K390" i="7"/>
  <c r="J390" i="7"/>
  <c r="N391" i="7" s="1"/>
  <c r="I390" i="7"/>
  <c r="H390" i="7"/>
  <c r="G390" i="7"/>
  <c r="U390" i="7"/>
  <c r="S390" i="7"/>
  <c r="Q390" i="7"/>
  <c r="T390" i="7"/>
  <c r="R390" i="7"/>
  <c r="P390" i="7"/>
  <c r="F390" i="7"/>
  <c r="E390" i="7"/>
  <c r="C390" i="7"/>
  <c r="Z388" i="7"/>
  <c r="Y388" i="7"/>
  <c r="W388" i="7"/>
  <c r="L387" i="7"/>
  <c r="K388" i="7" s="1"/>
  <c r="K387" i="7"/>
  <c r="J387" i="7"/>
  <c r="I388" i="7" s="1"/>
  <c r="I387" i="7"/>
  <c r="H387" i="7"/>
  <c r="G387" i="7"/>
  <c r="U387" i="7"/>
  <c r="S387" i="7"/>
  <c r="Q387" i="7"/>
  <c r="T387" i="7"/>
  <c r="R387" i="7"/>
  <c r="P387" i="7"/>
  <c r="F387" i="7"/>
  <c r="E387" i="7"/>
  <c r="C387" i="7"/>
  <c r="Z385" i="7"/>
  <c r="Y385" i="7"/>
  <c r="W385" i="7"/>
  <c r="L384" i="7"/>
  <c r="O385" i="7" s="1"/>
  <c r="K384" i="7"/>
  <c r="J384" i="7"/>
  <c r="X385" i="7" s="1"/>
  <c r="I384" i="7"/>
  <c r="H384" i="7"/>
  <c r="G384" i="7"/>
  <c r="U384" i="7"/>
  <c r="S384" i="7"/>
  <c r="Q384" i="7"/>
  <c r="T384" i="7"/>
  <c r="R384" i="7"/>
  <c r="P384" i="7"/>
  <c r="F384" i="7"/>
  <c r="E384" i="7"/>
  <c r="C384" i="7"/>
  <c r="Z382" i="7"/>
  <c r="Y382" i="7"/>
  <c r="W382" i="7"/>
  <c r="L381" i="7"/>
  <c r="K382" i="7" s="1"/>
  <c r="K381" i="7"/>
  <c r="J381" i="7"/>
  <c r="I382" i="7" s="1"/>
  <c r="I381" i="7"/>
  <c r="H381" i="7"/>
  <c r="G381" i="7"/>
  <c r="U381" i="7"/>
  <c r="S381" i="7"/>
  <c r="Q381" i="7"/>
  <c r="T381" i="7"/>
  <c r="R381" i="7"/>
  <c r="P381" i="7"/>
  <c r="F381" i="7"/>
  <c r="E381" i="7"/>
  <c r="C381" i="7"/>
  <c r="Z379" i="7"/>
  <c r="Y379" i="7"/>
  <c r="W379" i="7"/>
  <c r="J378" i="7"/>
  <c r="I378" i="7"/>
  <c r="H378" i="7"/>
  <c r="F378" i="7"/>
  <c r="K377" i="7"/>
  <c r="F377" i="7"/>
  <c r="K376" i="7"/>
  <c r="F376" i="7"/>
  <c r="K375" i="7"/>
  <c r="F375" i="7"/>
  <c r="L374" i="7"/>
  <c r="K374" i="7"/>
  <c r="J374" i="7"/>
  <c r="I374" i="7"/>
  <c r="H374" i="7"/>
  <c r="G374" i="7"/>
  <c r="L373" i="7"/>
  <c r="K373" i="7"/>
  <c r="J373" i="7"/>
  <c r="V373" i="7" s="1"/>
  <c r="I373" i="7"/>
  <c r="H373" i="7"/>
  <c r="G373" i="7"/>
  <c r="L372" i="7"/>
  <c r="K372" i="7"/>
  <c r="J372" i="7"/>
  <c r="I372" i="7"/>
  <c r="H372" i="7"/>
  <c r="G372" i="7"/>
  <c r="L371" i="7"/>
  <c r="K371" i="7"/>
  <c r="J371" i="7"/>
  <c r="V371" i="7" s="1"/>
  <c r="I371" i="7"/>
  <c r="H371" i="7"/>
  <c r="G371" i="7"/>
  <c r="U370" i="7"/>
  <c r="L377" i="7" s="1"/>
  <c r="S370" i="7"/>
  <c r="L376" i="7" s="1"/>
  <c r="Q370" i="7"/>
  <c r="L375" i="7" s="1"/>
  <c r="T370" i="7"/>
  <c r="J377" i="7" s="1"/>
  <c r="R370" i="7"/>
  <c r="J376" i="7" s="1"/>
  <c r="P370" i="7"/>
  <c r="J375" i="7" s="1"/>
  <c r="F370" i="7"/>
  <c r="E370" i="7"/>
  <c r="C370" i="7"/>
  <c r="Z368" i="7"/>
  <c r="Y368" i="7"/>
  <c r="W368" i="7"/>
  <c r="L367" i="7"/>
  <c r="O368" i="7" s="1"/>
  <c r="K367" i="7"/>
  <c r="J367" i="7"/>
  <c r="I368" i="7" s="1"/>
  <c r="I367" i="7"/>
  <c r="H367" i="7"/>
  <c r="G367" i="7"/>
  <c r="U367" i="7"/>
  <c r="S367" i="7"/>
  <c r="Q367" i="7"/>
  <c r="T367" i="7"/>
  <c r="R367" i="7"/>
  <c r="P367" i="7"/>
  <c r="F367" i="7"/>
  <c r="E367" i="7"/>
  <c r="C367" i="7"/>
  <c r="Z365" i="7"/>
  <c r="Y365" i="7"/>
  <c r="W365" i="7"/>
  <c r="L364" i="7"/>
  <c r="O365" i="7" s="1"/>
  <c r="K364" i="7"/>
  <c r="J364" i="7"/>
  <c r="X365" i="7" s="1"/>
  <c r="I364" i="7"/>
  <c r="H364" i="7"/>
  <c r="G364" i="7"/>
  <c r="U364" i="7"/>
  <c r="S364" i="7"/>
  <c r="Q364" i="7"/>
  <c r="T364" i="7"/>
  <c r="R364" i="7"/>
  <c r="P364" i="7"/>
  <c r="F364" i="7"/>
  <c r="E364" i="7"/>
  <c r="C364" i="7"/>
  <c r="Z362" i="7"/>
  <c r="Y362" i="7"/>
  <c r="W362" i="7"/>
  <c r="J361" i="7"/>
  <c r="I361" i="7"/>
  <c r="H361" i="7"/>
  <c r="F361" i="7"/>
  <c r="K360" i="7"/>
  <c r="F360" i="7"/>
  <c r="K359" i="7"/>
  <c r="F359" i="7"/>
  <c r="K358" i="7"/>
  <c r="F358" i="7"/>
  <c r="L357" i="7"/>
  <c r="K357" i="7"/>
  <c r="J357" i="7"/>
  <c r="I357" i="7"/>
  <c r="H357" i="7"/>
  <c r="G357" i="7"/>
  <c r="L356" i="7"/>
  <c r="K356" i="7"/>
  <c r="J356" i="7"/>
  <c r="V356" i="7" s="1"/>
  <c r="I356" i="7"/>
  <c r="H356" i="7"/>
  <c r="G356" i="7"/>
  <c r="L355" i="7"/>
  <c r="K355" i="7"/>
  <c r="J355" i="7"/>
  <c r="I355" i="7"/>
  <c r="H355" i="7"/>
  <c r="G355" i="7"/>
  <c r="L354" i="7"/>
  <c r="K354" i="7"/>
  <c r="J354" i="7"/>
  <c r="I354" i="7"/>
  <c r="H354" i="7"/>
  <c r="G354" i="7"/>
  <c r="U353" i="7"/>
  <c r="L360" i="7" s="1"/>
  <c r="S353" i="7"/>
  <c r="L359" i="7" s="1"/>
  <c r="Q353" i="7"/>
  <c r="L358" i="7" s="1"/>
  <c r="T353" i="7"/>
  <c r="J360" i="7" s="1"/>
  <c r="R353" i="7"/>
  <c r="J359" i="7" s="1"/>
  <c r="P353" i="7"/>
  <c r="J358" i="7" s="1"/>
  <c r="F353" i="7"/>
  <c r="E353" i="7"/>
  <c r="C353" i="7"/>
  <c r="A352" i="7"/>
  <c r="I350" i="7"/>
  <c r="K350" i="7"/>
  <c r="I349" i="7"/>
  <c r="K349" i="7"/>
  <c r="A348" i="7"/>
  <c r="Z346" i="7"/>
  <c r="Y346" i="7"/>
  <c r="X346" i="7"/>
  <c r="J345" i="7"/>
  <c r="I345" i="7"/>
  <c r="H345" i="7"/>
  <c r="F345" i="7"/>
  <c r="K344" i="7"/>
  <c r="F344" i="7"/>
  <c r="K343" i="7"/>
  <c r="F343" i="7"/>
  <c r="K342" i="7"/>
  <c r="F342" i="7"/>
  <c r="L341" i="7"/>
  <c r="K341" i="7"/>
  <c r="I341" i="7"/>
  <c r="Z341" i="7"/>
  <c r="Y341" i="7"/>
  <c r="X341" i="7"/>
  <c r="J341" i="7"/>
  <c r="W341" i="7" s="1"/>
  <c r="G341" i="7"/>
  <c r="U341" i="7"/>
  <c r="S341" i="7"/>
  <c r="Q341" i="7"/>
  <c r="T341" i="7"/>
  <c r="R341" i="7"/>
  <c r="P341" i="7"/>
  <c r="F341" i="7"/>
  <c r="E341" i="7"/>
  <c r="C341" i="7"/>
  <c r="L340" i="7"/>
  <c r="K340" i="7"/>
  <c r="J340" i="7"/>
  <c r="V340" i="7" s="1"/>
  <c r="I340" i="7"/>
  <c r="H340" i="7"/>
  <c r="G340" i="7"/>
  <c r="L339" i="7"/>
  <c r="K339" i="7"/>
  <c r="J339" i="7"/>
  <c r="I339" i="7"/>
  <c r="H339" i="7"/>
  <c r="G339" i="7"/>
  <c r="L338" i="7"/>
  <c r="K338" i="7"/>
  <c r="J338" i="7"/>
  <c r="V338" i="7" s="1"/>
  <c r="I338" i="7"/>
  <c r="H338" i="7"/>
  <c r="G338" i="7"/>
  <c r="U337" i="7"/>
  <c r="S337" i="7"/>
  <c r="Q337" i="7"/>
  <c r="T337" i="7"/>
  <c r="R337" i="7"/>
  <c r="P337" i="7"/>
  <c r="F337" i="7"/>
  <c r="E337" i="7"/>
  <c r="C337" i="7"/>
  <c r="Z335" i="7"/>
  <c r="Y335" i="7"/>
  <c r="X335" i="7"/>
  <c r="J334" i="7"/>
  <c r="I334" i="7"/>
  <c r="H334" i="7"/>
  <c r="F334" i="7"/>
  <c r="K333" i="7"/>
  <c r="F333" i="7"/>
  <c r="K332" i="7"/>
  <c r="F332" i="7"/>
  <c r="L331" i="7"/>
  <c r="K331" i="7"/>
  <c r="I331" i="7"/>
  <c r="Z331" i="7"/>
  <c r="Y331" i="7"/>
  <c r="X331" i="7"/>
  <c r="J331" i="7"/>
  <c r="W331" i="7" s="1"/>
  <c r="G331" i="7"/>
  <c r="U331" i="7"/>
  <c r="S331" i="7"/>
  <c r="Q331" i="7"/>
  <c r="T331" i="7"/>
  <c r="R331" i="7"/>
  <c r="P331" i="7"/>
  <c r="F331" i="7"/>
  <c r="E331" i="7"/>
  <c r="C331" i="7"/>
  <c r="L330" i="7"/>
  <c r="K330" i="7"/>
  <c r="J330" i="7"/>
  <c r="I330" i="7"/>
  <c r="H330" i="7"/>
  <c r="G330" i="7"/>
  <c r="L329" i="7"/>
  <c r="K329" i="7"/>
  <c r="J329" i="7"/>
  <c r="I329" i="7"/>
  <c r="H329" i="7"/>
  <c r="G329" i="7"/>
  <c r="U328" i="7"/>
  <c r="S328" i="7"/>
  <c r="Q328" i="7"/>
  <c r="T328" i="7"/>
  <c r="R328" i="7"/>
  <c r="P328" i="7"/>
  <c r="F328" i="7"/>
  <c r="E328" i="7"/>
  <c r="C328" i="7"/>
  <c r="Z326" i="7"/>
  <c r="Y326" i="7"/>
  <c r="X326" i="7"/>
  <c r="L325" i="7"/>
  <c r="O326" i="7" s="1"/>
  <c r="K325" i="7"/>
  <c r="J325" i="7"/>
  <c r="I326" i="7" s="1"/>
  <c r="I325" i="7"/>
  <c r="H325" i="7"/>
  <c r="G325" i="7"/>
  <c r="U325" i="7"/>
  <c r="S325" i="7"/>
  <c r="Q325" i="7"/>
  <c r="T325" i="7"/>
  <c r="R325" i="7"/>
  <c r="P325" i="7"/>
  <c r="F325" i="7"/>
  <c r="E325" i="7"/>
  <c r="C325" i="7"/>
  <c r="Z323" i="7"/>
  <c r="Y323" i="7"/>
  <c r="X323" i="7"/>
  <c r="L322" i="7"/>
  <c r="O323" i="7" s="1"/>
  <c r="K322" i="7"/>
  <c r="J322" i="7"/>
  <c r="I323" i="7" s="1"/>
  <c r="I322" i="7"/>
  <c r="H322" i="7"/>
  <c r="G322" i="7"/>
  <c r="U322" i="7"/>
  <c r="S322" i="7"/>
  <c r="Q322" i="7"/>
  <c r="T322" i="7"/>
  <c r="R322" i="7"/>
  <c r="P322" i="7"/>
  <c r="F322" i="7"/>
  <c r="E322" i="7"/>
  <c r="C322" i="7"/>
  <c r="Z320" i="7"/>
  <c r="Y320" i="7"/>
  <c r="X320" i="7"/>
  <c r="J319" i="7"/>
  <c r="I319" i="7"/>
  <c r="H319" i="7"/>
  <c r="F319" i="7"/>
  <c r="K318" i="7"/>
  <c r="F318" i="7"/>
  <c r="K317" i="7"/>
  <c r="F317" i="7"/>
  <c r="L316" i="7"/>
  <c r="K316" i="7"/>
  <c r="J316" i="7"/>
  <c r="I316" i="7"/>
  <c r="H316" i="7"/>
  <c r="G316" i="7"/>
  <c r="L315" i="7"/>
  <c r="K315" i="7"/>
  <c r="J315" i="7"/>
  <c r="I315" i="7"/>
  <c r="H315" i="7"/>
  <c r="G315" i="7"/>
  <c r="U314" i="7"/>
  <c r="S314" i="7"/>
  <c r="L318" i="7" s="1"/>
  <c r="Q314" i="7"/>
  <c r="L317" i="7" s="1"/>
  <c r="T314" i="7"/>
  <c r="R314" i="7"/>
  <c r="J318" i="7" s="1"/>
  <c r="P314" i="7"/>
  <c r="J317" i="7" s="1"/>
  <c r="F314" i="7"/>
  <c r="E314" i="7"/>
  <c r="C314" i="7"/>
  <c r="Z312" i="7"/>
  <c r="Y312" i="7"/>
  <c r="X312" i="7"/>
  <c r="J311" i="7"/>
  <c r="I311" i="7"/>
  <c r="H311" i="7"/>
  <c r="F311" i="7"/>
  <c r="K310" i="7"/>
  <c r="F310" i="7"/>
  <c r="K309" i="7"/>
  <c r="F309" i="7"/>
  <c r="K308" i="7"/>
  <c r="F308" i="7"/>
  <c r="L307" i="7"/>
  <c r="K307" i="7"/>
  <c r="J307" i="7"/>
  <c r="V307" i="7" s="1"/>
  <c r="I307" i="7"/>
  <c r="H307" i="7"/>
  <c r="G307" i="7"/>
  <c r="L306" i="7"/>
  <c r="K306" i="7"/>
  <c r="J306" i="7"/>
  <c r="I306" i="7"/>
  <c r="H306" i="7"/>
  <c r="G306" i="7"/>
  <c r="L305" i="7"/>
  <c r="K305" i="7"/>
  <c r="J305" i="7"/>
  <c r="I305" i="7"/>
  <c r="H305" i="7"/>
  <c r="G305" i="7"/>
  <c r="U304" i="7"/>
  <c r="L310" i="7" s="1"/>
  <c r="S304" i="7"/>
  <c r="L309" i="7" s="1"/>
  <c r="Q304" i="7"/>
  <c r="L308" i="7" s="1"/>
  <c r="T304" i="7"/>
  <c r="J310" i="7" s="1"/>
  <c r="R304" i="7"/>
  <c r="J309" i="7" s="1"/>
  <c r="P304" i="7"/>
  <c r="J308" i="7" s="1"/>
  <c r="F304" i="7"/>
  <c r="E304" i="7"/>
  <c r="C304" i="7"/>
  <c r="Z302" i="7"/>
  <c r="Y302" i="7"/>
  <c r="X302" i="7"/>
  <c r="L301" i="7"/>
  <c r="O302" i="7" s="1"/>
  <c r="K301" i="7"/>
  <c r="J301" i="7"/>
  <c r="N302" i="7" s="1"/>
  <c r="I301" i="7"/>
  <c r="H301" i="7"/>
  <c r="G301" i="7"/>
  <c r="U301" i="7"/>
  <c r="S301" i="7"/>
  <c r="Q301" i="7"/>
  <c r="T301" i="7"/>
  <c r="R301" i="7"/>
  <c r="P301" i="7"/>
  <c r="F301" i="7"/>
  <c r="E301" i="7"/>
  <c r="C301" i="7"/>
  <c r="Z299" i="7"/>
  <c r="Y299" i="7"/>
  <c r="X299" i="7"/>
  <c r="L298" i="7"/>
  <c r="O299" i="7" s="1"/>
  <c r="K298" i="7"/>
  <c r="J298" i="7"/>
  <c r="I299" i="7" s="1"/>
  <c r="I298" i="7"/>
  <c r="H298" i="7"/>
  <c r="G298" i="7"/>
  <c r="U298" i="7"/>
  <c r="S298" i="7"/>
  <c r="Q298" i="7"/>
  <c r="T298" i="7"/>
  <c r="R298" i="7"/>
  <c r="P298" i="7"/>
  <c r="F298" i="7"/>
  <c r="E298" i="7"/>
  <c r="C298" i="7"/>
  <c r="Z296" i="7"/>
  <c r="Y296" i="7"/>
  <c r="X296" i="7"/>
  <c r="J295" i="7"/>
  <c r="I295" i="7"/>
  <c r="H295" i="7"/>
  <c r="F295" i="7"/>
  <c r="K294" i="7"/>
  <c r="F294" i="7"/>
  <c r="K293" i="7"/>
  <c r="F293" i="7"/>
  <c r="L292" i="7"/>
  <c r="K292" i="7"/>
  <c r="J292" i="7"/>
  <c r="I292" i="7"/>
  <c r="H292" i="7"/>
  <c r="G292" i="7"/>
  <c r="L291" i="7"/>
  <c r="K291" i="7"/>
  <c r="J291" i="7"/>
  <c r="I291" i="7"/>
  <c r="H291" i="7"/>
  <c r="G291" i="7"/>
  <c r="U290" i="7"/>
  <c r="S290" i="7"/>
  <c r="L294" i="7" s="1"/>
  <c r="Q290" i="7"/>
  <c r="L293" i="7" s="1"/>
  <c r="T290" i="7"/>
  <c r="R290" i="7"/>
  <c r="J294" i="7" s="1"/>
  <c r="P290" i="7"/>
  <c r="J293" i="7" s="1"/>
  <c r="F290" i="7"/>
  <c r="E290" i="7"/>
  <c r="C290" i="7"/>
  <c r="Z288" i="7"/>
  <c r="Y288" i="7"/>
  <c r="X288" i="7"/>
  <c r="L287" i="7"/>
  <c r="K288" i="7" s="1"/>
  <c r="K287" i="7"/>
  <c r="J287" i="7"/>
  <c r="N288" i="7" s="1"/>
  <c r="I287" i="7"/>
  <c r="H287" i="7"/>
  <c r="G287" i="7"/>
  <c r="U287" i="7"/>
  <c r="S287" i="7"/>
  <c r="Q287" i="7"/>
  <c r="T287" i="7"/>
  <c r="R287" i="7"/>
  <c r="P287" i="7"/>
  <c r="F287" i="7"/>
  <c r="E287" i="7"/>
  <c r="C287" i="7"/>
  <c r="Z285" i="7"/>
  <c r="Y285" i="7"/>
  <c r="X285" i="7"/>
  <c r="J284" i="7"/>
  <c r="I284" i="7"/>
  <c r="H284" i="7"/>
  <c r="F284" i="7"/>
  <c r="K283" i="7"/>
  <c r="F283" i="7"/>
  <c r="K282" i="7"/>
  <c r="F282" i="7"/>
  <c r="L281" i="7"/>
  <c r="K281" i="7"/>
  <c r="I281" i="7"/>
  <c r="Z281" i="7"/>
  <c r="Y281" i="7"/>
  <c r="X281" i="7"/>
  <c r="J281" i="7"/>
  <c r="W281" i="7" s="1"/>
  <c r="G281" i="7"/>
  <c r="U281" i="7"/>
  <c r="S281" i="7"/>
  <c r="Q281" i="7"/>
  <c r="T281" i="7"/>
  <c r="R281" i="7"/>
  <c r="P281" i="7"/>
  <c r="F281" i="7"/>
  <c r="E281" i="7"/>
  <c r="C281" i="7"/>
  <c r="L280" i="7"/>
  <c r="K280" i="7"/>
  <c r="J280" i="7"/>
  <c r="I280" i="7"/>
  <c r="H280" i="7"/>
  <c r="G280" i="7"/>
  <c r="L279" i="7"/>
  <c r="K279" i="7"/>
  <c r="J279" i="7"/>
  <c r="I279" i="7"/>
  <c r="H279" i="7"/>
  <c r="G279" i="7"/>
  <c r="U278" i="7"/>
  <c r="S278" i="7"/>
  <c r="Q278" i="7"/>
  <c r="T278" i="7"/>
  <c r="R278" i="7"/>
  <c r="P278" i="7"/>
  <c r="F278" i="7"/>
  <c r="E278" i="7"/>
  <c r="C278" i="7"/>
  <c r="Z276" i="7"/>
  <c r="Y276" i="7"/>
  <c r="X276" i="7"/>
  <c r="J275" i="7"/>
  <c r="I275" i="7"/>
  <c r="H275" i="7"/>
  <c r="F275" i="7"/>
  <c r="K274" i="7"/>
  <c r="F274" i="7"/>
  <c r="K273" i="7"/>
  <c r="F273" i="7"/>
  <c r="K272" i="7"/>
  <c r="F272" i="7"/>
  <c r="L271" i="7"/>
  <c r="K271" i="7"/>
  <c r="J271" i="7"/>
  <c r="V271" i="7" s="1"/>
  <c r="I271" i="7"/>
  <c r="H271" i="7"/>
  <c r="G271" i="7"/>
  <c r="L270" i="7"/>
  <c r="K270" i="7"/>
  <c r="J270" i="7"/>
  <c r="I270" i="7"/>
  <c r="H270" i="7"/>
  <c r="G270" i="7"/>
  <c r="L269" i="7"/>
  <c r="K269" i="7"/>
  <c r="J269" i="7"/>
  <c r="V269" i="7" s="1"/>
  <c r="I269" i="7"/>
  <c r="H269" i="7"/>
  <c r="G269" i="7"/>
  <c r="U268" i="7"/>
  <c r="L274" i="7" s="1"/>
  <c r="S268" i="7"/>
  <c r="L273" i="7" s="1"/>
  <c r="Q268" i="7"/>
  <c r="L272" i="7" s="1"/>
  <c r="T268" i="7"/>
  <c r="J274" i="7" s="1"/>
  <c r="R268" i="7"/>
  <c r="J273" i="7" s="1"/>
  <c r="P268" i="7"/>
  <c r="J272" i="7" s="1"/>
  <c r="F268" i="7"/>
  <c r="E268" i="7"/>
  <c r="C268" i="7"/>
  <c r="A267" i="7"/>
  <c r="A265" i="7"/>
  <c r="I263" i="7"/>
  <c r="K263" i="7"/>
  <c r="I262" i="7"/>
  <c r="K262" i="7"/>
  <c r="A261" i="7"/>
  <c r="I259" i="7"/>
  <c r="K259" i="7"/>
  <c r="I258" i="7"/>
  <c r="K258" i="7"/>
  <c r="A257" i="7"/>
  <c r="Z255" i="7"/>
  <c r="Y255" i="7"/>
  <c r="W255" i="7"/>
  <c r="L254" i="7"/>
  <c r="K255" i="7" s="1"/>
  <c r="K254" i="7"/>
  <c r="J254" i="7"/>
  <c r="N255" i="7" s="1"/>
  <c r="I254" i="7"/>
  <c r="H254" i="7"/>
  <c r="G254" i="7"/>
  <c r="U254" i="7"/>
  <c r="S254" i="7"/>
  <c r="Q254" i="7"/>
  <c r="T254" i="7"/>
  <c r="R254" i="7"/>
  <c r="P254" i="7"/>
  <c r="F254" i="7"/>
  <c r="E254" i="7"/>
  <c r="C254" i="7"/>
  <c r="Z252" i="7"/>
  <c r="Y252" i="7"/>
  <c r="W252" i="7"/>
  <c r="L251" i="7"/>
  <c r="O252" i="7" s="1"/>
  <c r="K251" i="7"/>
  <c r="J251" i="7"/>
  <c r="I252" i="7" s="1"/>
  <c r="I251" i="7"/>
  <c r="H251" i="7"/>
  <c r="G251" i="7"/>
  <c r="U251" i="7"/>
  <c r="S251" i="7"/>
  <c r="Q251" i="7"/>
  <c r="T251" i="7"/>
  <c r="R251" i="7"/>
  <c r="P251" i="7"/>
  <c r="F251" i="7"/>
  <c r="E251" i="7"/>
  <c r="C251" i="7"/>
  <c r="Z249" i="7"/>
  <c r="Y249" i="7"/>
  <c r="W249" i="7"/>
  <c r="J248" i="7"/>
  <c r="I248" i="7"/>
  <c r="H248" i="7"/>
  <c r="F248" i="7"/>
  <c r="K247" i="7"/>
  <c r="F247" i="7"/>
  <c r="K246" i="7"/>
  <c r="F246" i="7"/>
  <c r="K245" i="7"/>
  <c r="F245" i="7"/>
  <c r="L244" i="7"/>
  <c r="K244" i="7"/>
  <c r="J244" i="7"/>
  <c r="I244" i="7"/>
  <c r="H244" i="7"/>
  <c r="G244" i="7"/>
  <c r="L243" i="7"/>
  <c r="K243" i="7"/>
  <c r="J243" i="7"/>
  <c r="V243" i="7" s="1"/>
  <c r="I243" i="7"/>
  <c r="H243" i="7"/>
  <c r="G243" i="7"/>
  <c r="L242" i="7"/>
  <c r="K242" i="7"/>
  <c r="J242" i="7"/>
  <c r="I242" i="7"/>
  <c r="H242" i="7"/>
  <c r="G242" i="7"/>
  <c r="L241" i="7"/>
  <c r="K241" i="7"/>
  <c r="J241" i="7"/>
  <c r="V241" i="7" s="1"/>
  <c r="I241" i="7"/>
  <c r="H241" i="7"/>
  <c r="G241" i="7"/>
  <c r="U240" i="7"/>
  <c r="L247" i="7" s="1"/>
  <c r="S240" i="7"/>
  <c r="L246" i="7" s="1"/>
  <c r="Q240" i="7"/>
  <c r="L245" i="7" s="1"/>
  <c r="T240" i="7"/>
  <c r="J247" i="7" s="1"/>
  <c r="R240" i="7"/>
  <c r="J246" i="7" s="1"/>
  <c r="P240" i="7"/>
  <c r="J245" i="7" s="1"/>
  <c r="F240" i="7"/>
  <c r="E240" i="7"/>
  <c r="C240" i="7"/>
  <c r="Z238" i="7"/>
  <c r="Y238" i="7"/>
  <c r="W238" i="7"/>
  <c r="L237" i="7"/>
  <c r="O238" i="7" s="1"/>
  <c r="K237" i="7"/>
  <c r="J237" i="7"/>
  <c r="N238" i="7" s="1"/>
  <c r="I237" i="7"/>
  <c r="H237" i="7"/>
  <c r="G237" i="7"/>
  <c r="U237" i="7"/>
  <c r="S237" i="7"/>
  <c r="Q237" i="7"/>
  <c r="T237" i="7"/>
  <c r="R237" i="7"/>
  <c r="P237" i="7"/>
  <c r="F237" i="7"/>
  <c r="E237" i="7"/>
  <c r="C237" i="7"/>
  <c r="Z235" i="7"/>
  <c r="Y235" i="7"/>
  <c r="W235" i="7"/>
  <c r="J234" i="7"/>
  <c r="I234" i="7"/>
  <c r="H234" i="7"/>
  <c r="F234" i="7"/>
  <c r="K233" i="7"/>
  <c r="F233" i="7"/>
  <c r="K232" i="7"/>
  <c r="F232" i="7"/>
  <c r="K231" i="7"/>
  <c r="F231" i="7"/>
  <c r="L230" i="7"/>
  <c r="K230" i="7"/>
  <c r="J230" i="7"/>
  <c r="I230" i="7"/>
  <c r="H230" i="7"/>
  <c r="G230" i="7"/>
  <c r="L229" i="7"/>
  <c r="K229" i="7"/>
  <c r="J229" i="7"/>
  <c r="V229" i="7" s="1"/>
  <c r="I229" i="7"/>
  <c r="H229" i="7"/>
  <c r="G229" i="7"/>
  <c r="L228" i="7"/>
  <c r="K228" i="7"/>
  <c r="J228" i="7"/>
  <c r="I228" i="7"/>
  <c r="H228" i="7"/>
  <c r="G228" i="7"/>
  <c r="L227" i="7"/>
  <c r="K227" i="7"/>
  <c r="J227" i="7"/>
  <c r="I227" i="7"/>
  <c r="H227" i="7"/>
  <c r="G227" i="7"/>
  <c r="U226" i="7"/>
  <c r="L233" i="7" s="1"/>
  <c r="S226" i="7"/>
  <c r="L232" i="7" s="1"/>
  <c r="Q226" i="7"/>
  <c r="L231" i="7" s="1"/>
  <c r="T226" i="7"/>
  <c r="J233" i="7" s="1"/>
  <c r="R226" i="7"/>
  <c r="J232" i="7" s="1"/>
  <c r="P226" i="7"/>
  <c r="J231" i="7" s="1"/>
  <c r="F226" i="7"/>
  <c r="E226" i="7"/>
  <c r="C226" i="7"/>
  <c r="Z224" i="7"/>
  <c r="Y224" i="7"/>
  <c r="W224" i="7"/>
  <c r="L223" i="7"/>
  <c r="O224" i="7" s="1"/>
  <c r="K223" i="7"/>
  <c r="J223" i="7"/>
  <c r="I224" i="7" s="1"/>
  <c r="I223" i="7"/>
  <c r="H223" i="7"/>
  <c r="G223" i="7"/>
  <c r="U223" i="7"/>
  <c r="S223" i="7"/>
  <c r="Q223" i="7"/>
  <c r="T223" i="7"/>
  <c r="R223" i="7"/>
  <c r="P223" i="7"/>
  <c r="F223" i="7"/>
  <c r="E223" i="7"/>
  <c r="C223" i="7"/>
  <c r="Z221" i="7"/>
  <c r="Y221" i="7"/>
  <c r="W221" i="7"/>
  <c r="L220" i="7"/>
  <c r="O221" i="7" s="1"/>
  <c r="K220" i="7"/>
  <c r="J220" i="7"/>
  <c r="X221" i="7" s="1"/>
  <c r="I220" i="7"/>
  <c r="H220" i="7"/>
  <c r="G220" i="7"/>
  <c r="U220" i="7"/>
  <c r="S220" i="7"/>
  <c r="Q220" i="7"/>
  <c r="T220" i="7"/>
  <c r="R220" i="7"/>
  <c r="P220" i="7"/>
  <c r="F220" i="7"/>
  <c r="E220" i="7"/>
  <c r="C220" i="7"/>
  <c r="Z218" i="7"/>
  <c r="Y218" i="7"/>
  <c r="W218" i="7"/>
  <c r="L217" i="7"/>
  <c r="K218" i="7" s="1"/>
  <c r="K217" i="7"/>
  <c r="J217" i="7"/>
  <c r="N218" i="7" s="1"/>
  <c r="I217" i="7"/>
  <c r="H217" i="7"/>
  <c r="G217" i="7"/>
  <c r="U217" i="7"/>
  <c r="S217" i="7"/>
  <c r="Q217" i="7"/>
  <c r="T217" i="7"/>
  <c r="R217" i="7"/>
  <c r="P217" i="7"/>
  <c r="F217" i="7"/>
  <c r="E217" i="7"/>
  <c r="C217" i="7"/>
  <c r="Z215" i="7"/>
  <c r="Y215" i="7"/>
  <c r="W215" i="7"/>
  <c r="L214" i="7"/>
  <c r="O215" i="7" s="1"/>
  <c r="K214" i="7"/>
  <c r="J214" i="7"/>
  <c r="N215" i="7" s="1"/>
  <c r="I214" i="7"/>
  <c r="H214" i="7"/>
  <c r="G214" i="7"/>
  <c r="U214" i="7"/>
  <c r="S214" i="7"/>
  <c r="Q214" i="7"/>
  <c r="T214" i="7"/>
  <c r="R214" i="7"/>
  <c r="P214" i="7"/>
  <c r="F214" i="7"/>
  <c r="E214" i="7"/>
  <c r="C214" i="7"/>
  <c r="Z212" i="7"/>
  <c r="Y212" i="7"/>
  <c r="W212" i="7"/>
  <c r="J211" i="7"/>
  <c r="I211" i="7"/>
  <c r="H211" i="7"/>
  <c r="F211" i="7"/>
  <c r="K210" i="7"/>
  <c r="F210" i="7"/>
  <c r="K209" i="7"/>
  <c r="F209" i="7"/>
  <c r="K208" i="7"/>
  <c r="F208" i="7"/>
  <c r="L207" i="7"/>
  <c r="K207" i="7"/>
  <c r="J207" i="7"/>
  <c r="I207" i="7"/>
  <c r="H207" i="7"/>
  <c r="G207" i="7"/>
  <c r="L206" i="7"/>
  <c r="K206" i="7"/>
  <c r="J206" i="7"/>
  <c r="V206" i="7" s="1"/>
  <c r="I206" i="7"/>
  <c r="H206" i="7"/>
  <c r="G206" i="7"/>
  <c r="L205" i="7"/>
  <c r="K205" i="7"/>
  <c r="J205" i="7"/>
  <c r="I205" i="7"/>
  <c r="H205" i="7"/>
  <c r="G205" i="7"/>
  <c r="L204" i="7"/>
  <c r="K204" i="7"/>
  <c r="J204" i="7"/>
  <c r="I204" i="7"/>
  <c r="H204" i="7"/>
  <c r="G204" i="7"/>
  <c r="U203" i="7"/>
  <c r="L210" i="7" s="1"/>
  <c r="S203" i="7"/>
  <c r="L209" i="7" s="1"/>
  <c r="Q203" i="7"/>
  <c r="L208" i="7" s="1"/>
  <c r="T203" i="7"/>
  <c r="J210" i="7" s="1"/>
  <c r="R203" i="7"/>
  <c r="J209" i="7" s="1"/>
  <c r="P203" i="7"/>
  <c r="J208" i="7" s="1"/>
  <c r="F203" i="7"/>
  <c r="E203" i="7"/>
  <c r="C203" i="7"/>
  <c r="Z201" i="7"/>
  <c r="Y201" i="7"/>
  <c r="X201" i="7"/>
  <c r="L200" i="7"/>
  <c r="O201" i="7" s="1"/>
  <c r="K200" i="7"/>
  <c r="J200" i="7"/>
  <c r="I201" i="7" s="1"/>
  <c r="I200" i="7"/>
  <c r="H200" i="7"/>
  <c r="G200" i="7"/>
  <c r="U200" i="7"/>
  <c r="S200" i="7"/>
  <c r="Q200" i="7"/>
  <c r="T200" i="7"/>
  <c r="R200" i="7"/>
  <c r="P200" i="7"/>
  <c r="F200" i="7"/>
  <c r="E200" i="7"/>
  <c r="C200" i="7"/>
  <c r="Z198" i="7"/>
  <c r="Y198" i="7"/>
  <c r="W198" i="7"/>
  <c r="L197" i="7"/>
  <c r="K198" i="7" s="1"/>
  <c r="K197" i="7"/>
  <c r="J197" i="7"/>
  <c r="N198" i="7" s="1"/>
  <c r="I197" i="7"/>
  <c r="H197" i="7"/>
  <c r="G197" i="7"/>
  <c r="U197" i="7"/>
  <c r="S197" i="7"/>
  <c r="Q197" i="7"/>
  <c r="T197" i="7"/>
  <c r="R197" i="7"/>
  <c r="P197" i="7"/>
  <c r="F197" i="7"/>
  <c r="E197" i="7"/>
  <c r="C197" i="7"/>
  <c r="Z195" i="7"/>
  <c r="Y195" i="7"/>
  <c r="W195" i="7"/>
  <c r="J194" i="7"/>
  <c r="I194" i="7"/>
  <c r="H194" i="7"/>
  <c r="F194" i="7"/>
  <c r="K193" i="7"/>
  <c r="F193" i="7"/>
  <c r="K192" i="7"/>
  <c r="F192" i="7"/>
  <c r="K191" i="7"/>
  <c r="F191" i="7"/>
  <c r="L190" i="7"/>
  <c r="K190" i="7"/>
  <c r="J190" i="7"/>
  <c r="I190" i="7"/>
  <c r="H190" i="7"/>
  <c r="G190" i="7"/>
  <c r="L189" i="7"/>
  <c r="K189" i="7"/>
  <c r="J189" i="7"/>
  <c r="V189" i="7" s="1"/>
  <c r="I189" i="7"/>
  <c r="H189" i="7"/>
  <c r="G189" i="7"/>
  <c r="L188" i="7"/>
  <c r="K188" i="7"/>
  <c r="J188" i="7"/>
  <c r="I188" i="7"/>
  <c r="H188" i="7"/>
  <c r="G188" i="7"/>
  <c r="L187" i="7"/>
  <c r="K187" i="7"/>
  <c r="J187" i="7"/>
  <c r="I187" i="7"/>
  <c r="H187" i="7"/>
  <c r="G187" i="7"/>
  <c r="U186" i="7"/>
  <c r="L193" i="7" s="1"/>
  <c r="S186" i="7"/>
  <c r="L192" i="7" s="1"/>
  <c r="Q186" i="7"/>
  <c r="L191" i="7" s="1"/>
  <c r="T186" i="7"/>
  <c r="J193" i="7" s="1"/>
  <c r="R186" i="7"/>
  <c r="J192" i="7" s="1"/>
  <c r="P186" i="7"/>
  <c r="J191" i="7" s="1"/>
  <c r="F186" i="7"/>
  <c r="E186" i="7"/>
  <c r="C186" i="7"/>
  <c r="A185" i="7"/>
  <c r="A183" i="7"/>
  <c r="I181" i="7"/>
  <c r="K181" i="7"/>
  <c r="I180" i="7"/>
  <c r="K180" i="7"/>
  <c r="A179" i="7"/>
  <c r="I177" i="7"/>
  <c r="K177" i="7"/>
  <c r="I176" i="7"/>
  <c r="K176" i="7"/>
  <c r="A175" i="7"/>
  <c r="Z173" i="7"/>
  <c r="Y173" i="7"/>
  <c r="X173" i="7"/>
  <c r="D172" i="7"/>
  <c r="L171" i="7"/>
  <c r="O173" i="7" s="1"/>
  <c r="K171" i="7"/>
  <c r="J171" i="7"/>
  <c r="I173" i="7" s="1"/>
  <c r="I171" i="7"/>
  <c r="H171" i="7"/>
  <c r="G171" i="7"/>
  <c r="U171" i="7"/>
  <c r="S171" i="7"/>
  <c r="Q171" i="7"/>
  <c r="T171" i="7"/>
  <c r="R171" i="7"/>
  <c r="P171" i="7"/>
  <c r="F171" i="7"/>
  <c r="E171" i="7"/>
  <c r="C171" i="7"/>
  <c r="Z169" i="7"/>
  <c r="Y169" i="7"/>
  <c r="W169" i="7"/>
  <c r="J168" i="7"/>
  <c r="I168" i="7"/>
  <c r="H168" i="7"/>
  <c r="F168" i="7"/>
  <c r="K167" i="7"/>
  <c r="F167" i="7"/>
  <c r="K166" i="7"/>
  <c r="F166" i="7"/>
  <c r="L165" i="7"/>
  <c r="K165" i="7"/>
  <c r="J165" i="7"/>
  <c r="I165" i="7"/>
  <c r="H165" i="7"/>
  <c r="G165" i="7"/>
  <c r="D164" i="7"/>
  <c r="U163" i="7"/>
  <c r="S163" i="7"/>
  <c r="L167" i="7" s="1"/>
  <c r="Q163" i="7"/>
  <c r="L166" i="7" s="1"/>
  <c r="T163" i="7"/>
  <c r="R163" i="7"/>
  <c r="J167" i="7" s="1"/>
  <c r="P163" i="7"/>
  <c r="J166" i="7" s="1"/>
  <c r="F163" i="7"/>
  <c r="E163" i="7"/>
  <c r="C163" i="7"/>
  <c r="A162" i="7"/>
  <c r="A160" i="7"/>
  <c r="I158" i="7"/>
  <c r="K158" i="7"/>
  <c r="I157" i="7"/>
  <c r="K157" i="7"/>
  <c r="A156" i="7"/>
  <c r="I154" i="7"/>
  <c r="K154" i="7"/>
  <c r="I153" i="7"/>
  <c r="K153" i="7"/>
  <c r="A152" i="7"/>
  <c r="Z150" i="7"/>
  <c r="Y150" i="7"/>
  <c r="X150" i="7"/>
  <c r="D149" i="7"/>
  <c r="L148" i="7"/>
  <c r="K150" i="7" s="1"/>
  <c r="K148" i="7"/>
  <c r="J148" i="7"/>
  <c r="W150" i="7" s="1"/>
  <c r="I148" i="7"/>
  <c r="H148" i="7"/>
  <c r="G148" i="7"/>
  <c r="U148" i="7"/>
  <c r="S148" i="7"/>
  <c r="Q148" i="7"/>
  <c r="T148" i="7"/>
  <c r="R148" i="7"/>
  <c r="P148" i="7"/>
  <c r="F148" i="7"/>
  <c r="E148" i="7"/>
  <c r="C148" i="7"/>
  <c r="Z146" i="7"/>
  <c r="Y146" i="7"/>
  <c r="W146" i="7"/>
  <c r="J145" i="7"/>
  <c r="I145" i="7"/>
  <c r="H145" i="7"/>
  <c r="F145" i="7"/>
  <c r="K144" i="7"/>
  <c r="F144" i="7"/>
  <c r="K143" i="7"/>
  <c r="F143" i="7"/>
  <c r="L142" i="7"/>
  <c r="K142" i="7"/>
  <c r="J142" i="7"/>
  <c r="I142" i="7"/>
  <c r="H142" i="7"/>
  <c r="G142" i="7"/>
  <c r="D141" i="7"/>
  <c r="U140" i="7"/>
  <c r="S140" i="7"/>
  <c r="L144" i="7" s="1"/>
  <c r="Q140" i="7"/>
  <c r="L143" i="7" s="1"/>
  <c r="T140" i="7"/>
  <c r="R140" i="7"/>
  <c r="J144" i="7" s="1"/>
  <c r="P140" i="7"/>
  <c r="J143" i="7" s="1"/>
  <c r="F140" i="7"/>
  <c r="E140" i="7"/>
  <c r="C140" i="7"/>
  <c r="A139" i="7"/>
  <c r="I137" i="7"/>
  <c r="K137" i="7"/>
  <c r="I136" i="7"/>
  <c r="K136" i="7"/>
  <c r="A135" i="7"/>
  <c r="Z133" i="7"/>
  <c r="Y133" i="7"/>
  <c r="W133" i="7"/>
  <c r="L132" i="7"/>
  <c r="O133" i="7" s="1"/>
  <c r="K132" i="7"/>
  <c r="J132" i="7"/>
  <c r="N133" i="7" s="1"/>
  <c r="I132" i="7"/>
  <c r="H132" i="7"/>
  <c r="G132" i="7"/>
  <c r="U132" i="7"/>
  <c r="S132" i="7"/>
  <c r="Q132" i="7"/>
  <c r="T132" i="7"/>
  <c r="R132" i="7"/>
  <c r="P132" i="7"/>
  <c r="F132" i="7"/>
  <c r="E132" i="7"/>
  <c r="C132" i="7"/>
  <c r="Z130" i="7"/>
  <c r="Y130" i="7"/>
  <c r="W130" i="7"/>
  <c r="L129" i="7"/>
  <c r="K130" i="7" s="1"/>
  <c r="K129" i="7"/>
  <c r="J129" i="7"/>
  <c r="N130" i="7" s="1"/>
  <c r="I129" i="7"/>
  <c r="H129" i="7"/>
  <c r="G129" i="7"/>
  <c r="U129" i="7"/>
  <c r="S129" i="7"/>
  <c r="Q129" i="7"/>
  <c r="T129" i="7"/>
  <c r="R129" i="7"/>
  <c r="P129" i="7"/>
  <c r="F129" i="7"/>
  <c r="E129" i="7"/>
  <c r="C129" i="7"/>
  <c r="Z127" i="7"/>
  <c r="Y127" i="7"/>
  <c r="W127" i="7"/>
  <c r="J126" i="7"/>
  <c r="I126" i="7"/>
  <c r="H126" i="7"/>
  <c r="F126" i="7"/>
  <c r="K125" i="7"/>
  <c r="F125" i="7"/>
  <c r="K124" i="7"/>
  <c r="F124" i="7"/>
  <c r="K123" i="7"/>
  <c r="F123" i="7"/>
  <c r="L122" i="7"/>
  <c r="K122" i="7"/>
  <c r="J122" i="7"/>
  <c r="I122" i="7"/>
  <c r="H122" i="7"/>
  <c r="G122" i="7"/>
  <c r="L121" i="7"/>
  <c r="K121" i="7"/>
  <c r="J121" i="7"/>
  <c r="V121" i="7" s="1"/>
  <c r="I121" i="7"/>
  <c r="H121" i="7"/>
  <c r="G121" i="7"/>
  <c r="L120" i="7"/>
  <c r="K120" i="7"/>
  <c r="J120" i="7"/>
  <c r="I120" i="7"/>
  <c r="H120" i="7"/>
  <c r="G120" i="7"/>
  <c r="L119" i="7"/>
  <c r="K119" i="7"/>
  <c r="J119" i="7"/>
  <c r="V119" i="7" s="1"/>
  <c r="I119" i="7"/>
  <c r="H119" i="7"/>
  <c r="G119" i="7"/>
  <c r="U118" i="7"/>
  <c r="L125" i="7" s="1"/>
  <c r="S118" i="7"/>
  <c r="L124" i="7" s="1"/>
  <c r="Q118" i="7"/>
  <c r="L123" i="7" s="1"/>
  <c r="T118" i="7"/>
  <c r="J125" i="7" s="1"/>
  <c r="R118" i="7"/>
  <c r="J124" i="7" s="1"/>
  <c r="P118" i="7"/>
  <c r="J123" i="7" s="1"/>
  <c r="F118" i="7"/>
  <c r="E118" i="7"/>
  <c r="C118" i="7"/>
  <c r="Z116" i="7"/>
  <c r="Y116" i="7"/>
  <c r="W116" i="7"/>
  <c r="L115" i="7"/>
  <c r="O116" i="7" s="1"/>
  <c r="K115" i="7"/>
  <c r="J115" i="7"/>
  <c r="I116" i="7" s="1"/>
  <c r="I115" i="7"/>
  <c r="H115" i="7"/>
  <c r="G115" i="7"/>
  <c r="U115" i="7"/>
  <c r="S115" i="7"/>
  <c r="Q115" i="7"/>
  <c r="T115" i="7"/>
  <c r="R115" i="7"/>
  <c r="P115" i="7"/>
  <c r="F115" i="7"/>
  <c r="E115" i="7"/>
  <c r="C115" i="7"/>
  <c r="Z113" i="7"/>
  <c r="Y113" i="7"/>
  <c r="W113" i="7"/>
  <c r="J112" i="7"/>
  <c r="I112" i="7"/>
  <c r="H112" i="7"/>
  <c r="F112" i="7"/>
  <c r="K111" i="7"/>
  <c r="F111" i="7"/>
  <c r="K110" i="7"/>
  <c r="F110" i="7"/>
  <c r="K109" i="7"/>
  <c r="F109" i="7"/>
  <c r="L108" i="7"/>
  <c r="K108" i="7"/>
  <c r="J108" i="7"/>
  <c r="I108" i="7"/>
  <c r="H108" i="7"/>
  <c r="G108" i="7"/>
  <c r="L107" i="7"/>
  <c r="K107" i="7"/>
  <c r="J107" i="7"/>
  <c r="V107" i="7" s="1"/>
  <c r="I107" i="7"/>
  <c r="H107" i="7"/>
  <c r="G107" i="7"/>
  <c r="L106" i="7"/>
  <c r="K106" i="7"/>
  <c r="J106" i="7"/>
  <c r="I106" i="7"/>
  <c r="H106" i="7"/>
  <c r="G106" i="7"/>
  <c r="L105" i="7"/>
  <c r="K105" i="7"/>
  <c r="J105" i="7"/>
  <c r="V105" i="7" s="1"/>
  <c r="I105" i="7"/>
  <c r="H105" i="7"/>
  <c r="G105" i="7"/>
  <c r="U104" i="7"/>
  <c r="L111" i="7" s="1"/>
  <c r="S104" i="7"/>
  <c r="L110" i="7" s="1"/>
  <c r="Q104" i="7"/>
  <c r="L109" i="7" s="1"/>
  <c r="T104" i="7"/>
  <c r="J111" i="7" s="1"/>
  <c r="R104" i="7"/>
  <c r="J110" i="7" s="1"/>
  <c r="P104" i="7"/>
  <c r="J109" i="7" s="1"/>
  <c r="F104" i="7"/>
  <c r="E104" i="7"/>
  <c r="C104" i="7"/>
  <c r="Z102" i="7"/>
  <c r="Y102" i="7"/>
  <c r="W102" i="7"/>
  <c r="L101" i="7"/>
  <c r="K102" i="7" s="1"/>
  <c r="K101" i="7"/>
  <c r="J101" i="7"/>
  <c r="N102" i="7" s="1"/>
  <c r="I101" i="7"/>
  <c r="H101" i="7"/>
  <c r="G101" i="7"/>
  <c r="U101" i="7"/>
  <c r="S101" i="7"/>
  <c r="Q101" i="7"/>
  <c r="T101" i="7"/>
  <c r="R101" i="7"/>
  <c r="P101" i="7"/>
  <c r="F101" i="7"/>
  <c r="E101" i="7"/>
  <c r="C101" i="7"/>
  <c r="Z99" i="7"/>
  <c r="Y99" i="7"/>
  <c r="W99" i="7"/>
  <c r="L98" i="7"/>
  <c r="O99" i="7" s="1"/>
  <c r="K98" i="7"/>
  <c r="J98" i="7"/>
  <c r="N99" i="7" s="1"/>
  <c r="I98" i="7"/>
  <c r="H98" i="7"/>
  <c r="G98" i="7"/>
  <c r="U98" i="7"/>
  <c r="S98" i="7"/>
  <c r="Q98" i="7"/>
  <c r="T98" i="7"/>
  <c r="R98" i="7"/>
  <c r="P98" i="7"/>
  <c r="F98" i="7"/>
  <c r="E98" i="7"/>
  <c r="C98" i="7"/>
  <c r="Z96" i="7"/>
  <c r="Y96" i="7"/>
  <c r="W96" i="7"/>
  <c r="L95" i="7"/>
  <c r="O96" i="7" s="1"/>
  <c r="K95" i="7"/>
  <c r="J95" i="7"/>
  <c r="I96" i="7" s="1"/>
  <c r="I95" i="7"/>
  <c r="H95" i="7"/>
  <c r="G95" i="7"/>
  <c r="U95" i="7"/>
  <c r="S95" i="7"/>
  <c r="Q95" i="7"/>
  <c r="T95" i="7"/>
  <c r="R95" i="7"/>
  <c r="P95" i="7"/>
  <c r="F95" i="7"/>
  <c r="E95" i="7"/>
  <c r="C95" i="7"/>
  <c r="Z93" i="7"/>
  <c r="Y93" i="7"/>
  <c r="W93" i="7"/>
  <c r="L92" i="7"/>
  <c r="O93" i="7" s="1"/>
  <c r="K92" i="7"/>
  <c r="J92" i="7"/>
  <c r="X93" i="7" s="1"/>
  <c r="I92" i="7"/>
  <c r="H92" i="7"/>
  <c r="G92" i="7"/>
  <c r="U92" i="7"/>
  <c r="S92" i="7"/>
  <c r="Q92" i="7"/>
  <c r="T92" i="7"/>
  <c r="R92" i="7"/>
  <c r="P92" i="7"/>
  <c r="F92" i="7"/>
  <c r="E92" i="7"/>
  <c r="C92" i="7"/>
  <c r="Z90" i="7"/>
  <c r="Y90" i="7"/>
  <c r="W90" i="7"/>
  <c r="J89" i="7"/>
  <c r="I89" i="7"/>
  <c r="H89" i="7"/>
  <c r="F89" i="7"/>
  <c r="K88" i="7"/>
  <c r="F88" i="7"/>
  <c r="K87" i="7"/>
  <c r="F87" i="7"/>
  <c r="K86" i="7"/>
  <c r="F86" i="7"/>
  <c r="L85" i="7"/>
  <c r="K85" i="7"/>
  <c r="J85" i="7"/>
  <c r="I85" i="7"/>
  <c r="H85" i="7"/>
  <c r="G85" i="7"/>
  <c r="L84" i="7"/>
  <c r="K84" i="7"/>
  <c r="J84" i="7"/>
  <c r="V84" i="7" s="1"/>
  <c r="I84" i="7"/>
  <c r="H84" i="7"/>
  <c r="G84" i="7"/>
  <c r="L83" i="7"/>
  <c r="K83" i="7"/>
  <c r="J83" i="7"/>
  <c r="I83" i="7"/>
  <c r="H83" i="7"/>
  <c r="G83" i="7"/>
  <c r="L82" i="7"/>
  <c r="K82" i="7"/>
  <c r="J82" i="7"/>
  <c r="I82" i="7"/>
  <c r="H82" i="7"/>
  <c r="G82" i="7"/>
  <c r="U81" i="7"/>
  <c r="L88" i="7" s="1"/>
  <c r="S81" i="7"/>
  <c r="L87" i="7" s="1"/>
  <c r="Q81" i="7"/>
  <c r="L86" i="7" s="1"/>
  <c r="T81" i="7"/>
  <c r="J88" i="7" s="1"/>
  <c r="R81" i="7"/>
  <c r="J87" i="7" s="1"/>
  <c r="P81" i="7"/>
  <c r="J86" i="7" s="1"/>
  <c r="F81" i="7"/>
  <c r="E81" i="7"/>
  <c r="C81" i="7"/>
  <c r="Z79" i="7"/>
  <c r="Y79" i="7"/>
  <c r="W79" i="7"/>
  <c r="L78" i="7"/>
  <c r="O79" i="7" s="1"/>
  <c r="K78" i="7"/>
  <c r="J78" i="7"/>
  <c r="N79" i="7" s="1"/>
  <c r="I78" i="7"/>
  <c r="H78" i="7"/>
  <c r="G78" i="7"/>
  <c r="U78" i="7"/>
  <c r="S78" i="7"/>
  <c r="Q78" i="7"/>
  <c r="T78" i="7"/>
  <c r="R78" i="7"/>
  <c r="P78" i="7"/>
  <c r="F78" i="7"/>
  <c r="E78" i="7"/>
  <c r="C78" i="7"/>
  <c r="Z76" i="7"/>
  <c r="Y76" i="7"/>
  <c r="X76" i="7"/>
  <c r="W76" i="7"/>
  <c r="N76" i="7"/>
  <c r="I76" i="7"/>
  <c r="O76" i="7"/>
  <c r="K76" i="7"/>
  <c r="U75" i="7"/>
  <c r="S75" i="7"/>
  <c r="Q75" i="7"/>
  <c r="T75" i="7"/>
  <c r="R75" i="7"/>
  <c r="P75" i="7"/>
  <c r="F75" i="7"/>
  <c r="E75" i="7"/>
  <c r="C75" i="7"/>
  <c r="Z73" i="7"/>
  <c r="Y73" i="7"/>
  <c r="W73" i="7"/>
  <c r="L72" i="7"/>
  <c r="K73" i="7" s="1"/>
  <c r="K72" i="7"/>
  <c r="J72" i="7"/>
  <c r="N73" i="7" s="1"/>
  <c r="I72" i="7"/>
  <c r="H72" i="7"/>
  <c r="G72" i="7"/>
  <c r="U72" i="7"/>
  <c r="S72" i="7"/>
  <c r="Q72" i="7"/>
  <c r="T72" i="7"/>
  <c r="R72" i="7"/>
  <c r="P72" i="7"/>
  <c r="F72" i="7"/>
  <c r="E72" i="7"/>
  <c r="C72" i="7"/>
  <c r="Z70" i="7"/>
  <c r="Y70" i="7"/>
  <c r="W70" i="7"/>
  <c r="J69" i="7"/>
  <c r="I69" i="7"/>
  <c r="H69" i="7"/>
  <c r="F69" i="7"/>
  <c r="K68" i="7"/>
  <c r="F68" i="7"/>
  <c r="K67" i="7"/>
  <c r="F67" i="7"/>
  <c r="K66" i="7"/>
  <c r="F66" i="7"/>
  <c r="L65" i="7"/>
  <c r="K65" i="7"/>
  <c r="J65" i="7"/>
  <c r="I65" i="7"/>
  <c r="H65" i="7"/>
  <c r="G65" i="7"/>
  <c r="L64" i="7"/>
  <c r="K64" i="7"/>
  <c r="J64" i="7"/>
  <c r="V64" i="7" s="1"/>
  <c r="I64" i="7"/>
  <c r="H64" i="7"/>
  <c r="G64" i="7"/>
  <c r="L63" i="7"/>
  <c r="K63" i="7"/>
  <c r="J63" i="7"/>
  <c r="I63" i="7"/>
  <c r="H63" i="7"/>
  <c r="G63" i="7"/>
  <c r="L62" i="7"/>
  <c r="K62" i="7"/>
  <c r="J62" i="7"/>
  <c r="I62" i="7"/>
  <c r="H62" i="7"/>
  <c r="G62" i="7"/>
  <c r="U61" i="7"/>
  <c r="L68" i="7" s="1"/>
  <c r="S61" i="7"/>
  <c r="L67" i="7" s="1"/>
  <c r="Q61" i="7"/>
  <c r="L66" i="7" s="1"/>
  <c r="T61" i="7"/>
  <c r="J68" i="7" s="1"/>
  <c r="R61" i="7"/>
  <c r="J67" i="7" s="1"/>
  <c r="P61" i="7"/>
  <c r="J66" i="7" s="1"/>
  <c r="F61" i="7"/>
  <c r="E61" i="7"/>
  <c r="C61" i="7"/>
  <c r="A59" i="7"/>
  <c r="A57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1" i="3"/>
  <c r="Y1" i="3"/>
  <c r="CU1" i="3"/>
  <c r="CV1" i="3"/>
  <c r="CX1" i="3"/>
  <c r="DI1" i="3" s="1"/>
  <c r="DJ1" i="3" s="1"/>
  <c r="CY1" i="3"/>
  <c r="CZ1" i="3"/>
  <c r="DB1" i="3" s="1"/>
  <c r="DA1" i="3"/>
  <c r="DC1" i="3"/>
  <c r="DF1" i="3"/>
  <c r="DG1" i="3"/>
  <c r="DH1" i="3"/>
  <c r="A2" i="3"/>
  <c r="Y2" i="3"/>
  <c r="CW2" i="3" s="1"/>
  <c r="CX2" i="3"/>
  <c r="DF2" i="3" s="1"/>
  <c r="CY2" i="3"/>
  <c r="CZ2" i="3"/>
  <c r="DA2" i="3"/>
  <c r="DB2" i="3"/>
  <c r="DC2" i="3"/>
  <c r="DH2" i="3"/>
  <c r="DI2" i="3"/>
  <c r="A3" i="3"/>
  <c r="Y3" i="3"/>
  <c r="CX3" i="3" s="1"/>
  <c r="CW3" i="3"/>
  <c r="CY3" i="3"/>
  <c r="CZ3" i="3"/>
  <c r="DB3" i="3" s="1"/>
  <c r="DA3" i="3"/>
  <c r="DC3" i="3"/>
  <c r="A4" i="3"/>
  <c r="Y4" i="3"/>
  <c r="CW4" i="3" s="1"/>
  <c r="CX4" i="3"/>
  <c r="DF4" i="3" s="1"/>
  <c r="CY4" i="3"/>
  <c r="CZ4" i="3"/>
  <c r="DA4" i="3"/>
  <c r="DB4" i="3"/>
  <c r="DC4" i="3"/>
  <c r="DH4" i="3"/>
  <c r="DI4" i="3"/>
  <c r="A5" i="3"/>
  <c r="Y5" i="3"/>
  <c r="CX5" i="3" s="1"/>
  <c r="CW5" i="3"/>
  <c r="CY5" i="3"/>
  <c r="CZ5" i="3"/>
  <c r="DB5" i="3" s="1"/>
  <c r="DA5" i="3"/>
  <c r="DC5" i="3"/>
  <c r="A6" i="3"/>
  <c r="Y6" i="3"/>
  <c r="CW6" i="3" s="1"/>
  <c r="CX6" i="3"/>
  <c r="DF6" i="3" s="1"/>
  <c r="CY6" i="3"/>
  <c r="CZ6" i="3"/>
  <c r="DA6" i="3"/>
  <c r="DB6" i="3"/>
  <c r="DC6" i="3"/>
  <c r="DH6" i="3"/>
  <c r="DI6" i="3"/>
  <c r="A7" i="3"/>
  <c r="Y7" i="3"/>
  <c r="CX7" i="3"/>
  <c r="DG7" i="3" s="1"/>
  <c r="CY7" i="3"/>
  <c r="CZ7" i="3"/>
  <c r="DA7" i="3"/>
  <c r="DB7" i="3"/>
  <c r="DC7" i="3"/>
  <c r="DH7" i="3"/>
  <c r="A8" i="3"/>
  <c r="Y8" i="3"/>
  <c r="CX8" i="3" s="1"/>
  <c r="CY8" i="3"/>
  <c r="CZ8" i="3"/>
  <c r="DB8" i="3" s="1"/>
  <c r="DA8" i="3"/>
  <c r="DC8" i="3"/>
  <c r="A9" i="3"/>
  <c r="Y9" i="3"/>
  <c r="CX9" i="3" s="1"/>
  <c r="CY9" i="3"/>
  <c r="CZ9" i="3"/>
  <c r="DB9" i="3" s="1"/>
  <c r="DA9" i="3"/>
  <c r="DC9" i="3"/>
  <c r="A10" i="3"/>
  <c r="Y10" i="3"/>
  <c r="CX10" i="3"/>
  <c r="DF10" i="3" s="1"/>
  <c r="DJ10" i="3" s="1"/>
  <c r="CY10" i="3"/>
  <c r="CZ10" i="3"/>
  <c r="DA10" i="3"/>
  <c r="DB10" i="3"/>
  <c r="DC10" i="3"/>
  <c r="DH10" i="3"/>
  <c r="DI10" i="3"/>
  <c r="A11" i="3"/>
  <c r="Y11" i="3"/>
  <c r="CX11" i="3"/>
  <c r="DG11" i="3" s="1"/>
  <c r="CY11" i="3"/>
  <c r="CZ11" i="3"/>
  <c r="DA11" i="3"/>
  <c r="DB11" i="3"/>
  <c r="DC11" i="3"/>
  <c r="DH11" i="3"/>
  <c r="A12" i="3"/>
  <c r="Y12" i="3"/>
  <c r="CX12" i="3" s="1"/>
  <c r="CY12" i="3"/>
  <c r="CZ12" i="3"/>
  <c r="DB12" i="3" s="1"/>
  <c r="DA12" i="3"/>
  <c r="DC12" i="3"/>
  <c r="A13" i="3"/>
  <c r="Y13" i="3"/>
  <c r="CX13" i="3" s="1"/>
  <c r="CY13" i="3"/>
  <c r="CZ13" i="3"/>
  <c r="DB13" i="3" s="1"/>
  <c r="DA13" i="3"/>
  <c r="DC13" i="3"/>
  <c r="A14" i="3"/>
  <c r="Y14" i="3"/>
  <c r="CX14" i="3"/>
  <c r="DF14" i="3" s="1"/>
  <c r="DJ14" i="3" s="1"/>
  <c r="CY14" i="3"/>
  <c r="CZ14" i="3"/>
  <c r="DA14" i="3"/>
  <c r="DB14" i="3"/>
  <c r="DC14" i="3"/>
  <c r="DH14" i="3"/>
  <c r="DI14" i="3"/>
  <c r="A15" i="3"/>
  <c r="Y15" i="3"/>
  <c r="CV15" i="3" s="1"/>
  <c r="CU15" i="3"/>
  <c r="CY15" i="3"/>
  <c r="CZ15" i="3"/>
  <c r="DB15" i="3" s="1"/>
  <c r="DA15" i="3"/>
  <c r="DC15" i="3"/>
  <c r="A16" i="3"/>
  <c r="Y16" i="3"/>
  <c r="CW16" i="3"/>
  <c r="CX16" i="3"/>
  <c r="DH16" i="3" s="1"/>
  <c r="CY16" i="3"/>
  <c r="CZ16" i="3"/>
  <c r="DA16" i="3"/>
  <c r="DB16" i="3"/>
  <c r="DC16" i="3"/>
  <c r="A17" i="3"/>
  <c r="Y17" i="3"/>
  <c r="CY17" i="3"/>
  <c r="CZ17" i="3"/>
  <c r="DB17" i="3" s="1"/>
  <c r="DA17" i="3"/>
  <c r="DC17" i="3"/>
  <c r="A18" i="3"/>
  <c r="Y18" i="3"/>
  <c r="CW18" i="3"/>
  <c r="CX18" i="3"/>
  <c r="CY18" i="3"/>
  <c r="CZ18" i="3"/>
  <c r="DA18" i="3"/>
  <c r="DB18" i="3"/>
  <c r="DC18" i="3"/>
  <c r="DH18" i="3"/>
  <c r="A19" i="3"/>
  <c r="Y19" i="3"/>
  <c r="CY19" i="3"/>
  <c r="CZ19" i="3"/>
  <c r="DB19" i="3" s="1"/>
  <c r="DA19" i="3"/>
  <c r="DC19" i="3"/>
  <c r="A20" i="3"/>
  <c r="Y20" i="3"/>
  <c r="CW20" i="3"/>
  <c r="CX20" i="3"/>
  <c r="DH20" i="3" s="1"/>
  <c r="CY20" i="3"/>
  <c r="CZ20" i="3"/>
  <c r="DA20" i="3"/>
  <c r="DB20" i="3"/>
  <c r="DC20" i="3"/>
  <c r="A21" i="3"/>
  <c r="Y21" i="3"/>
  <c r="CX21" i="3" s="1"/>
  <c r="DG21" i="3" s="1"/>
  <c r="CY21" i="3"/>
  <c r="CZ21" i="3"/>
  <c r="DB21" i="3" s="1"/>
  <c r="DA21" i="3"/>
  <c r="DC21" i="3"/>
  <c r="A22" i="3"/>
  <c r="Y22" i="3"/>
  <c r="CX22" i="3" s="1"/>
  <c r="CY22" i="3"/>
  <c r="CZ22" i="3"/>
  <c r="DB22" i="3" s="1"/>
  <c r="DA22" i="3"/>
  <c r="DC22" i="3"/>
  <c r="DF22" i="3"/>
  <c r="DJ22" i="3" s="1"/>
  <c r="A23" i="3"/>
  <c r="Y23" i="3"/>
  <c r="CX23" i="3"/>
  <c r="DF23" i="3" s="1"/>
  <c r="DJ23" i="3" s="1"/>
  <c r="CY23" i="3"/>
  <c r="CZ23" i="3"/>
  <c r="DA23" i="3"/>
  <c r="DB23" i="3"/>
  <c r="DC23" i="3"/>
  <c r="DH23" i="3"/>
  <c r="DI23" i="3"/>
  <c r="A24" i="3"/>
  <c r="Y24" i="3"/>
  <c r="CX24" i="3" s="1"/>
  <c r="CY24" i="3"/>
  <c r="CZ24" i="3"/>
  <c r="DA24" i="3"/>
  <c r="DB24" i="3"/>
  <c r="DC24" i="3"/>
  <c r="A25" i="3"/>
  <c r="Y25" i="3"/>
  <c r="CX25" i="3" s="1"/>
  <c r="CY25" i="3"/>
  <c r="CZ25" i="3"/>
  <c r="DB25" i="3" s="1"/>
  <c r="DA25" i="3"/>
  <c r="DC25" i="3"/>
  <c r="DF25" i="3"/>
  <c r="DJ25" i="3" s="1"/>
  <c r="DG25" i="3"/>
  <c r="A26" i="3"/>
  <c r="Y26" i="3"/>
  <c r="CX26" i="3" s="1"/>
  <c r="DF26" i="3" s="1"/>
  <c r="DJ26" i="3" s="1"/>
  <c r="CY26" i="3"/>
  <c r="CZ26" i="3"/>
  <c r="DB26" i="3" s="1"/>
  <c r="DA26" i="3"/>
  <c r="DC26" i="3"/>
  <c r="A27" i="3"/>
  <c r="Y27" i="3"/>
  <c r="CX27" i="3"/>
  <c r="CY27" i="3"/>
  <c r="CZ27" i="3"/>
  <c r="DA27" i="3"/>
  <c r="DB27" i="3"/>
  <c r="DC27" i="3"/>
  <c r="DH27" i="3"/>
  <c r="DI27" i="3"/>
  <c r="A28" i="3"/>
  <c r="Y28" i="3"/>
  <c r="CX28" i="3"/>
  <c r="DG28" i="3" s="1"/>
  <c r="CY28" i="3"/>
  <c r="CZ28" i="3"/>
  <c r="DA28" i="3"/>
  <c r="DB28" i="3"/>
  <c r="DC28" i="3"/>
  <c r="A29" i="3"/>
  <c r="Y29" i="3"/>
  <c r="CV29" i="3" s="1"/>
  <c r="CU29" i="3"/>
  <c r="CY29" i="3"/>
  <c r="CZ29" i="3"/>
  <c r="DA29" i="3"/>
  <c r="DB29" i="3"/>
  <c r="DC29" i="3"/>
  <c r="A30" i="3"/>
  <c r="Y30" i="3"/>
  <c r="CX30" i="3" s="1"/>
  <c r="DF30" i="3" s="1"/>
  <c r="CY30" i="3"/>
  <c r="CZ30" i="3"/>
  <c r="DB30" i="3" s="1"/>
  <c r="DA30" i="3"/>
  <c r="DC30" i="3"/>
  <c r="A31" i="3"/>
  <c r="Y31" i="3"/>
  <c r="CW31" i="3" s="1"/>
  <c r="CX31" i="3"/>
  <c r="CY31" i="3"/>
  <c r="CZ31" i="3"/>
  <c r="DA31" i="3"/>
  <c r="DB31" i="3"/>
  <c r="DC31" i="3"/>
  <c r="DH31" i="3"/>
  <c r="DI31" i="3"/>
  <c r="A32" i="3"/>
  <c r="Y32" i="3"/>
  <c r="CX32" i="3" s="1"/>
  <c r="CY32" i="3"/>
  <c r="CZ32" i="3"/>
  <c r="DA32" i="3"/>
  <c r="DB32" i="3"/>
  <c r="DC32" i="3"/>
  <c r="A33" i="3"/>
  <c r="Y33" i="3"/>
  <c r="CX33" i="3" s="1"/>
  <c r="DF33" i="3" s="1"/>
  <c r="DJ33" i="3" s="1"/>
  <c r="CY33" i="3"/>
  <c r="CZ33" i="3"/>
  <c r="DB33" i="3" s="1"/>
  <c r="DA33" i="3"/>
  <c r="DC33" i="3"/>
  <c r="DG33" i="3"/>
  <c r="A34" i="3"/>
  <c r="Y34" i="3"/>
  <c r="CU34" i="3"/>
  <c r="CV34" i="3"/>
  <c r="CX34" i="3"/>
  <c r="CY34" i="3"/>
  <c r="CZ34" i="3"/>
  <c r="DA34" i="3"/>
  <c r="DB34" i="3"/>
  <c r="DC34" i="3"/>
  <c r="DG34" i="3"/>
  <c r="DH34" i="3"/>
  <c r="A35" i="3"/>
  <c r="Y35" i="3"/>
  <c r="CY35" i="3"/>
  <c r="CZ35" i="3"/>
  <c r="DB35" i="3" s="1"/>
  <c r="DA35" i="3"/>
  <c r="DC35" i="3"/>
  <c r="A36" i="3"/>
  <c r="Y36" i="3"/>
  <c r="CW36" i="3"/>
  <c r="CX36" i="3"/>
  <c r="CY36" i="3"/>
  <c r="CZ36" i="3"/>
  <c r="DA36" i="3"/>
  <c r="DB36" i="3"/>
  <c r="DC36" i="3"/>
  <c r="DG36" i="3"/>
  <c r="DJ36" i="3" s="1"/>
  <c r="DH36" i="3"/>
  <c r="A37" i="3"/>
  <c r="Y37" i="3"/>
  <c r="CX37" i="3" s="1"/>
  <c r="CY37" i="3"/>
  <c r="CZ37" i="3"/>
  <c r="DB37" i="3" s="1"/>
  <c r="DA37" i="3"/>
  <c r="DC37" i="3"/>
  <c r="DF37" i="3"/>
  <c r="DJ37" i="3" s="1"/>
  <c r="DG37" i="3"/>
  <c r="A38" i="3"/>
  <c r="Y38" i="3"/>
  <c r="CX38" i="3" s="1"/>
  <c r="DF38" i="3" s="1"/>
  <c r="DJ38" i="3" s="1"/>
  <c r="CY38" i="3"/>
  <c r="CZ38" i="3"/>
  <c r="DB38" i="3" s="1"/>
  <c r="DA38" i="3"/>
  <c r="DC38" i="3"/>
  <c r="A39" i="3"/>
  <c r="Y39" i="3"/>
  <c r="CU39" i="3"/>
  <c r="CV39" i="3"/>
  <c r="CX39" i="3"/>
  <c r="DI39" i="3" s="1"/>
  <c r="CY39" i="3"/>
  <c r="CZ39" i="3"/>
  <c r="DB39" i="3" s="1"/>
  <c r="DA39" i="3"/>
  <c r="DC39" i="3"/>
  <c r="DF39" i="3"/>
  <c r="DG39" i="3"/>
  <c r="DH39" i="3"/>
  <c r="DJ39" i="3"/>
  <c r="A40" i="3"/>
  <c r="Y40" i="3"/>
  <c r="CW40" i="3" s="1"/>
  <c r="CX40" i="3"/>
  <c r="CY40" i="3"/>
  <c r="CZ40" i="3"/>
  <c r="DA40" i="3"/>
  <c r="DB40" i="3"/>
  <c r="DC40" i="3"/>
  <c r="DH40" i="3"/>
  <c r="DI40" i="3"/>
  <c r="A41" i="3"/>
  <c r="Y41" i="3"/>
  <c r="CX41" i="3" s="1"/>
  <c r="DF41" i="3" s="1"/>
  <c r="CY41" i="3"/>
  <c r="CZ41" i="3"/>
  <c r="DB41" i="3" s="1"/>
  <c r="DA41" i="3"/>
  <c r="DC41" i="3"/>
  <c r="A42" i="3"/>
  <c r="Y42" i="3"/>
  <c r="CX42" i="3" s="1"/>
  <c r="DF42" i="3" s="1"/>
  <c r="DJ42" i="3" s="1"/>
  <c r="CY42" i="3"/>
  <c r="CZ42" i="3"/>
  <c r="DB42" i="3" s="1"/>
  <c r="DA42" i="3"/>
  <c r="DC42" i="3"/>
  <c r="DI42" i="3"/>
  <c r="A43" i="3"/>
  <c r="Y43" i="3"/>
  <c r="CX43" i="3"/>
  <c r="CY43" i="3"/>
  <c r="CZ43" i="3"/>
  <c r="DA43" i="3"/>
  <c r="DB43" i="3"/>
  <c r="DC43" i="3"/>
  <c r="A44" i="3"/>
  <c r="Y44" i="3"/>
  <c r="CX44" i="3" s="1"/>
  <c r="CY44" i="3"/>
  <c r="CZ44" i="3"/>
  <c r="DA44" i="3"/>
  <c r="DB44" i="3"/>
  <c r="DC44" i="3"/>
  <c r="DG44" i="3"/>
  <c r="A45" i="3"/>
  <c r="Y45" i="3"/>
  <c r="CX45" i="3" s="1"/>
  <c r="CY45" i="3"/>
  <c r="CZ45" i="3"/>
  <c r="DA45" i="3"/>
  <c r="DB45" i="3"/>
  <c r="DC45" i="3"/>
  <c r="DG45" i="3"/>
  <c r="A46" i="3"/>
  <c r="Y46" i="3"/>
  <c r="CU46" i="3"/>
  <c r="CY46" i="3"/>
  <c r="CZ46" i="3"/>
  <c r="DA46" i="3"/>
  <c r="DB46" i="3"/>
  <c r="DC46" i="3"/>
  <c r="A47" i="3"/>
  <c r="Y47" i="3"/>
  <c r="CX47" i="3" s="1"/>
  <c r="DH47" i="3" s="1"/>
  <c r="CY47" i="3"/>
  <c r="CZ47" i="3"/>
  <c r="DB47" i="3" s="1"/>
  <c r="DA47" i="3"/>
  <c r="DC47" i="3"/>
  <c r="DF47" i="3"/>
  <c r="DG47" i="3"/>
  <c r="DJ47" i="3"/>
  <c r="A48" i="3"/>
  <c r="Y48" i="3"/>
  <c r="CW48" i="3" s="1"/>
  <c r="CX48" i="3"/>
  <c r="DH48" i="3" s="1"/>
  <c r="CY48" i="3"/>
  <c r="CZ48" i="3"/>
  <c r="DA48" i="3"/>
  <c r="DB48" i="3"/>
  <c r="DC48" i="3"/>
  <c r="A49" i="3"/>
  <c r="Y49" i="3"/>
  <c r="CX49" i="3" s="1"/>
  <c r="CY49" i="3"/>
  <c r="CZ49" i="3"/>
  <c r="DA49" i="3"/>
  <c r="DB49" i="3"/>
  <c r="DC49" i="3"/>
  <c r="A50" i="3"/>
  <c r="Y50" i="3"/>
  <c r="CX50" i="3" s="1"/>
  <c r="DG50" i="3" s="1"/>
  <c r="CY50" i="3"/>
  <c r="CZ50" i="3"/>
  <c r="DB50" i="3" s="1"/>
  <c r="DA50" i="3"/>
  <c r="DC50" i="3"/>
  <c r="DF50" i="3"/>
  <c r="DJ50" i="3" s="1"/>
  <c r="A51" i="3"/>
  <c r="Y51" i="3"/>
  <c r="CX51" i="3" s="1"/>
  <c r="DF51" i="3" s="1"/>
  <c r="DJ51" i="3" s="1"/>
  <c r="CY51" i="3"/>
  <c r="CZ51" i="3"/>
  <c r="DB51" i="3" s="1"/>
  <c r="DA51" i="3"/>
  <c r="DC51" i="3"/>
  <c r="A52" i="3"/>
  <c r="Y52" i="3"/>
  <c r="CX52" i="3"/>
  <c r="CY52" i="3"/>
  <c r="CZ52" i="3"/>
  <c r="DA52" i="3"/>
  <c r="DB52" i="3"/>
  <c r="DC52" i="3"/>
  <c r="DH52" i="3"/>
  <c r="A53" i="3"/>
  <c r="Y53" i="3"/>
  <c r="CU53" i="3"/>
  <c r="CY53" i="3"/>
  <c r="CZ53" i="3"/>
  <c r="DB53" i="3" s="1"/>
  <c r="DA53" i="3"/>
  <c r="DC53" i="3"/>
  <c r="A54" i="3"/>
  <c r="Y54" i="3"/>
  <c r="CW54" i="3"/>
  <c r="CX54" i="3"/>
  <c r="DG54" i="3" s="1"/>
  <c r="DJ54" i="3" s="1"/>
  <c r="CY54" i="3"/>
  <c r="CZ54" i="3"/>
  <c r="DA54" i="3"/>
  <c r="DB54" i="3"/>
  <c r="DC54" i="3"/>
  <c r="A55" i="3"/>
  <c r="Y55" i="3"/>
  <c r="CX55" i="3" s="1"/>
  <c r="DF55" i="3" s="1"/>
  <c r="DJ55" i="3" s="1"/>
  <c r="CY55" i="3"/>
  <c r="CZ55" i="3"/>
  <c r="DB55" i="3" s="1"/>
  <c r="DA55" i="3"/>
  <c r="DC55" i="3"/>
  <c r="A56" i="3"/>
  <c r="Y56" i="3"/>
  <c r="CX56" i="3" s="1"/>
  <c r="CY56" i="3"/>
  <c r="CZ56" i="3"/>
  <c r="DB56" i="3" s="1"/>
  <c r="DA56" i="3"/>
  <c r="DC56" i="3"/>
  <c r="DF56" i="3"/>
  <c r="DI56" i="3"/>
  <c r="DJ56" i="3"/>
  <c r="A57" i="3"/>
  <c r="Y57" i="3"/>
  <c r="CU57" i="3"/>
  <c r="CV57" i="3"/>
  <c r="CX57" i="3"/>
  <c r="DI57" i="3" s="1"/>
  <c r="CY57" i="3"/>
  <c r="CZ57" i="3"/>
  <c r="DB57" i="3" s="1"/>
  <c r="DA57" i="3"/>
  <c r="DC57" i="3"/>
  <c r="DF57" i="3"/>
  <c r="DG57" i="3"/>
  <c r="DH57" i="3"/>
  <c r="DJ57" i="3"/>
  <c r="A58" i="3"/>
  <c r="Y58" i="3"/>
  <c r="CW58" i="3" s="1"/>
  <c r="CX58" i="3"/>
  <c r="DH58" i="3" s="1"/>
  <c r="CY58" i="3"/>
  <c r="CZ58" i="3"/>
  <c r="DA58" i="3"/>
  <c r="DB58" i="3"/>
  <c r="DC58" i="3"/>
  <c r="DI58" i="3"/>
  <c r="A59" i="3"/>
  <c r="Y59" i="3"/>
  <c r="CX59" i="3"/>
  <c r="CY59" i="3"/>
  <c r="CZ59" i="3"/>
  <c r="DA59" i="3"/>
  <c r="DB59" i="3"/>
  <c r="DC59" i="3"/>
  <c r="DG59" i="3"/>
  <c r="A60" i="3"/>
  <c r="Y60" i="3"/>
  <c r="CX60" i="3" s="1"/>
  <c r="DG60" i="3" s="1"/>
  <c r="CY60" i="3"/>
  <c r="CZ60" i="3"/>
  <c r="DB60" i="3" s="1"/>
  <c r="DA60" i="3"/>
  <c r="DC60" i="3"/>
  <c r="DF60" i="3"/>
  <c r="DJ60" i="3" s="1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Y63" i="3"/>
  <c r="CZ63" i="3"/>
  <c r="DB63" i="3" s="1"/>
  <c r="DA63" i="3"/>
  <c r="DC63" i="3"/>
  <c r="A64" i="3"/>
  <c r="Y64" i="3"/>
  <c r="CY64" i="3"/>
  <c r="CZ64" i="3"/>
  <c r="DB64" i="3" s="1"/>
  <c r="DA64" i="3"/>
  <c r="DC64" i="3"/>
  <c r="A65" i="3"/>
  <c r="Y65" i="3"/>
  <c r="CU65" i="3"/>
  <c r="CV65" i="3"/>
  <c r="CX65" i="3"/>
  <c r="CY65" i="3"/>
  <c r="CZ65" i="3"/>
  <c r="DA65" i="3"/>
  <c r="DB65" i="3"/>
  <c r="DC65" i="3"/>
  <c r="DG65" i="3"/>
  <c r="DH65" i="3"/>
  <c r="A66" i="3"/>
  <c r="Y66" i="3"/>
  <c r="CY66" i="3"/>
  <c r="CZ66" i="3"/>
  <c r="DB66" i="3" s="1"/>
  <c r="DA66" i="3"/>
  <c r="DC66" i="3"/>
  <c r="A67" i="3"/>
  <c r="Y67" i="3"/>
  <c r="CW67" i="3"/>
  <c r="CX67" i="3"/>
  <c r="CY67" i="3"/>
  <c r="CZ67" i="3"/>
  <c r="DA67" i="3"/>
  <c r="DB67" i="3"/>
  <c r="DC67" i="3"/>
  <c r="DG67" i="3"/>
  <c r="DJ67" i="3" s="1"/>
  <c r="DH67" i="3"/>
  <c r="A68" i="3"/>
  <c r="Y68" i="3"/>
  <c r="CY68" i="3"/>
  <c r="CZ68" i="3"/>
  <c r="DB68" i="3" s="1"/>
  <c r="DA68" i="3"/>
  <c r="DC68" i="3"/>
  <c r="A69" i="3"/>
  <c r="Y69" i="3"/>
  <c r="CW69" i="3"/>
  <c r="CX69" i="3"/>
  <c r="CY69" i="3"/>
  <c r="CZ69" i="3"/>
  <c r="DA69" i="3"/>
  <c r="DB69" i="3"/>
  <c r="DC69" i="3"/>
  <c r="DG69" i="3"/>
  <c r="DJ69" i="3" s="1"/>
  <c r="DH69" i="3"/>
  <c r="A70" i="3"/>
  <c r="Y70" i="3"/>
  <c r="CY70" i="3"/>
  <c r="CZ70" i="3"/>
  <c r="DB70" i="3" s="1"/>
  <c r="DA70" i="3"/>
  <c r="DC70" i="3"/>
  <c r="A71" i="3"/>
  <c r="Y71" i="3"/>
  <c r="CX71" i="3"/>
  <c r="DH71" i="3" s="1"/>
  <c r="CY71" i="3"/>
  <c r="CZ71" i="3"/>
  <c r="DA71" i="3"/>
  <c r="DB71" i="3"/>
  <c r="DC71" i="3"/>
  <c r="A72" i="3"/>
  <c r="Y72" i="3"/>
  <c r="CX72" i="3" s="1"/>
  <c r="CY72" i="3"/>
  <c r="CZ72" i="3"/>
  <c r="DA72" i="3"/>
  <c r="DB72" i="3"/>
  <c r="DC72" i="3"/>
  <c r="A73" i="3"/>
  <c r="Y73" i="3"/>
  <c r="CX73" i="3" s="1"/>
  <c r="DG73" i="3" s="1"/>
  <c r="CY73" i="3"/>
  <c r="CZ73" i="3"/>
  <c r="DB73" i="3" s="1"/>
  <c r="DA73" i="3"/>
  <c r="DC73" i="3"/>
  <c r="DF73" i="3"/>
  <c r="DJ73" i="3" s="1"/>
  <c r="A74" i="3"/>
  <c r="Y74" i="3"/>
  <c r="CX74" i="3" s="1"/>
  <c r="DF74" i="3" s="1"/>
  <c r="DJ74" i="3" s="1"/>
  <c r="CY74" i="3"/>
  <c r="CZ74" i="3"/>
  <c r="DB74" i="3" s="1"/>
  <c r="DA74" i="3"/>
  <c r="DC74" i="3"/>
  <c r="A75" i="3"/>
  <c r="Y75" i="3"/>
  <c r="CX75" i="3"/>
  <c r="CY75" i="3"/>
  <c r="CZ75" i="3"/>
  <c r="DA75" i="3"/>
  <c r="DB75" i="3"/>
  <c r="DC75" i="3"/>
  <c r="DH75" i="3"/>
  <c r="A76" i="3"/>
  <c r="Y76" i="3"/>
  <c r="CX76" i="3"/>
  <c r="DG76" i="3" s="1"/>
  <c r="CY76" i="3"/>
  <c r="CZ76" i="3"/>
  <c r="DA76" i="3"/>
  <c r="DB76" i="3"/>
  <c r="DC76" i="3"/>
  <c r="A77" i="3"/>
  <c r="Y77" i="3"/>
  <c r="CX77" i="3" s="1"/>
  <c r="CY77" i="3"/>
  <c r="CZ77" i="3"/>
  <c r="DB77" i="3" s="1"/>
  <c r="DA77" i="3"/>
  <c r="DC77" i="3"/>
  <c r="DF77" i="3"/>
  <c r="DG77" i="3"/>
  <c r="DJ77" i="3"/>
  <c r="A78" i="3"/>
  <c r="Y78" i="3"/>
  <c r="CX78" i="3" s="1"/>
  <c r="CY78" i="3"/>
  <c r="CZ78" i="3"/>
  <c r="DB78" i="3" s="1"/>
  <c r="DA78" i="3"/>
  <c r="DC78" i="3"/>
  <c r="DF78" i="3"/>
  <c r="DJ78" i="3" s="1"/>
  <c r="DI78" i="3"/>
  <c r="A79" i="3"/>
  <c r="Y79" i="3"/>
  <c r="CU79" i="3"/>
  <c r="CV79" i="3"/>
  <c r="CX79" i="3"/>
  <c r="DI79" i="3" s="1"/>
  <c r="CY79" i="3"/>
  <c r="CZ79" i="3"/>
  <c r="DB79" i="3" s="1"/>
  <c r="DA79" i="3"/>
  <c r="DC79" i="3"/>
  <c r="DF79" i="3"/>
  <c r="DG79" i="3"/>
  <c r="DH79" i="3"/>
  <c r="DJ79" i="3"/>
  <c r="A80" i="3"/>
  <c r="Y80" i="3"/>
  <c r="CW80" i="3" s="1"/>
  <c r="CX80" i="3"/>
  <c r="CY80" i="3"/>
  <c r="CZ80" i="3"/>
  <c r="DA80" i="3"/>
  <c r="DB80" i="3"/>
  <c r="DC80" i="3"/>
  <c r="DH80" i="3"/>
  <c r="DI80" i="3"/>
  <c r="A81" i="3"/>
  <c r="Y81" i="3"/>
  <c r="CX81" i="3" s="1"/>
  <c r="DI81" i="3" s="1"/>
  <c r="CW81" i="3"/>
  <c r="CY81" i="3"/>
  <c r="CZ81" i="3"/>
  <c r="DB81" i="3" s="1"/>
  <c r="DA81" i="3"/>
  <c r="DC81" i="3"/>
  <c r="DF81" i="3"/>
  <c r="DH81" i="3"/>
  <c r="A82" i="3"/>
  <c r="Y82" i="3"/>
  <c r="CW82" i="3" s="1"/>
  <c r="CX82" i="3"/>
  <c r="DG82" i="3" s="1"/>
  <c r="CY82" i="3"/>
  <c r="CZ82" i="3"/>
  <c r="DB82" i="3" s="1"/>
  <c r="DA82" i="3"/>
  <c r="DC82" i="3"/>
  <c r="DF82" i="3"/>
  <c r="DI82" i="3"/>
  <c r="DJ82" i="3"/>
  <c r="A83" i="3"/>
  <c r="Y83" i="3"/>
  <c r="CW83" i="3"/>
  <c r="CX83" i="3"/>
  <c r="DF83" i="3" s="1"/>
  <c r="CY83" i="3"/>
  <c r="CZ83" i="3"/>
  <c r="DA83" i="3"/>
  <c r="DB83" i="3"/>
  <c r="DC83" i="3"/>
  <c r="DH83" i="3"/>
  <c r="DI83" i="3"/>
  <c r="A84" i="3"/>
  <c r="Y84" i="3"/>
  <c r="CX84" i="3" s="1"/>
  <c r="CW84" i="3"/>
  <c r="CY84" i="3"/>
  <c r="CZ84" i="3"/>
  <c r="DB84" i="3" s="1"/>
  <c r="DA84" i="3"/>
  <c r="DC84" i="3"/>
  <c r="A85" i="3"/>
  <c r="Y85" i="3"/>
  <c r="CX85" i="3"/>
  <c r="DG85" i="3" s="1"/>
  <c r="CY85" i="3"/>
  <c r="CZ85" i="3"/>
  <c r="DB85" i="3" s="1"/>
  <c r="DA85" i="3"/>
  <c r="DC85" i="3"/>
  <c r="DF85" i="3"/>
  <c r="DH85" i="3"/>
  <c r="DI85" i="3"/>
  <c r="DJ85" i="3"/>
  <c r="A86" i="3"/>
  <c r="Y86" i="3"/>
  <c r="CX86" i="3"/>
  <c r="DF86" i="3" s="1"/>
  <c r="DJ86" i="3" s="1"/>
  <c r="CY86" i="3"/>
  <c r="CZ86" i="3"/>
  <c r="DA86" i="3"/>
  <c r="DB86" i="3"/>
  <c r="DC86" i="3"/>
  <c r="DH86" i="3"/>
  <c r="DI86" i="3"/>
  <c r="A87" i="3"/>
  <c r="Y87" i="3"/>
  <c r="CX87" i="3"/>
  <c r="DG87" i="3" s="1"/>
  <c r="CY87" i="3"/>
  <c r="CZ87" i="3"/>
  <c r="DA87" i="3"/>
  <c r="DB87" i="3"/>
  <c r="DC87" i="3"/>
  <c r="DH87" i="3"/>
  <c r="A88" i="3"/>
  <c r="Y88" i="3"/>
  <c r="CX88" i="3" s="1"/>
  <c r="CY88" i="3"/>
  <c r="CZ88" i="3"/>
  <c r="DB88" i="3" s="1"/>
  <c r="DA88" i="3"/>
  <c r="DC88" i="3"/>
  <c r="A89" i="3"/>
  <c r="Y89" i="3"/>
  <c r="CX89" i="3"/>
  <c r="DG89" i="3" s="1"/>
  <c r="CY89" i="3"/>
  <c r="CZ89" i="3"/>
  <c r="DB89" i="3" s="1"/>
  <c r="DA89" i="3"/>
  <c r="DC89" i="3"/>
  <c r="DF89" i="3"/>
  <c r="DH89" i="3"/>
  <c r="DI89" i="3"/>
  <c r="DJ89" i="3"/>
  <c r="A90" i="3"/>
  <c r="Y90" i="3"/>
  <c r="CX90" i="3"/>
  <c r="DF90" i="3" s="1"/>
  <c r="DJ90" i="3" s="1"/>
  <c r="CY90" i="3"/>
  <c r="CZ90" i="3"/>
  <c r="DA90" i="3"/>
  <c r="DB90" i="3"/>
  <c r="DC90" i="3"/>
  <c r="DH90" i="3"/>
  <c r="DI90" i="3"/>
  <c r="A91" i="3"/>
  <c r="Y91" i="3"/>
  <c r="CX91" i="3"/>
  <c r="DG91" i="3" s="1"/>
  <c r="CY91" i="3"/>
  <c r="CZ91" i="3"/>
  <c r="DA91" i="3"/>
  <c r="DB91" i="3"/>
  <c r="DC91" i="3"/>
  <c r="DH91" i="3"/>
  <c r="A92" i="3"/>
  <c r="Y92" i="3"/>
  <c r="CX92" i="3" s="1"/>
  <c r="CY92" i="3"/>
  <c r="CZ92" i="3"/>
  <c r="DB92" i="3" s="1"/>
  <c r="DA92" i="3"/>
  <c r="DC92" i="3"/>
  <c r="A93" i="3"/>
  <c r="Y93" i="3"/>
  <c r="CU93" i="3"/>
  <c r="CV93" i="3"/>
  <c r="CX93" i="3"/>
  <c r="DG93" i="3" s="1"/>
  <c r="CY93" i="3"/>
  <c r="CZ93" i="3"/>
  <c r="DA93" i="3"/>
  <c r="DB93" i="3"/>
  <c r="DC93" i="3"/>
  <c r="DH93" i="3"/>
  <c r="A94" i="3"/>
  <c r="Y94" i="3"/>
  <c r="CW94" i="3" s="1"/>
  <c r="CY94" i="3"/>
  <c r="CZ94" i="3"/>
  <c r="DB94" i="3" s="1"/>
  <c r="DA94" i="3"/>
  <c r="DC94" i="3"/>
  <c r="A95" i="3"/>
  <c r="Y95" i="3"/>
  <c r="CW95" i="3"/>
  <c r="CX95" i="3"/>
  <c r="DG95" i="3" s="1"/>
  <c r="DJ95" i="3" s="1"/>
  <c r="CY95" i="3"/>
  <c r="CZ95" i="3"/>
  <c r="DA95" i="3"/>
  <c r="DB95" i="3"/>
  <c r="DC95" i="3"/>
  <c r="DH95" i="3"/>
  <c r="A96" i="3"/>
  <c r="Y96" i="3"/>
  <c r="CX96" i="3" s="1"/>
  <c r="CY96" i="3"/>
  <c r="CZ96" i="3"/>
  <c r="DB96" i="3" s="1"/>
  <c r="DA96" i="3"/>
  <c r="DC96" i="3"/>
  <c r="A97" i="3"/>
  <c r="Y97" i="3"/>
  <c r="CX97" i="3"/>
  <c r="DG97" i="3" s="1"/>
  <c r="CY97" i="3"/>
  <c r="CZ97" i="3"/>
  <c r="DB97" i="3" s="1"/>
  <c r="DA97" i="3"/>
  <c r="DC97" i="3"/>
  <c r="DF97" i="3"/>
  <c r="DH97" i="3"/>
  <c r="DI97" i="3"/>
  <c r="DJ97" i="3"/>
  <c r="A98" i="3"/>
  <c r="Y98" i="3"/>
  <c r="CX98" i="3" s="1"/>
  <c r="CU98" i="3"/>
  <c r="CV98" i="3"/>
  <c r="CY98" i="3"/>
  <c r="CZ98" i="3"/>
  <c r="DB98" i="3" s="1"/>
  <c r="DA98" i="3"/>
  <c r="DC98" i="3"/>
  <c r="A99" i="3"/>
  <c r="Y99" i="3"/>
  <c r="CW99" i="3"/>
  <c r="CX99" i="3"/>
  <c r="DF99" i="3" s="1"/>
  <c r="CY99" i="3"/>
  <c r="CZ99" i="3"/>
  <c r="DA99" i="3"/>
  <c r="DB99" i="3"/>
  <c r="DC99" i="3"/>
  <c r="DH99" i="3"/>
  <c r="DI99" i="3"/>
  <c r="A100" i="3"/>
  <c r="Y100" i="3"/>
  <c r="CX100" i="3" s="1"/>
  <c r="CW100" i="3"/>
  <c r="CY100" i="3"/>
  <c r="CZ100" i="3"/>
  <c r="DB100" i="3" s="1"/>
  <c r="DA100" i="3"/>
  <c r="DC100" i="3"/>
  <c r="A101" i="3"/>
  <c r="Y101" i="3"/>
  <c r="CX101" i="3"/>
  <c r="DG101" i="3" s="1"/>
  <c r="CY101" i="3"/>
  <c r="CZ101" i="3"/>
  <c r="DB101" i="3" s="1"/>
  <c r="DA101" i="3"/>
  <c r="DC101" i="3"/>
  <c r="DF101" i="3"/>
  <c r="DH101" i="3"/>
  <c r="DI101" i="3"/>
  <c r="DJ101" i="3"/>
  <c r="A102" i="3"/>
  <c r="Y102" i="3"/>
  <c r="CX102" i="3"/>
  <c r="DF102" i="3" s="1"/>
  <c r="DJ102" i="3" s="1"/>
  <c r="CY102" i="3"/>
  <c r="CZ102" i="3"/>
  <c r="DA102" i="3"/>
  <c r="DB102" i="3"/>
  <c r="DC102" i="3"/>
  <c r="DH102" i="3"/>
  <c r="DI102" i="3"/>
  <c r="A103" i="3"/>
  <c r="Y103" i="3"/>
  <c r="CV103" i="3" s="1"/>
  <c r="CU103" i="3"/>
  <c r="CY103" i="3"/>
  <c r="CZ103" i="3"/>
  <c r="DB103" i="3" s="1"/>
  <c r="DA103" i="3"/>
  <c r="DC103" i="3"/>
  <c r="A104" i="3"/>
  <c r="Y104" i="3"/>
  <c r="CW104" i="3"/>
  <c r="CX104" i="3"/>
  <c r="DG104" i="3" s="1"/>
  <c r="DJ104" i="3" s="1"/>
  <c r="CY104" i="3"/>
  <c r="CZ104" i="3"/>
  <c r="DA104" i="3"/>
  <c r="DB104" i="3"/>
  <c r="DC104" i="3"/>
  <c r="DH104" i="3"/>
  <c r="A105" i="3"/>
  <c r="Y105" i="3"/>
  <c r="CW105" i="3" s="1"/>
  <c r="CY105" i="3"/>
  <c r="CZ105" i="3"/>
  <c r="DB105" i="3" s="1"/>
  <c r="DA105" i="3"/>
  <c r="DC105" i="3"/>
  <c r="A106" i="3"/>
  <c r="Y106" i="3"/>
  <c r="CX106" i="3"/>
  <c r="DF106" i="3" s="1"/>
  <c r="DJ106" i="3" s="1"/>
  <c r="CY106" i="3"/>
  <c r="CZ106" i="3"/>
  <c r="DA106" i="3"/>
  <c r="DB106" i="3"/>
  <c r="DC106" i="3"/>
  <c r="DH106" i="3"/>
  <c r="DI106" i="3"/>
  <c r="A107" i="3"/>
  <c r="Y107" i="3"/>
  <c r="CX107" i="3"/>
  <c r="DG107" i="3" s="1"/>
  <c r="CY107" i="3"/>
  <c r="CZ107" i="3"/>
  <c r="DA107" i="3"/>
  <c r="DB107" i="3"/>
  <c r="DC107" i="3"/>
  <c r="DH107" i="3"/>
  <c r="A108" i="3"/>
  <c r="Y108" i="3"/>
  <c r="CX108" i="3" s="1"/>
  <c r="CY108" i="3"/>
  <c r="CZ108" i="3"/>
  <c r="DB108" i="3" s="1"/>
  <c r="DA108" i="3"/>
  <c r="DC108" i="3"/>
  <c r="DG108" i="3"/>
  <c r="A109" i="3"/>
  <c r="Y109" i="3"/>
  <c r="CX109" i="3"/>
  <c r="DG109" i="3" s="1"/>
  <c r="CY109" i="3"/>
  <c r="CZ109" i="3"/>
  <c r="DB109" i="3" s="1"/>
  <c r="DA109" i="3"/>
  <c r="DC109" i="3"/>
  <c r="DF109" i="3"/>
  <c r="DJ109" i="3" s="1"/>
  <c r="DH109" i="3"/>
  <c r="DI109" i="3"/>
  <c r="A110" i="3"/>
  <c r="Y110" i="3"/>
  <c r="CX110" i="3" s="1"/>
  <c r="CU110" i="3"/>
  <c r="CV110" i="3"/>
  <c r="CY110" i="3"/>
  <c r="CZ110" i="3"/>
  <c r="DB110" i="3" s="1"/>
  <c r="DA110" i="3"/>
  <c r="DC110" i="3"/>
  <c r="A111" i="3"/>
  <c r="Y111" i="3"/>
  <c r="CW111" i="3"/>
  <c r="CX111" i="3"/>
  <c r="DF111" i="3" s="1"/>
  <c r="CY111" i="3"/>
  <c r="CZ111" i="3"/>
  <c r="DA111" i="3"/>
  <c r="DB111" i="3"/>
  <c r="DC111" i="3"/>
  <c r="DH111" i="3"/>
  <c r="DI111" i="3"/>
  <c r="A112" i="3"/>
  <c r="Y112" i="3"/>
  <c r="CX112" i="3" s="1"/>
  <c r="DG112" i="3" s="1"/>
  <c r="DJ112" i="3" s="1"/>
  <c r="CW112" i="3"/>
  <c r="CY112" i="3"/>
  <c r="CZ112" i="3"/>
  <c r="DB112" i="3" s="1"/>
  <c r="DA112" i="3"/>
  <c r="DC112" i="3"/>
  <c r="A113" i="3"/>
  <c r="Y113" i="3"/>
  <c r="CX113" i="3"/>
  <c r="DG113" i="3" s="1"/>
  <c r="CY113" i="3"/>
  <c r="CZ113" i="3"/>
  <c r="DB113" i="3" s="1"/>
  <c r="DA113" i="3"/>
  <c r="DC113" i="3"/>
  <c r="DF113" i="3"/>
  <c r="DH113" i="3"/>
  <c r="DI113" i="3"/>
  <c r="DJ113" i="3"/>
  <c r="A114" i="3"/>
  <c r="Y114" i="3"/>
  <c r="CX114" i="3"/>
  <c r="DF114" i="3" s="1"/>
  <c r="DJ114" i="3" s="1"/>
  <c r="CY114" i="3"/>
  <c r="CZ114" i="3"/>
  <c r="DA114" i="3"/>
  <c r="DB114" i="3"/>
  <c r="DC114" i="3"/>
  <c r="DH114" i="3"/>
  <c r="DI114" i="3"/>
  <c r="A115" i="3"/>
  <c r="Y115" i="3"/>
  <c r="CX115" i="3" s="1"/>
  <c r="CY115" i="3"/>
  <c r="CZ115" i="3"/>
  <c r="DA115" i="3"/>
  <c r="DB115" i="3"/>
  <c r="DC115" i="3"/>
  <c r="A116" i="3"/>
  <c r="Y116" i="3"/>
  <c r="CX116" i="3" s="1"/>
  <c r="CY116" i="3"/>
  <c r="CZ116" i="3"/>
  <c r="DB116" i="3" s="1"/>
  <c r="DA116" i="3"/>
  <c r="DC116" i="3"/>
  <c r="DF116" i="3"/>
  <c r="DJ116" i="3" s="1"/>
  <c r="DG116" i="3"/>
  <c r="A117" i="3"/>
  <c r="Y117" i="3"/>
  <c r="CU117" i="3"/>
  <c r="CV117" i="3"/>
  <c r="CX117" i="3"/>
  <c r="DH117" i="3" s="1"/>
  <c r="CY117" i="3"/>
  <c r="CZ117" i="3"/>
  <c r="DA117" i="3"/>
  <c r="DB117" i="3"/>
  <c r="DC117" i="3"/>
  <c r="DG117" i="3"/>
  <c r="A118" i="3"/>
  <c r="Y118" i="3"/>
  <c r="CY118" i="3"/>
  <c r="CZ118" i="3"/>
  <c r="DB118" i="3" s="1"/>
  <c r="DA118" i="3"/>
  <c r="DC118" i="3"/>
  <c r="A119" i="3"/>
  <c r="Y119" i="3"/>
  <c r="CX119" i="3"/>
  <c r="CY119" i="3"/>
  <c r="CZ119" i="3"/>
  <c r="DA119" i="3"/>
  <c r="DB119" i="3"/>
  <c r="DC119" i="3"/>
  <c r="DH119" i="3"/>
  <c r="DI119" i="3"/>
  <c r="A120" i="3"/>
  <c r="Y120" i="3"/>
  <c r="CX120" i="3"/>
  <c r="DG120" i="3" s="1"/>
  <c r="CY120" i="3"/>
  <c r="CZ120" i="3"/>
  <c r="DA120" i="3"/>
  <c r="DB120" i="3"/>
  <c r="DC120" i="3"/>
  <c r="A121" i="3"/>
  <c r="Y121" i="3"/>
  <c r="CV121" i="3" s="1"/>
  <c r="CU121" i="3"/>
  <c r="CY121" i="3"/>
  <c r="CZ121" i="3"/>
  <c r="DA121" i="3"/>
  <c r="DB121" i="3"/>
  <c r="DC121" i="3"/>
  <c r="A122" i="3"/>
  <c r="Y122" i="3"/>
  <c r="CX122" i="3" s="1"/>
  <c r="DF122" i="3" s="1"/>
  <c r="CY122" i="3"/>
  <c r="CZ122" i="3"/>
  <c r="DB122" i="3" s="1"/>
  <c r="DA122" i="3"/>
  <c r="DC122" i="3"/>
  <c r="A123" i="3"/>
  <c r="Y123" i="3"/>
  <c r="CX123" i="3"/>
  <c r="DG123" i="3" s="1"/>
  <c r="CY123" i="3"/>
  <c r="CZ123" i="3"/>
  <c r="DB123" i="3" s="1"/>
  <c r="DA123" i="3"/>
  <c r="DC123" i="3"/>
  <c r="DF123" i="3"/>
  <c r="DJ123" i="3" s="1"/>
  <c r="DH123" i="3"/>
  <c r="DI123" i="3"/>
  <c r="A124" i="3"/>
  <c r="Y124" i="3"/>
  <c r="CX124" i="3"/>
  <c r="CY124" i="3"/>
  <c r="CZ124" i="3"/>
  <c r="DA124" i="3"/>
  <c r="DB124" i="3"/>
  <c r="DC124" i="3"/>
  <c r="DH124" i="3"/>
  <c r="DI124" i="3"/>
  <c r="A125" i="3"/>
  <c r="Y125" i="3"/>
  <c r="CU125" i="3"/>
  <c r="CY125" i="3"/>
  <c r="CZ125" i="3"/>
  <c r="DB125" i="3" s="1"/>
  <c r="DA125" i="3"/>
  <c r="DC125" i="3"/>
  <c r="A126" i="3"/>
  <c r="Y126" i="3"/>
  <c r="CW126" i="3"/>
  <c r="CX126" i="3"/>
  <c r="DH126" i="3" s="1"/>
  <c r="CY126" i="3"/>
  <c r="CZ126" i="3"/>
  <c r="DA126" i="3"/>
  <c r="DB126" i="3"/>
  <c r="DC126" i="3"/>
  <c r="DG126" i="3"/>
  <c r="DJ126" i="3" s="1"/>
  <c r="A127" i="3"/>
  <c r="Y127" i="3"/>
  <c r="CY127" i="3"/>
  <c r="CZ127" i="3"/>
  <c r="DB127" i="3" s="1"/>
  <c r="DA127" i="3"/>
  <c r="DC127" i="3"/>
  <c r="A128" i="3"/>
  <c r="Y128" i="3"/>
  <c r="CX128" i="3"/>
  <c r="CY128" i="3"/>
  <c r="CZ128" i="3"/>
  <c r="DA128" i="3"/>
  <c r="DB128" i="3"/>
  <c r="DC128" i="3"/>
  <c r="DH128" i="3"/>
  <c r="DI128" i="3"/>
  <c r="A129" i="3"/>
  <c r="Y129" i="3"/>
  <c r="CU129" i="3"/>
  <c r="CY129" i="3"/>
  <c r="CZ129" i="3"/>
  <c r="DB129" i="3" s="1"/>
  <c r="DA129" i="3"/>
  <c r="DC129" i="3"/>
  <c r="A130" i="3"/>
  <c r="Y130" i="3"/>
  <c r="CW130" i="3"/>
  <c r="CX130" i="3"/>
  <c r="DG130" i="3" s="1"/>
  <c r="DJ130" i="3" s="1"/>
  <c r="CY130" i="3"/>
  <c r="CZ130" i="3"/>
  <c r="DA130" i="3"/>
  <c r="DB130" i="3"/>
  <c r="DC130" i="3"/>
  <c r="A131" i="3"/>
  <c r="Y131" i="3"/>
  <c r="CY131" i="3"/>
  <c r="CZ131" i="3"/>
  <c r="DB131" i="3" s="1"/>
  <c r="DA131" i="3"/>
  <c r="DC131" i="3"/>
  <c r="A132" i="3"/>
  <c r="Y132" i="3"/>
  <c r="CX132" i="3"/>
  <c r="CY132" i="3"/>
  <c r="CZ132" i="3"/>
  <c r="DA132" i="3"/>
  <c r="DB132" i="3"/>
  <c r="DC132" i="3"/>
  <c r="DH132" i="3"/>
  <c r="A133" i="3"/>
  <c r="Y133" i="3"/>
  <c r="CU133" i="3"/>
  <c r="CY133" i="3"/>
  <c r="CZ133" i="3"/>
  <c r="DB133" i="3" s="1"/>
  <c r="DA133" i="3"/>
  <c r="DC133" i="3"/>
  <c r="A134" i="3"/>
  <c r="Y134" i="3"/>
  <c r="CX134" i="3"/>
  <c r="CY134" i="3"/>
  <c r="CZ134" i="3"/>
  <c r="DA134" i="3"/>
  <c r="DB134" i="3"/>
  <c r="DC134" i="3"/>
  <c r="DH134" i="3"/>
  <c r="A135" i="3"/>
  <c r="Y135" i="3"/>
  <c r="CX135" i="3"/>
  <c r="DG135" i="3" s="1"/>
  <c r="CY135" i="3"/>
  <c r="CZ135" i="3"/>
  <c r="DA135" i="3"/>
  <c r="DB135" i="3"/>
  <c r="DC135" i="3"/>
  <c r="A136" i="3"/>
  <c r="Y136" i="3"/>
  <c r="CX136" i="3" s="1"/>
  <c r="CY136" i="3"/>
  <c r="CZ136" i="3"/>
  <c r="DB136" i="3" s="1"/>
  <c r="DA136" i="3"/>
  <c r="DC136" i="3"/>
  <c r="DF136" i="3"/>
  <c r="DG136" i="3"/>
  <c r="DJ136" i="3"/>
  <c r="A137" i="3"/>
  <c r="Y137" i="3"/>
  <c r="CX137" i="3"/>
  <c r="DG137" i="3" s="1"/>
  <c r="CY137" i="3"/>
  <c r="CZ137" i="3"/>
  <c r="DB137" i="3" s="1"/>
  <c r="DA137" i="3"/>
  <c r="DC137" i="3"/>
  <c r="DF137" i="3"/>
  <c r="DJ137" i="3" s="1"/>
  <c r="DH137" i="3"/>
  <c r="DI137" i="3"/>
  <c r="A138" i="3"/>
  <c r="Y138" i="3"/>
  <c r="CX138" i="3" s="1"/>
  <c r="CU138" i="3"/>
  <c r="CV138" i="3"/>
  <c r="CY138" i="3"/>
  <c r="CZ138" i="3"/>
  <c r="DB138" i="3" s="1"/>
  <c r="DA138" i="3"/>
  <c r="DC138" i="3"/>
  <c r="DF138" i="3"/>
  <c r="DG138" i="3"/>
  <c r="A139" i="3"/>
  <c r="Y139" i="3"/>
  <c r="CX139" i="3"/>
  <c r="DG139" i="3" s="1"/>
  <c r="CY139" i="3"/>
  <c r="CZ139" i="3"/>
  <c r="DB139" i="3" s="1"/>
  <c r="DA139" i="3"/>
  <c r="DC139" i="3"/>
  <c r="DF139" i="3"/>
  <c r="DJ139" i="3" s="1"/>
  <c r="DH139" i="3"/>
  <c r="DI139" i="3"/>
  <c r="A140" i="3"/>
  <c r="Y140" i="3"/>
  <c r="CX140" i="3"/>
  <c r="DH140" i="3" s="1"/>
  <c r="CY140" i="3"/>
  <c r="CZ140" i="3"/>
  <c r="DA140" i="3"/>
  <c r="DB140" i="3"/>
  <c r="DC140" i="3"/>
  <c r="A141" i="3"/>
  <c r="Y141" i="3"/>
  <c r="CX141" i="3"/>
  <c r="CY141" i="3"/>
  <c r="CZ141" i="3"/>
  <c r="DA141" i="3"/>
  <c r="DB141" i="3"/>
  <c r="DC141" i="3"/>
  <c r="DG141" i="3"/>
  <c r="A142" i="3"/>
  <c r="Y142" i="3"/>
  <c r="CX142" i="3" s="1"/>
  <c r="DG142" i="3" s="1"/>
  <c r="CY142" i="3"/>
  <c r="CZ142" i="3"/>
  <c r="DB142" i="3" s="1"/>
  <c r="DA142" i="3"/>
  <c r="DC142" i="3"/>
  <c r="DF142" i="3"/>
  <c r="DJ142" i="3" s="1"/>
  <c r="A143" i="3"/>
  <c r="Y143" i="3"/>
  <c r="CU143" i="3"/>
  <c r="CV143" i="3"/>
  <c r="CX143" i="3"/>
  <c r="DG143" i="3" s="1"/>
  <c r="CY143" i="3"/>
  <c r="CZ143" i="3"/>
  <c r="DA143" i="3"/>
  <c r="DB143" i="3"/>
  <c r="DC143" i="3"/>
  <c r="A144" i="3"/>
  <c r="Y144" i="3"/>
  <c r="CX144" i="3" s="1"/>
  <c r="DF144" i="3" s="1"/>
  <c r="DJ144" i="3" s="1"/>
  <c r="CY144" i="3"/>
  <c r="CZ144" i="3"/>
  <c r="DB144" i="3" s="1"/>
  <c r="DA144" i="3"/>
  <c r="DC144" i="3"/>
  <c r="A145" i="3"/>
  <c r="Y145" i="3"/>
  <c r="CX145" i="3"/>
  <c r="DG145" i="3" s="1"/>
  <c r="CY145" i="3"/>
  <c r="CZ145" i="3"/>
  <c r="DB145" i="3" s="1"/>
  <c r="DA145" i="3"/>
  <c r="DC145" i="3"/>
  <c r="DF145" i="3"/>
  <c r="DJ145" i="3" s="1"/>
  <c r="DH145" i="3"/>
  <c r="DI145" i="3"/>
  <c r="A146" i="3"/>
  <c r="Y146" i="3"/>
  <c r="CX146" i="3"/>
  <c r="CY146" i="3"/>
  <c r="CZ146" i="3"/>
  <c r="DA146" i="3"/>
  <c r="DB146" i="3"/>
  <c r="DC146" i="3"/>
  <c r="DH146" i="3"/>
  <c r="DI146" i="3"/>
  <c r="A147" i="3"/>
  <c r="Y147" i="3"/>
  <c r="CX147" i="3"/>
  <c r="DG147" i="3" s="1"/>
  <c r="CY147" i="3"/>
  <c r="CZ147" i="3"/>
  <c r="DA147" i="3"/>
  <c r="DB147" i="3"/>
  <c r="DC147" i="3"/>
  <c r="A148" i="3"/>
  <c r="Y148" i="3"/>
  <c r="CV148" i="3" s="1"/>
  <c r="CU148" i="3"/>
  <c r="CY148" i="3"/>
  <c r="CZ148" i="3"/>
  <c r="DA148" i="3"/>
  <c r="DB148" i="3"/>
  <c r="DC148" i="3"/>
  <c r="A149" i="3"/>
  <c r="Y149" i="3"/>
  <c r="CX149" i="3" s="1"/>
  <c r="CY149" i="3"/>
  <c r="CZ149" i="3"/>
  <c r="DA149" i="3"/>
  <c r="DB149" i="3"/>
  <c r="DC149" i="3"/>
  <c r="A150" i="3"/>
  <c r="Y150" i="3"/>
  <c r="CX150" i="3" s="1"/>
  <c r="CY150" i="3"/>
  <c r="CZ150" i="3"/>
  <c r="DB150" i="3" s="1"/>
  <c r="DA150" i="3"/>
  <c r="DC150" i="3"/>
  <c r="DF150" i="3"/>
  <c r="DG150" i="3"/>
  <c r="DJ150" i="3"/>
  <c r="A151" i="3"/>
  <c r="Y151" i="3"/>
  <c r="CX151" i="3"/>
  <c r="DG151" i="3" s="1"/>
  <c r="CY151" i="3"/>
  <c r="CZ151" i="3"/>
  <c r="DB151" i="3" s="1"/>
  <c r="DA151" i="3"/>
  <c r="DC151" i="3"/>
  <c r="DF151" i="3"/>
  <c r="DH151" i="3"/>
  <c r="DI151" i="3"/>
  <c r="DJ151" i="3"/>
  <c r="A152" i="3"/>
  <c r="Y152" i="3"/>
  <c r="CX152" i="3"/>
  <c r="CY152" i="3"/>
  <c r="CZ152" i="3"/>
  <c r="DA152" i="3"/>
  <c r="DB152" i="3"/>
  <c r="DC152" i="3"/>
  <c r="DH152" i="3"/>
  <c r="A153" i="3"/>
  <c r="Y153" i="3"/>
  <c r="CU153" i="3"/>
  <c r="CY153" i="3"/>
  <c r="CZ153" i="3"/>
  <c r="DB153" i="3" s="1"/>
  <c r="DA153" i="3"/>
  <c r="DC153" i="3"/>
  <c r="A154" i="3"/>
  <c r="Y154" i="3"/>
  <c r="CW154" i="3"/>
  <c r="CX154" i="3"/>
  <c r="DG154" i="3" s="1"/>
  <c r="DJ154" i="3" s="1"/>
  <c r="CY154" i="3"/>
  <c r="CZ154" i="3"/>
  <c r="DA154" i="3"/>
  <c r="DB154" i="3"/>
  <c r="DC154" i="3"/>
  <c r="A155" i="3"/>
  <c r="Y155" i="3"/>
  <c r="CY155" i="3"/>
  <c r="CZ155" i="3"/>
  <c r="DB155" i="3" s="1"/>
  <c r="DA155" i="3"/>
  <c r="DC155" i="3"/>
  <c r="A156" i="3"/>
  <c r="Y156" i="3"/>
  <c r="CX156" i="3"/>
  <c r="CY156" i="3"/>
  <c r="CZ156" i="3"/>
  <c r="DA156" i="3"/>
  <c r="DB156" i="3"/>
  <c r="DC156" i="3"/>
  <c r="DH156" i="3"/>
  <c r="A157" i="3"/>
  <c r="Y157" i="3"/>
  <c r="CU157" i="3"/>
  <c r="CY157" i="3"/>
  <c r="CZ157" i="3"/>
  <c r="DB157" i="3" s="1"/>
  <c r="DA157" i="3"/>
  <c r="DC157" i="3"/>
  <c r="A158" i="3"/>
  <c r="Y158" i="3"/>
  <c r="CW158" i="3"/>
  <c r="CX158" i="3"/>
  <c r="DG158" i="3" s="1"/>
  <c r="DJ158" i="3" s="1"/>
  <c r="CY158" i="3"/>
  <c r="CZ158" i="3"/>
  <c r="DA158" i="3"/>
  <c r="DB158" i="3"/>
  <c r="DC158" i="3"/>
  <c r="A159" i="3"/>
  <c r="Y159" i="3"/>
  <c r="CY159" i="3"/>
  <c r="CZ159" i="3"/>
  <c r="DB159" i="3" s="1"/>
  <c r="DA159" i="3"/>
  <c r="DC159" i="3"/>
  <c r="A160" i="3"/>
  <c r="Y160" i="3"/>
  <c r="CX160" i="3"/>
  <c r="DF160" i="3" s="1"/>
  <c r="DJ160" i="3" s="1"/>
  <c r="CY160" i="3"/>
  <c r="CZ160" i="3"/>
  <c r="DA160" i="3"/>
  <c r="DB160" i="3"/>
  <c r="DC160" i="3"/>
  <c r="DI160" i="3"/>
  <c r="A161" i="3"/>
  <c r="Y161" i="3"/>
  <c r="CV161" i="3" s="1"/>
  <c r="CU161" i="3"/>
  <c r="CX161" i="3"/>
  <c r="DG161" i="3" s="1"/>
  <c r="CY161" i="3"/>
  <c r="CZ161" i="3"/>
  <c r="DA161" i="3"/>
  <c r="DB161" i="3"/>
  <c r="DC161" i="3"/>
  <c r="DI161" i="3"/>
  <c r="DJ161" i="3" s="1"/>
  <c r="A162" i="3"/>
  <c r="Y162" i="3"/>
  <c r="CX162" i="3"/>
  <c r="DI162" i="3" s="1"/>
  <c r="CY162" i="3"/>
  <c r="CZ162" i="3"/>
  <c r="DA162" i="3"/>
  <c r="DB162" i="3"/>
  <c r="DC162" i="3"/>
  <c r="DH162" i="3"/>
  <c r="A163" i="3"/>
  <c r="Y163" i="3"/>
  <c r="CX163" i="3" s="1"/>
  <c r="CY163" i="3"/>
  <c r="CZ163" i="3"/>
  <c r="DA163" i="3"/>
  <c r="DB163" i="3"/>
  <c r="DC163" i="3"/>
  <c r="A164" i="3"/>
  <c r="Y164" i="3"/>
  <c r="CX164" i="3" s="1"/>
  <c r="CY164" i="3"/>
  <c r="CZ164" i="3"/>
  <c r="DB164" i="3" s="1"/>
  <c r="DA164" i="3"/>
  <c r="DC164" i="3"/>
  <c r="A165" i="3"/>
  <c r="Y165" i="3"/>
  <c r="CX165" i="3"/>
  <c r="DG165" i="3" s="1"/>
  <c r="CY165" i="3"/>
  <c r="CZ165" i="3"/>
  <c r="DB165" i="3" s="1"/>
  <c r="DA165" i="3"/>
  <c r="DC165" i="3"/>
  <c r="DF165" i="3"/>
  <c r="DH165" i="3"/>
  <c r="DI165" i="3"/>
  <c r="DJ165" i="3"/>
  <c r="A166" i="3"/>
  <c r="Y166" i="3"/>
  <c r="CX166" i="3" s="1"/>
  <c r="CU166" i="3"/>
  <c r="CV166" i="3"/>
  <c r="CY166" i="3"/>
  <c r="CZ166" i="3"/>
  <c r="DB166" i="3" s="1"/>
  <c r="DA166" i="3"/>
  <c r="DC166" i="3"/>
  <c r="A167" i="3"/>
  <c r="Y167" i="3"/>
  <c r="CX167" i="3"/>
  <c r="DG167" i="3" s="1"/>
  <c r="CY167" i="3"/>
  <c r="CZ167" i="3"/>
  <c r="DB167" i="3" s="1"/>
  <c r="DA167" i="3"/>
  <c r="DC167" i="3"/>
  <c r="DF167" i="3"/>
  <c r="DH167" i="3"/>
  <c r="DI167" i="3"/>
  <c r="DJ167" i="3"/>
  <c r="A168" i="3"/>
  <c r="Y168" i="3"/>
  <c r="CX168" i="3"/>
  <c r="DI168" i="3" s="1"/>
  <c r="CY168" i="3"/>
  <c r="CZ168" i="3"/>
  <c r="DA168" i="3"/>
  <c r="DB168" i="3"/>
  <c r="DC168" i="3"/>
  <c r="DH168" i="3"/>
  <c r="A169" i="3"/>
  <c r="Y169" i="3"/>
  <c r="CX169" i="3" s="1"/>
  <c r="CY169" i="3"/>
  <c r="CZ169" i="3"/>
  <c r="DA169" i="3"/>
  <c r="DB169" i="3"/>
  <c r="DC169" i="3"/>
  <c r="A170" i="3"/>
  <c r="Y170" i="3"/>
  <c r="CX170" i="3" s="1"/>
  <c r="CY170" i="3"/>
  <c r="CZ170" i="3"/>
  <c r="DB170" i="3" s="1"/>
  <c r="DA170" i="3"/>
  <c r="DC170" i="3"/>
  <c r="A171" i="3"/>
  <c r="Y171" i="3"/>
  <c r="CU171" i="3"/>
  <c r="CV171" i="3"/>
  <c r="CX171" i="3"/>
  <c r="DI171" i="3" s="1"/>
  <c r="DJ171" i="3" s="1"/>
  <c r="CY171" i="3"/>
  <c r="CZ171" i="3"/>
  <c r="DA171" i="3"/>
  <c r="DB171" i="3"/>
  <c r="DC171" i="3"/>
  <c r="DG171" i="3"/>
  <c r="DH171" i="3"/>
  <c r="A172" i="3"/>
  <c r="Y172" i="3"/>
  <c r="CW172" i="3" s="1"/>
  <c r="CY172" i="3"/>
  <c r="CZ172" i="3"/>
  <c r="DB172" i="3" s="1"/>
  <c r="DA172" i="3"/>
  <c r="DC172" i="3"/>
  <c r="A173" i="3"/>
  <c r="Y173" i="3"/>
  <c r="CX173" i="3"/>
  <c r="DI173" i="3" s="1"/>
  <c r="CY173" i="3"/>
  <c r="CZ173" i="3"/>
  <c r="DA173" i="3"/>
  <c r="DB173" i="3"/>
  <c r="DC173" i="3"/>
  <c r="DH173" i="3"/>
  <c r="A174" i="3"/>
  <c r="Y174" i="3"/>
  <c r="CV174" i="3" s="1"/>
  <c r="CU174" i="3"/>
  <c r="CY174" i="3"/>
  <c r="CZ174" i="3"/>
  <c r="DB174" i="3" s="1"/>
  <c r="DA174" i="3"/>
  <c r="DC174" i="3"/>
  <c r="A175" i="3"/>
  <c r="Y175" i="3"/>
  <c r="CW175" i="3"/>
  <c r="CX175" i="3"/>
  <c r="DI175" i="3" s="1"/>
  <c r="CY175" i="3"/>
  <c r="CZ175" i="3"/>
  <c r="DA175" i="3"/>
  <c r="DB175" i="3"/>
  <c r="DC175" i="3"/>
  <c r="DG175" i="3"/>
  <c r="DJ175" i="3" s="1"/>
  <c r="DH175" i="3"/>
  <c r="A176" i="3"/>
  <c r="Y176" i="3"/>
  <c r="CX176" i="3" s="1"/>
  <c r="CY176" i="3"/>
  <c r="CZ176" i="3"/>
  <c r="DB176" i="3" s="1"/>
  <c r="DA176" i="3"/>
  <c r="DC176" i="3"/>
  <c r="A177" i="3"/>
  <c r="Y177" i="3"/>
  <c r="CU177" i="3"/>
  <c r="CV177" i="3"/>
  <c r="CX177" i="3"/>
  <c r="DI177" i="3" s="1"/>
  <c r="DJ177" i="3" s="1"/>
  <c r="CY177" i="3"/>
  <c r="CZ177" i="3"/>
  <c r="DA177" i="3"/>
  <c r="DB177" i="3"/>
  <c r="DC177" i="3"/>
  <c r="DG177" i="3"/>
  <c r="DH177" i="3"/>
  <c r="A178" i="3"/>
  <c r="Y178" i="3"/>
  <c r="CW178" i="3" s="1"/>
  <c r="CY178" i="3"/>
  <c r="CZ178" i="3"/>
  <c r="DB178" i="3" s="1"/>
  <c r="DA178" i="3"/>
  <c r="DC178" i="3"/>
  <c r="A179" i="3"/>
  <c r="Y179" i="3"/>
  <c r="CX179" i="3"/>
  <c r="DI179" i="3" s="1"/>
  <c r="CY179" i="3"/>
  <c r="CZ179" i="3"/>
  <c r="DA179" i="3"/>
  <c r="DB179" i="3"/>
  <c r="DC179" i="3"/>
  <c r="DH179" i="3"/>
  <c r="A180" i="3"/>
  <c r="Y180" i="3"/>
  <c r="CV180" i="3" s="1"/>
  <c r="CU180" i="3"/>
  <c r="CY180" i="3"/>
  <c r="CZ180" i="3"/>
  <c r="DB180" i="3" s="1"/>
  <c r="DA180" i="3"/>
  <c r="DC180" i="3"/>
  <c r="A181" i="3"/>
  <c r="Y181" i="3"/>
  <c r="CW181" i="3"/>
  <c r="CX181" i="3"/>
  <c r="DI181" i="3" s="1"/>
  <c r="CY181" i="3"/>
  <c r="CZ181" i="3"/>
  <c r="DA181" i="3"/>
  <c r="DB181" i="3"/>
  <c r="DC181" i="3"/>
  <c r="DG181" i="3"/>
  <c r="DJ181" i="3" s="1"/>
  <c r="DH181" i="3"/>
  <c r="A182" i="3"/>
  <c r="Y182" i="3"/>
  <c r="CX182" i="3" s="1"/>
  <c r="CY182" i="3"/>
  <c r="CZ182" i="3"/>
  <c r="DB182" i="3" s="1"/>
  <c r="DA182" i="3"/>
  <c r="DC182" i="3"/>
  <c r="A183" i="3"/>
  <c r="Y183" i="3"/>
  <c r="CU183" i="3"/>
  <c r="CV183" i="3"/>
  <c r="CX183" i="3"/>
  <c r="DI183" i="3" s="1"/>
  <c r="DJ183" i="3" s="1"/>
  <c r="CY183" i="3"/>
  <c r="CZ183" i="3"/>
  <c r="DA183" i="3"/>
  <c r="DB183" i="3"/>
  <c r="DC183" i="3"/>
  <c r="DG183" i="3"/>
  <c r="DH183" i="3"/>
  <c r="A184" i="3"/>
  <c r="Y184" i="3"/>
  <c r="CW184" i="3" s="1"/>
  <c r="CY184" i="3"/>
  <c r="CZ184" i="3"/>
  <c r="DB184" i="3" s="1"/>
  <c r="DA184" i="3"/>
  <c r="DC184" i="3"/>
  <c r="A185" i="3"/>
  <c r="Y185" i="3"/>
  <c r="CW185" i="3"/>
  <c r="CX185" i="3"/>
  <c r="DI185" i="3" s="1"/>
  <c r="CY185" i="3"/>
  <c r="CZ185" i="3"/>
  <c r="DA185" i="3"/>
  <c r="DB185" i="3"/>
  <c r="DC185" i="3"/>
  <c r="DG185" i="3"/>
  <c r="DJ185" i="3" s="1"/>
  <c r="DH185" i="3"/>
  <c r="A186" i="3"/>
  <c r="Y186" i="3"/>
  <c r="CW186" i="3" s="1"/>
  <c r="CY186" i="3"/>
  <c r="CZ186" i="3"/>
  <c r="DB186" i="3" s="1"/>
  <c r="DA186" i="3"/>
  <c r="DC186" i="3"/>
  <c r="A187" i="3"/>
  <c r="Y187" i="3"/>
  <c r="CW187" i="3"/>
  <c r="CX187" i="3"/>
  <c r="DI187" i="3" s="1"/>
  <c r="CY187" i="3"/>
  <c r="CZ187" i="3"/>
  <c r="DA187" i="3"/>
  <c r="DB187" i="3"/>
  <c r="DC187" i="3"/>
  <c r="DG187" i="3"/>
  <c r="DJ187" i="3" s="1"/>
  <c r="DH187" i="3"/>
  <c r="A188" i="3"/>
  <c r="Y188" i="3"/>
  <c r="CW188" i="3" s="1"/>
  <c r="CY188" i="3"/>
  <c r="CZ188" i="3"/>
  <c r="DB188" i="3" s="1"/>
  <c r="DA188" i="3"/>
  <c r="DC188" i="3"/>
  <c r="A189" i="3"/>
  <c r="Y189" i="3"/>
  <c r="CX189" i="3"/>
  <c r="DI189" i="3" s="1"/>
  <c r="CY189" i="3"/>
  <c r="CZ189" i="3"/>
  <c r="DA189" i="3"/>
  <c r="DB189" i="3"/>
  <c r="DC189" i="3"/>
  <c r="DH189" i="3"/>
  <c r="A190" i="3"/>
  <c r="Y190" i="3"/>
  <c r="CX190" i="3" s="1"/>
  <c r="CY190" i="3"/>
  <c r="CZ190" i="3"/>
  <c r="DA190" i="3"/>
  <c r="DB190" i="3"/>
  <c r="DC190" i="3"/>
  <c r="A191" i="3"/>
  <c r="Y191" i="3"/>
  <c r="CX191" i="3" s="1"/>
  <c r="CY191" i="3"/>
  <c r="CZ191" i="3"/>
  <c r="DB191" i="3" s="1"/>
  <c r="DA191" i="3"/>
  <c r="DC191" i="3"/>
  <c r="A192" i="3"/>
  <c r="Y192" i="3"/>
  <c r="CX192" i="3"/>
  <c r="DG192" i="3" s="1"/>
  <c r="CY192" i="3"/>
  <c r="CZ192" i="3"/>
  <c r="DB192" i="3" s="1"/>
  <c r="DA192" i="3"/>
  <c r="DC192" i="3"/>
  <c r="DF192" i="3"/>
  <c r="DH192" i="3"/>
  <c r="DI192" i="3"/>
  <c r="DJ192" i="3"/>
  <c r="A193" i="3"/>
  <c r="Y193" i="3"/>
  <c r="CX193" i="3"/>
  <c r="DI193" i="3" s="1"/>
  <c r="CY193" i="3"/>
  <c r="CZ193" i="3"/>
  <c r="DA193" i="3"/>
  <c r="DB193" i="3"/>
  <c r="DC193" i="3"/>
  <c r="DH193" i="3"/>
  <c r="A194" i="3"/>
  <c r="Y194" i="3"/>
  <c r="CX194" i="3" s="1"/>
  <c r="CY194" i="3"/>
  <c r="CZ194" i="3"/>
  <c r="DA194" i="3"/>
  <c r="DB194" i="3"/>
  <c r="DC194" i="3"/>
  <c r="A195" i="3"/>
  <c r="Y195" i="3"/>
  <c r="CV195" i="3" s="1"/>
  <c r="CU195" i="3"/>
  <c r="CX195" i="3"/>
  <c r="DI195" i="3" s="1"/>
  <c r="DJ195" i="3" s="1"/>
  <c r="CY195" i="3"/>
  <c r="CZ195" i="3"/>
  <c r="DA195" i="3"/>
  <c r="DB195" i="3"/>
  <c r="DC195" i="3"/>
  <c r="DH195" i="3"/>
  <c r="A196" i="3"/>
  <c r="Y196" i="3"/>
  <c r="CW196" i="3" s="1"/>
  <c r="CY196" i="3"/>
  <c r="CZ196" i="3"/>
  <c r="DB196" i="3" s="1"/>
  <c r="DA196" i="3"/>
  <c r="DC196" i="3"/>
  <c r="A197" i="3"/>
  <c r="Y197" i="3"/>
  <c r="CW197" i="3"/>
  <c r="CX197" i="3"/>
  <c r="DI197" i="3" s="1"/>
  <c r="CY197" i="3"/>
  <c r="CZ197" i="3"/>
  <c r="DA197" i="3"/>
  <c r="DB197" i="3"/>
  <c r="DC197" i="3"/>
  <c r="DH197" i="3"/>
  <c r="A198" i="3"/>
  <c r="Y198" i="3"/>
  <c r="CW198" i="3" s="1"/>
  <c r="CY198" i="3"/>
  <c r="CZ198" i="3"/>
  <c r="DB198" i="3" s="1"/>
  <c r="DA198" i="3"/>
  <c r="DC198" i="3"/>
  <c r="A199" i="3"/>
  <c r="Y199" i="3"/>
  <c r="CW199" i="3"/>
  <c r="CX199" i="3"/>
  <c r="DI199" i="3" s="1"/>
  <c r="CY199" i="3"/>
  <c r="CZ199" i="3"/>
  <c r="DA199" i="3"/>
  <c r="DB199" i="3"/>
  <c r="DC199" i="3"/>
  <c r="DH199" i="3"/>
  <c r="A200" i="3"/>
  <c r="Y200" i="3"/>
  <c r="CW200" i="3" s="1"/>
  <c r="CY200" i="3"/>
  <c r="CZ200" i="3"/>
  <c r="DB200" i="3" s="1"/>
  <c r="DA200" i="3"/>
  <c r="DC200" i="3"/>
  <c r="A201" i="3"/>
  <c r="Y201" i="3"/>
  <c r="CX201" i="3"/>
  <c r="DG201" i="3" s="1"/>
  <c r="CY201" i="3"/>
  <c r="CZ201" i="3"/>
  <c r="DB201" i="3" s="1"/>
  <c r="DA201" i="3"/>
  <c r="DC201" i="3"/>
  <c r="DF201" i="3"/>
  <c r="DH201" i="3"/>
  <c r="DI201" i="3"/>
  <c r="DJ201" i="3"/>
  <c r="A202" i="3"/>
  <c r="Y202" i="3"/>
  <c r="CX202" i="3"/>
  <c r="DI202" i="3" s="1"/>
  <c r="CY202" i="3"/>
  <c r="CZ202" i="3"/>
  <c r="DA202" i="3"/>
  <c r="DB202" i="3"/>
  <c r="DC202" i="3"/>
  <c r="DH202" i="3"/>
  <c r="A203" i="3"/>
  <c r="Y203" i="3"/>
  <c r="CX203" i="3" s="1"/>
  <c r="CY203" i="3"/>
  <c r="CZ203" i="3"/>
  <c r="DA203" i="3"/>
  <c r="DB203" i="3"/>
  <c r="DC203" i="3"/>
  <c r="A204" i="3"/>
  <c r="Y204" i="3"/>
  <c r="CX204" i="3" s="1"/>
  <c r="CY204" i="3"/>
  <c r="CZ204" i="3"/>
  <c r="DB204" i="3" s="1"/>
  <c r="DA204" i="3"/>
  <c r="DC204" i="3"/>
  <c r="A205" i="3"/>
  <c r="Y205" i="3"/>
  <c r="CX205" i="3"/>
  <c r="DG205" i="3" s="1"/>
  <c r="CY205" i="3"/>
  <c r="CZ205" i="3"/>
  <c r="DB205" i="3" s="1"/>
  <c r="DA205" i="3"/>
  <c r="DC205" i="3"/>
  <c r="DF205" i="3"/>
  <c r="DH205" i="3"/>
  <c r="DI205" i="3"/>
  <c r="DJ205" i="3"/>
  <c r="A206" i="3"/>
  <c r="Y206" i="3"/>
  <c r="CX206" i="3"/>
  <c r="DI206" i="3" s="1"/>
  <c r="CY206" i="3"/>
  <c r="CZ206" i="3"/>
  <c r="DA206" i="3"/>
  <c r="DB206" i="3"/>
  <c r="DC206" i="3"/>
  <c r="DH206" i="3"/>
  <c r="A207" i="3"/>
  <c r="Y207" i="3"/>
  <c r="CV207" i="3" s="1"/>
  <c r="CU207" i="3"/>
  <c r="CY207" i="3"/>
  <c r="CZ207" i="3"/>
  <c r="DB207" i="3" s="1"/>
  <c r="DA207" i="3"/>
  <c r="DC207" i="3"/>
  <c r="A208" i="3"/>
  <c r="Y208" i="3"/>
  <c r="CW208" i="3"/>
  <c r="CX208" i="3"/>
  <c r="DI208" i="3" s="1"/>
  <c r="CY208" i="3"/>
  <c r="CZ208" i="3"/>
  <c r="DA208" i="3"/>
  <c r="DB208" i="3"/>
  <c r="DC208" i="3"/>
  <c r="DG208" i="3"/>
  <c r="DJ208" i="3" s="1"/>
  <c r="DH208" i="3"/>
  <c r="A209" i="3"/>
  <c r="Y209" i="3"/>
  <c r="CW209" i="3" s="1"/>
  <c r="CY209" i="3"/>
  <c r="CZ209" i="3"/>
  <c r="DB209" i="3" s="1"/>
  <c r="DA209" i="3"/>
  <c r="DC209" i="3"/>
  <c r="A210" i="3"/>
  <c r="Y210" i="3"/>
  <c r="CX210" i="3"/>
  <c r="CY210" i="3"/>
  <c r="CZ210" i="3"/>
  <c r="DA210" i="3"/>
  <c r="DB210" i="3"/>
  <c r="DC210" i="3"/>
  <c r="DH210" i="3"/>
  <c r="A211" i="3"/>
  <c r="Y211" i="3"/>
  <c r="CX211" i="3" s="1"/>
  <c r="CY211" i="3"/>
  <c r="CZ211" i="3"/>
  <c r="DA211" i="3"/>
  <c r="DB211" i="3"/>
  <c r="DC211" i="3"/>
  <c r="DG211" i="3"/>
  <c r="A212" i="3"/>
  <c r="Y212" i="3"/>
  <c r="CV212" i="3" s="1"/>
  <c r="CU212" i="3"/>
  <c r="CX212" i="3"/>
  <c r="DH212" i="3" s="1"/>
  <c r="CY212" i="3"/>
  <c r="CZ212" i="3"/>
  <c r="DA212" i="3"/>
  <c r="DB212" i="3"/>
  <c r="DC212" i="3"/>
  <c r="A213" i="3"/>
  <c r="Y213" i="3"/>
  <c r="CY213" i="3"/>
  <c r="CZ213" i="3"/>
  <c r="DB213" i="3" s="1"/>
  <c r="DA213" i="3"/>
  <c r="DC213" i="3"/>
  <c r="A214" i="3"/>
  <c r="Y214" i="3"/>
  <c r="CW214" i="3"/>
  <c r="CX214" i="3"/>
  <c r="CY214" i="3"/>
  <c r="CZ214" i="3"/>
  <c r="DA214" i="3"/>
  <c r="DB214" i="3"/>
  <c r="DC214" i="3"/>
  <c r="DH214" i="3"/>
  <c r="A215" i="3"/>
  <c r="Y215" i="3"/>
  <c r="CX215" i="3" s="1"/>
  <c r="CY215" i="3"/>
  <c r="CZ215" i="3"/>
  <c r="DA215" i="3"/>
  <c r="DB215" i="3"/>
  <c r="DC215" i="3"/>
  <c r="A216" i="3"/>
  <c r="Y216" i="3"/>
  <c r="CX216" i="3" s="1"/>
  <c r="CY216" i="3"/>
  <c r="CZ216" i="3"/>
  <c r="DB216" i="3" s="1"/>
  <c r="DA216" i="3"/>
  <c r="DC216" i="3"/>
  <c r="DF216" i="3"/>
  <c r="DG216" i="3"/>
  <c r="DJ216" i="3"/>
  <c r="A217" i="3"/>
  <c r="Y217" i="3"/>
  <c r="CU217" i="3"/>
  <c r="CV217" i="3"/>
  <c r="CX217" i="3"/>
  <c r="CY217" i="3"/>
  <c r="CZ217" i="3"/>
  <c r="DA217" i="3"/>
  <c r="DB217" i="3"/>
  <c r="DC217" i="3"/>
  <c r="DG217" i="3"/>
  <c r="DH217" i="3"/>
  <c r="A218" i="3"/>
  <c r="Y218" i="3"/>
  <c r="CY218" i="3"/>
  <c r="CZ218" i="3"/>
  <c r="DB218" i="3" s="1"/>
  <c r="DA218" i="3"/>
  <c r="DC218" i="3"/>
  <c r="A219" i="3"/>
  <c r="Y219" i="3"/>
  <c r="CW219" i="3"/>
  <c r="CX219" i="3"/>
  <c r="CY219" i="3"/>
  <c r="CZ219" i="3"/>
  <c r="DA219" i="3"/>
  <c r="DB219" i="3"/>
  <c r="DC219" i="3"/>
  <c r="DG219" i="3"/>
  <c r="DJ219" i="3" s="1"/>
  <c r="DH219" i="3"/>
  <c r="A220" i="3"/>
  <c r="Y220" i="3"/>
  <c r="CX220" i="3" s="1"/>
  <c r="CY220" i="3"/>
  <c r="CZ220" i="3"/>
  <c r="DB220" i="3" s="1"/>
  <c r="DA220" i="3"/>
  <c r="DC220" i="3"/>
  <c r="DF220" i="3"/>
  <c r="DJ220" i="3" s="1"/>
  <c r="DG220" i="3"/>
  <c r="A221" i="3"/>
  <c r="Y221" i="3"/>
  <c r="CX221" i="3"/>
  <c r="DG221" i="3" s="1"/>
  <c r="CY221" i="3"/>
  <c r="CZ221" i="3"/>
  <c r="DB221" i="3" s="1"/>
  <c r="DA221" i="3"/>
  <c r="DC221" i="3"/>
  <c r="DF221" i="3"/>
  <c r="DH221" i="3"/>
  <c r="DI221" i="3"/>
  <c r="DJ221" i="3"/>
  <c r="A222" i="3"/>
  <c r="Y222" i="3"/>
  <c r="CX222" i="3"/>
  <c r="DH222" i="3" s="1"/>
  <c r="CY222" i="3"/>
  <c r="CZ222" i="3"/>
  <c r="DA222" i="3"/>
  <c r="DB222" i="3"/>
  <c r="DC222" i="3"/>
  <c r="A223" i="3"/>
  <c r="Y223" i="3"/>
  <c r="CX223" i="3" s="1"/>
  <c r="CY223" i="3"/>
  <c r="CZ223" i="3"/>
  <c r="DA223" i="3"/>
  <c r="DB223" i="3"/>
  <c r="DC223" i="3"/>
  <c r="A224" i="3"/>
  <c r="Y224" i="3"/>
  <c r="CV224" i="3" s="1"/>
  <c r="CU224" i="3"/>
  <c r="CX224" i="3"/>
  <c r="DH224" i="3" s="1"/>
  <c r="CY224" i="3"/>
  <c r="CZ224" i="3"/>
  <c r="DA224" i="3"/>
  <c r="DB224" i="3"/>
  <c r="DC224" i="3"/>
  <c r="A225" i="3"/>
  <c r="Y225" i="3"/>
  <c r="CX225" i="3" s="1"/>
  <c r="CW225" i="3"/>
  <c r="CY225" i="3"/>
  <c r="CZ225" i="3"/>
  <c r="DB225" i="3" s="1"/>
  <c r="DA225" i="3"/>
  <c r="DC225" i="3"/>
  <c r="DF225" i="3"/>
  <c r="DG225" i="3"/>
  <c r="DJ225" i="3" s="1"/>
  <c r="A226" i="3"/>
  <c r="Y226" i="3"/>
  <c r="CW226" i="3"/>
  <c r="CX226" i="3"/>
  <c r="CY226" i="3"/>
  <c r="CZ226" i="3"/>
  <c r="DA226" i="3"/>
  <c r="DB226" i="3"/>
  <c r="DC226" i="3"/>
  <c r="DH226" i="3"/>
  <c r="DI226" i="3"/>
  <c r="A227" i="3"/>
  <c r="Y227" i="3"/>
  <c r="CX227" i="3"/>
  <c r="DG227" i="3" s="1"/>
  <c r="CY227" i="3"/>
  <c r="CZ227" i="3"/>
  <c r="DA227" i="3"/>
  <c r="DB227" i="3"/>
  <c r="DC227" i="3"/>
  <c r="A228" i="3"/>
  <c r="Y228" i="3"/>
  <c r="CX228" i="3" s="1"/>
  <c r="DF228" i="3" s="1"/>
  <c r="DJ228" i="3" s="1"/>
  <c r="CY228" i="3"/>
  <c r="CZ228" i="3"/>
  <c r="DB228" i="3" s="1"/>
  <c r="DA228" i="3"/>
  <c r="DC228" i="3"/>
  <c r="A229" i="3"/>
  <c r="Y229" i="3"/>
  <c r="CX229" i="3"/>
  <c r="DG229" i="3" s="1"/>
  <c r="CY229" i="3"/>
  <c r="CZ229" i="3"/>
  <c r="DB229" i="3" s="1"/>
  <c r="DA229" i="3"/>
  <c r="DC229" i="3"/>
  <c r="DF229" i="3"/>
  <c r="DJ229" i="3" s="1"/>
  <c r="DH229" i="3"/>
  <c r="DI229" i="3"/>
  <c r="A230" i="3"/>
  <c r="Y230" i="3"/>
  <c r="CX230" i="3"/>
  <c r="CY230" i="3"/>
  <c r="CZ230" i="3"/>
  <c r="DA230" i="3"/>
  <c r="DB230" i="3"/>
  <c r="DC230" i="3"/>
  <c r="DH230" i="3"/>
  <c r="DI230" i="3"/>
  <c r="A231" i="3"/>
  <c r="Y231" i="3"/>
  <c r="CU231" i="3"/>
  <c r="CY231" i="3"/>
  <c r="CZ231" i="3"/>
  <c r="DB231" i="3" s="1"/>
  <c r="DA231" i="3"/>
  <c r="DC231" i="3"/>
  <c r="A232" i="3"/>
  <c r="Y232" i="3"/>
  <c r="CW232" i="3"/>
  <c r="CX232" i="3"/>
  <c r="CY232" i="3"/>
  <c r="CZ232" i="3"/>
  <c r="DA232" i="3"/>
  <c r="DB232" i="3"/>
  <c r="DC232" i="3"/>
  <c r="DG232" i="3"/>
  <c r="DJ232" i="3" s="1"/>
  <c r="A233" i="3"/>
  <c r="Y233" i="3"/>
  <c r="CX233" i="3" s="1"/>
  <c r="DG233" i="3" s="1"/>
  <c r="CY233" i="3"/>
  <c r="CZ233" i="3"/>
  <c r="DB233" i="3" s="1"/>
  <c r="DA233" i="3"/>
  <c r="DC233" i="3"/>
  <c r="DF233" i="3"/>
  <c r="DJ233" i="3" s="1"/>
  <c r="A234" i="3"/>
  <c r="Y234" i="3"/>
  <c r="CX234" i="3"/>
  <c r="DG234" i="3" s="1"/>
  <c r="CY234" i="3"/>
  <c r="CZ234" i="3"/>
  <c r="DB234" i="3" s="1"/>
  <c r="DA234" i="3"/>
  <c r="DC234" i="3"/>
  <c r="DF234" i="3"/>
  <c r="DJ234" i="3" s="1"/>
  <c r="DH234" i="3"/>
  <c r="DI234" i="3"/>
  <c r="A235" i="3"/>
  <c r="Y235" i="3"/>
  <c r="CX235" i="3" s="1"/>
  <c r="DF235" i="3" s="1"/>
  <c r="CU235" i="3"/>
  <c r="CV235" i="3"/>
  <c r="CY235" i="3"/>
  <c r="CZ235" i="3"/>
  <c r="DB235" i="3" s="1"/>
  <c r="DA235" i="3"/>
  <c r="DC235" i="3"/>
  <c r="DG235" i="3"/>
  <c r="A236" i="3"/>
  <c r="Y236" i="3"/>
  <c r="CW236" i="3"/>
  <c r="CX236" i="3"/>
  <c r="DH236" i="3" s="1"/>
  <c r="CY236" i="3"/>
  <c r="CZ236" i="3"/>
  <c r="DA236" i="3"/>
  <c r="DB236" i="3"/>
  <c r="DC236" i="3"/>
  <c r="DI236" i="3"/>
  <c r="A237" i="3"/>
  <c r="Y237" i="3"/>
  <c r="CX237" i="3" s="1"/>
  <c r="CY237" i="3"/>
  <c r="CZ237" i="3"/>
  <c r="DA237" i="3"/>
  <c r="DB237" i="3"/>
  <c r="DC237" i="3"/>
  <c r="A238" i="3"/>
  <c r="Y238" i="3"/>
  <c r="CX238" i="3" s="1"/>
  <c r="DF238" i="3" s="1"/>
  <c r="DJ238" i="3" s="1"/>
  <c r="CY238" i="3"/>
  <c r="CZ238" i="3"/>
  <c r="DB238" i="3" s="1"/>
  <c r="DA238" i="3"/>
  <c r="DC238" i="3"/>
  <c r="A239" i="3"/>
  <c r="Y239" i="3"/>
  <c r="CU239" i="3"/>
  <c r="CV239" i="3"/>
  <c r="CX239" i="3"/>
  <c r="DG239" i="3" s="1"/>
  <c r="CY239" i="3"/>
  <c r="CZ239" i="3"/>
  <c r="DA239" i="3"/>
  <c r="DB239" i="3"/>
  <c r="DC239" i="3"/>
  <c r="A240" i="3"/>
  <c r="Y240" i="3"/>
  <c r="CY240" i="3"/>
  <c r="CZ240" i="3"/>
  <c r="DB240" i="3" s="1"/>
  <c r="DA240" i="3"/>
  <c r="DC240" i="3"/>
  <c r="A241" i="3"/>
  <c r="Y241" i="3"/>
  <c r="CW241" i="3"/>
  <c r="CX241" i="3"/>
  <c r="DG241" i="3" s="1"/>
  <c r="DJ241" i="3" s="1"/>
  <c r="CY241" i="3"/>
  <c r="CZ241" i="3"/>
  <c r="DA241" i="3"/>
  <c r="DB241" i="3"/>
  <c r="DC241" i="3"/>
  <c r="A242" i="3"/>
  <c r="Y242" i="3"/>
  <c r="CY242" i="3"/>
  <c r="CZ242" i="3"/>
  <c r="DB242" i="3" s="1"/>
  <c r="DA242" i="3"/>
  <c r="DC242" i="3"/>
  <c r="A243" i="3"/>
  <c r="Y243" i="3"/>
  <c r="CX243" i="3"/>
  <c r="DF243" i="3" s="1"/>
  <c r="CY243" i="3"/>
  <c r="CZ243" i="3"/>
  <c r="DA243" i="3"/>
  <c r="DB243" i="3"/>
  <c r="DC243" i="3"/>
  <c r="DG243" i="3"/>
  <c r="DI243" i="3"/>
  <c r="DJ243" i="3"/>
  <c r="A244" i="3"/>
  <c r="Y244" i="3"/>
  <c r="CX244" i="3"/>
  <c r="DG244" i="3" s="1"/>
  <c r="CY244" i="3"/>
  <c r="CZ244" i="3"/>
  <c r="DB244" i="3" s="1"/>
  <c r="DA244" i="3"/>
  <c r="DC244" i="3"/>
  <c r="DF244" i="3"/>
  <c r="DH244" i="3"/>
  <c r="DI244" i="3"/>
  <c r="DJ244" i="3"/>
  <c r="A245" i="3"/>
  <c r="Y245" i="3"/>
  <c r="CX245" i="3"/>
  <c r="DI245" i="3" s="1"/>
  <c r="CY245" i="3"/>
  <c r="CZ245" i="3"/>
  <c r="DA245" i="3"/>
  <c r="DB245" i="3"/>
  <c r="DC245" i="3"/>
  <c r="DH245" i="3"/>
  <c r="A246" i="3"/>
  <c r="Y246" i="3"/>
  <c r="CX246" i="3" s="1"/>
  <c r="CY246" i="3"/>
  <c r="CZ246" i="3"/>
  <c r="DA246" i="3"/>
  <c r="DB246" i="3"/>
  <c r="DC246" i="3"/>
  <c r="A247" i="3"/>
  <c r="Y247" i="3"/>
  <c r="CX247" i="3" s="1"/>
  <c r="CY247" i="3"/>
  <c r="CZ247" i="3"/>
  <c r="DB247" i="3" s="1"/>
  <c r="DA247" i="3"/>
  <c r="DC247" i="3"/>
  <c r="A248" i="3"/>
  <c r="Y248" i="3"/>
  <c r="CX248" i="3"/>
  <c r="DG248" i="3" s="1"/>
  <c r="CY248" i="3"/>
  <c r="CZ248" i="3"/>
  <c r="DB248" i="3" s="1"/>
  <c r="DA248" i="3"/>
  <c r="DC248" i="3"/>
  <c r="DF248" i="3"/>
  <c r="DH248" i="3"/>
  <c r="DI248" i="3"/>
  <c r="DJ248" i="3"/>
  <c r="A249" i="3"/>
  <c r="Y249" i="3"/>
  <c r="CX249" i="3" s="1"/>
  <c r="CU249" i="3"/>
  <c r="CV249" i="3"/>
  <c r="CY249" i="3"/>
  <c r="CZ249" i="3"/>
  <c r="DB249" i="3" s="1"/>
  <c r="DA249" i="3"/>
  <c r="DC249" i="3"/>
  <c r="A250" i="3"/>
  <c r="Y250" i="3"/>
  <c r="CW250" i="3"/>
  <c r="CX250" i="3"/>
  <c r="DI250" i="3" s="1"/>
  <c r="CY250" i="3"/>
  <c r="CZ250" i="3"/>
  <c r="DA250" i="3"/>
  <c r="DB250" i="3"/>
  <c r="DC250" i="3"/>
  <c r="DH250" i="3"/>
  <c r="A251" i="3"/>
  <c r="Y251" i="3"/>
  <c r="CW251" i="3" s="1"/>
  <c r="CY251" i="3"/>
  <c r="CZ251" i="3"/>
  <c r="DB251" i="3" s="1"/>
  <c r="DA251" i="3"/>
  <c r="DC251" i="3"/>
  <c r="A252" i="3"/>
  <c r="Y252" i="3"/>
  <c r="CW252" i="3"/>
  <c r="CX252" i="3"/>
  <c r="DI252" i="3" s="1"/>
  <c r="CY252" i="3"/>
  <c r="CZ252" i="3"/>
  <c r="DA252" i="3"/>
  <c r="DB252" i="3"/>
  <c r="DC252" i="3"/>
  <c r="DH252" i="3"/>
  <c r="A253" i="3"/>
  <c r="Y253" i="3"/>
  <c r="CX253" i="3" s="1"/>
  <c r="CY253" i="3"/>
  <c r="CZ253" i="3"/>
  <c r="DA253" i="3"/>
  <c r="DB253" i="3"/>
  <c r="DC253" i="3"/>
  <c r="A254" i="3"/>
  <c r="Y254" i="3"/>
  <c r="CX254" i="3" s="1"/>
  <c r="CY254" i="3"/>
  <c r="CZ254" i="3"/>
  <c r="DB254" i="3" s="1"/>
  <c r="DA254" i="3"/>
  <c r="DC254" i="3"/>
  <c r="A255" i="3"/>
  <c r="Y255" i="3"/>
  <c r="CX255" i="3"/>
  <c r="DG255" i="3" s="1"/>
  <c r="CY255" i="3"/>
  <c r="CZ255" i="3"/>
  <c r="DB255" i="3" s="1"/>
  <c r="DA255" i="3"/>
  <c r="DC255" i="3"/>
  <c r="DF255" i="3"/>
  <c r="DH255" i="3"/>
  <c r="DI255" i="3"/>
  <c r="DJ255" i="3"/>
  <c r="A256" i="3"/>
  <c r="Y256" i="3"/>
  <c r="CX256" i="3"/>
  <c r="DI256" i="3" s="1"/>
  <c r="CY256" i="3"/>
  <c r="CZ256" i="3"/>
  <c r="DA256" i="3"/>
  <c r="DB256" i="3"/>
  <c r="DC256" i="3"/>
  <c r="DH256" i="3"/>
  <c r="A257" i="3"/>
  <c r="Y257" i="3"/>
  <c r="CX257" i="3" s="1"/>
  <c r="CY257" i="3"/>
  <c r="CZ257" i="3"/>
  <c r="DA257" i="3"/>
  <c r="DB257" i="3"/>
  <c r="DC257" i="3"/>
  <c r="A258" i="3"/>
  <c r="Y258" i="3"/>
  <c r="CX258" i="3" s="1"/>
  <c r="CY258" i="3"/>
  <c r="CZ258" i="3"/>
  <c r="DB258" i="3" s="1"/>
  <c r="DA258" i="3"/>
  <c r="DC258" i="3"/>
  <c r="A259" i="3"/>
  <c r="Y259" i="3"/>
  <c r="CU259" i="3"/>
  <c r="CV259" i="3"/>
  <c r="CX259" i="3"/>
  <c r="DI259" i="3" s="1"/>
  <c r="DJ259" i="3" s="1"/>
  <c r="CY259" i="3"/>
  <c r="CZ259" i="3"/>
  <c r="DA259" i="3"/>
  <c r="DB259" i="3"/>
  <c r="DC259" i="3"/>
  <c r="DG259" i="3"/>
  <c r="DH259" i="3"/>
  <c r="A260" i="3"/>
  <c r="Y260" i="3"/>
  <c r="CW260" i="3" s="1"/>
  <c r="CY260" i="3"/>
  <c r="CZ260" i="3"/>
  <c r="DB260" i="3" s="1"/>
  <c r="DA260" i="3"/>
  <c r="DC260" i="3"/>
  <c r="A261" i="3"/>
  <c r="Y261" i="3"/>
  <c r="CW261" i="3"/>
  <c r="CX261" i="3"/>
  <c r="DI261" i="3" s="1"/>
  <c r="CY261" i="3"/>
  <c r="CZ261" i="3"/>
  <c r="DA261" i="3"/>
  <c r="DB261" i="3"/>
  <c r="DC261" i="3"/>
  <c r="DG261" i="3"/>
  <c r="DJ261" i="3" s="1"/>
  <c r="DH261" i="3"/>
  <c r="A262" i="3"/>
  <c r="Y262" i="3"/>
  <c r="CW262" i="3" s="1"/>
  <c r="CY262" i="3"/>
  <c r="CZ262" i="3"/>
  <c r="DB262" i="3" s="1"/>
  <c r="DA262" i="3"/>
  <c r="DC262" i="3"/>
  <c r="A263" i="3"/>
  <c r="Y263" i="3"/>
  <c r="CX263" i="3"/>
  <c r="DI263" i="3" s="1"/>
  <c r="CY263" i="3"/>
  <c r="CZ263" i="3"/>
  <c r="DA263" i="3"/>
  <c r="DB263" i="3"/>
  <c r="DC263" i="3"/>
  <c r="DH263" i="3"/>
  <c r="A264" i="3"/>
  <c r="Y264" i="3"/>
  <c r="CX264" i="3" s="1"/>
  <c r="CY264" i="3"/>
  <c r="CZ264" i="3"/>
  <c r="DA264" i="3"/>
  <c r="DB264" i="3"/>
  <c r="DC264" i="3"/>
  <c r="A265" i="3"/>
  <c r="Y265" i="3"/>
  <c r="CX265" i="3" s="1"/>
  <c r="CY265" i="3"/>
  <c r="CZ265" i="3"/>
  <c r="DB265" i="3" s="1"/>
  <c r="DA265" i="3"/>
  <c r="DC265" i="3"/>
  <c r="A266" i="3"/>
  <c r="Y266" i="3"/>
  <c r="CX266" i="3"/>
  <c r="DG266" i="3" s="1"/>
  <c r="CY266" i="3"/>
  <c r="CZ266" i="3"/>
  <c r="DB266" i="3" s="1"/>
  <c r="DA266" i="3"/>
  <c r="DC266" i="3"/>
  <c r="DF266" i="3"/>
  <c r="DH266" i="3"/>
  <c r="DI266" i="3"/>
  <c r="DJ266" i="3"/>
  <c r="A267" i="3"/>
  <c r="Y267" i="3"/>
  <c r="CX267" i="3"/>
  <c r="DI267" i="3" s="1"/>
  <c r="CY267" i="3"/>
  <c r="CZ267" i="3"/>
  <c r="DA267" i="3"/>
  <c r="DB267" i="3"/>
  <c r="DC267" i="3"/>
  <c r="DH267" i="3"/>
  <c r="A268" i="3"/>
  <c r="Y268" i="3"/>
  <c r="CX268" i="3" s="1"/>
  <c r="CY268" i="3"/>
  <c r="CZ268" i="3"/>
  <c r="DA268" i="3"/>
  <c r="DB268" i="3"/>
  <c r="DC268" i="3"/>
  <c r="A269" i="3"/>
  <c r="Y269" i="3"/>
  <c r="CV269" i="3" s="1"/>
  <c r="CU269" i="3"/>
  <c r="CX269" i="3"/>
  <c r="DI269" i="3" s="1"/>
  <c r="DJ269" i="3" s="1"/>
  <c r="CY269" i="3"/>
  <c r="CZ269" i="3"/>
  <c r="DA269" i="3"/>
  <c r="DB269" i="3"/>
  <c r="DC269" i="3"/>
  <c r="DH269" i="3"/>
  <c r="A270" i="3"/>
  <c r="Y270" i="3"/>
  <c r="CW270" i="3" s="1"/>
  <c r="CY270" i="3"/>
  <c r="CZ270" i="3"/>
  <c r="DB270" i="3" s="1"/>
  <c r="DA270" i="3"/>
  <c r="DC270" i="3"/>
  <c r="A271" i="3"/>
  <c r="Y271" i="3"/>
  <c r="CW271" i="3"/>
  <c r="CX271" i="3"/>
  <c r="DI271" i="3" s="1"/>
  <c r="CY271" i="3"/>
  <c r="CZ271" i="3"/>
  <c r="DA271" i="3"/>
  <c r="DB271" i="3"/>
  <c r="DC271" i="3"/>
  <c r="DH271" i="3"/>
  <c r="A272" i="3"/>
  <c r="Y272" i="3"/>
  <c r="CW272" i="3" s="1"/>
  <c r="CY272" i="3"/>
  <c r="CZ272" i="3"/>
  <c r="DB272" i="3" s="1"/>
  <c r="DA272" i="3"/>
  <c r="DC272" i="3"/>
  <c r="A273" i="3"/>
  <c r="Y273" i="3"/>
  <c r="CX273" i="3"/>
  <c r="DG273" i="3" s="1"/>
  <c r="CY273" i="3"/>
  <c r="CZ273" i="3"/>
  <c r="DB273" i="3" s="1"/>
  <c r="DA273" i="3"/>
  <c r="DC273" i="3"/>
  <c r="DF273" i="3"/>
  <c r="DH273" i="3"/>
  <c r="DI273" i="3"/>
  <c r="DJ273" i="3"/>
  <c r="A274" i="3"/>
  <c r="Y274" i="3"/>
  <c r="CX274" i="3"/>
  <c r="DI274" i="3" s="1"/>
  <c r="CY274" i="3"/>
  <c r="CZ274" i="3"/>
  <c r="DA274" i="3"/>
  <c r="DB274" i="3"/>
  <c r="DC274" i="3"/>
  <c r="DH274" i="3"/>
  <c r="A275" i="3"/>
  <c r="Y275" i="3"/>
  <c r="CX275" i="3" s="1"/>
  <c r="CY275" i="3"/>
  <c r="CZ275" i="3"/>
  <c r="DA275" i="3"/>
  <c r="DB275" i="3"/>
  <c r="DC275" i="3"/>
  <c r="A276" i="3"/>
  <c r="Y276" i="3"/>
  <c r="CX276" i="3" s="1"/>
  <c r="CY276" i="3"/>
  <c r="CZ276" i="3"/>
  <c r="DB276" i="3" s="1"/>
  <c r="DA276" i="3"/>
  <c r="DC276" i="3"/>
  <c r="A277" i="3"/>
  <c r="Y277" i="3"/>
  <c r="CX277" i="3"/>
  <c r="DG277" i="3" s="1"/>
  <c r="CY277" i="3"/>
  <c r="CZ277" i="3"/>
  <c r="DB277" i="3" s="1"/>
  <c r="DA277" i="3"/>
  <c r="DC277" i="3"/>
  <c r="DF277" i="3"/>
  <c r="DH277" i="3"/>
  <c r="DI277" i="3"/>
  <c r="DJ277" i="3"/>
  <c r="A278" i="3"/>
  <c r="Y278" i="3"/>
  <c r="CX278" i="3"/>
  <c r="DI278" i="3" s="1"/>
  <c r="CY278" i="3"/>
  <c r="CZ278" i="3"/>
  <c r="DA278" i="3"/>
  <c r="DB278" i="3"/>
  <c r="DC278" i="3"/>
  <c r="DH278" i="3"/>
  <c r="A279" i="3"/>
  <c r="Y279" i="3"/>
  <c r="CV279" i="3" s="1"/>
  <c r="CU279" i="3"/>
  <c r="CY279" i="3"/>
  <c r="CZ279" i="3"/>
  <c r="DB279" i="3" s="1"/>
  <c r="DA279" i="3"/>
  <c r="DC279" i="3"/>
  <c r="A280" i="3"/>
  <c r="Y280" i="3"/>
  <c r="CW280" i="3"/>
  <c r="CX280" i="3"/>
  <c r="DI280" i="3" s="1"/>
  <c r="CY280" i="3"/>
  <c r="CZ280" i="3"/>
  <c r="DA280" i="3"/>
  <c r="DB280" i="3"/>
  <c r="DC280" i="3"/>
  <c r="DG280" i="3"/>
  <c r="DJ280" i="3" s="1"/>
  <c r="DH280" i="3"/>
  <c r="A281" i="3"/>
  <c r="Y281" i="3"/>
  <c r="CX281" i="3" s="1"/>
  <c r="CY281" i="3"/>
  <c r="CZ281" i="3"/>
  <c r="DB281" i="3" s="1"/>
  <c r="DA281" i="3"/>
  <c r="DC281" i="3"/>
  <c r="A282" i="3"/>
  <c r="Y282" i="3"/>
  <c r="CX282" i="3"/>
  <c r="DG282" i="3" s="1"/>
  <c r="CY282" i="3"/>
  <c r="CZ282" i="3"/>
  <c r="DB282" i="3" s="1"/>
  <c r="DA282" i="3"/>
  <c r="DC282" i="3"/>
  <c r="DF282" i="3"/>
  <c r="DH282" i="3"/>
  <c r="DI282" i="3"/>
  <c r="DJ282" i="3"/>
  <c r="A283" i="3"/>
  <c r="Y283" i="3"/>
  <c r="CX283" i="3"/>
  <c r="DI283" i="3" s="1"/>
  <c r="CY283" i="3"/>
  <c r="CZ283" i="3"/>
  <c r="DA283" i="3"/>
  <c r="DB283" i="3"/>
  <c r="DC283" i="3"/>
  <c r="DH283" i="3"/>
  <c r="A284" i="3"/>
  <c r="Y284" i="3"/>
  <c r="CX284" i="3" s="1"/>
  <c r="CY284" i="3"/>
  <c r="CZ284" i="3"/>
  <c r="DA284" i="3"/>
  <c r="DB284" i="3"/>
  <c r="DC284" i="3"/>
  <c r="A285" i="3"/>
  <c r="Y285" i="3"/>
  <c r="CV285" i="3" s="1"/>
  <c r="CU285" i="3"/>
  <c r="CX285" i="3"/>
  <c r="DI285" i="3" s="1"/>
  <c r="DJ285" i="3" s="1"/>
  <c r="CY285" i="3"/>
  <c r="CZ285" i="3"/>
  <c r="DA285" i="3"/>
  <c r="DB285" i="3"/>
  <c r="DC285" i="3"/>
  <c r="DH285" i="3"/>
  <c r="A286" i="3"/>
  <c r="Y286" i="3"/>
  <c r="CW286" i="3" s="1"/>
  <c r="CY286" i="3"/>
  <c r="CZ286" i="3"/>
  <c r="DB286" i="3" s="1"/>
  <c r="DA286" i="3"/>
  <c r="DC286" i="3"/>
  <c r="A287" i="3"/>
  <c r="Y287" i="3"/>
  <c r="CX287" i="3"/>
  <c r="DG287" i="3" s="1"/>
  <c r="CY287" i="3"/>
  <c r="CZ287" i="3"/>
  <c r="DB287" i="3" s="1"/>
  <c r="DA287" i="3"/>
  <c r="DC287" i="3"/>
  <c r="DF287" i="3"/>
  <c r="DH287" i="3"/>
  <c r="DI287" i="3"/>
  <c r="DJ287" i="3"/>
  <c r="A288" i="3"/>
  <c r="Y288" i="3"/>
  <c r="CX288" i="3"/>
  <c r="DI288" i="3" s="1"/>
  <c r="CY288" i="3"/>
  <c r="CZ288" i="3"/>
  <c r="DA288" i="3"/>
  <c r="DB288" i="3"/>
  <c r="DC288" i="3"/>
  <c r="DH288" i="3"/>
  <c r="A289" i="3"/>
  <c r="Y289" i="3"/>
  <c r="CX289" i="3" s="1"/>
  <c r="CY289" i="3"/>
  <c r="CZ289" i="3"/>
  <c r="DA289" i="3"/>
  <c r="DB289" i="3"/>
  <c r="DC289" i="3"/>
  <c r="A290" i="3"/>
  <c r="Y290" i="3"/>
  <c r="CX290" i="3" s="1"/>
  <c r="CY290" i="3"/>
  <c r="CZ290" i="3"/>
  <c r="DB290" i="3" s="1"/>
  <c r="DA290" i="3"/>
  <c r="DC290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7" i="1"/>
  <c r="E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W29" i="1"/>
  <c r="EX29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GM29" i="1"/>
  <c r="GN29" i="1"/>
  <c r="GO29" i="1"/>
  <c r="GP29" i="1"/>
  <c r="GQ29" i="1"/>
  <c r="GR29" i="1"/>
  <c r="GS29" i="1"/>
  <c r="GT29" i="1"/>
  <c r="GU29" i="1"/>
  <c r="GV29" i="1"/>
  <c r="GW29" i="1"/>
  <c r="GX29" i="1"/>
  <c r="D31" i="1"/>
  <c r="E33" i="1"/>
  <c r="Z33" i="1"/>
  <c r="AA33" i="1"/>
  <c r="AM33" i="1"/>
  <c r="AN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R33" i="1"/>
  <c r="DS33" i="1"/>
  <c r="EE33" i="1"/>
  <c r="EF33" i="1"/>
  <c r="EW33" i="1"/>
  <c r="EX33" i="1"/>
  <c r="EY33" i="1"/>
  <c r="EZ33" i="1"/>
  <c r="FA33" i="1"/>
  <c r="FB33" i="1"/>
  <c r="FC33" i="1"/>
  <c r="FD33" i="1"/>
  <c r="FE33" i="1"/>
  <c r="FF33" i="1"/>
  <c r="FG33" i="1"/>
  <c r="FH33" i="1"/>
  <c r="FI33" i="1"/>
  <c r="FJ33" i="1"/>
  <c r="FK33" i="1"/>
  <c r="FL33" i="1"/>
  <c r="FM33" i="1"/>
  <c r="FN33" i="1"/>
  <c r="FO33" i="1"/>
  <c r="GF33" i="1"/>
  <c r="GG33" i="1"/>
  <c r="GH33" i="1"/>
  <c r="GI33" i="1"/>
  <c r="GJ33" i="1"/>
  <c r="GK33" i="1"/>
  <c r="GL33" i="1"/>
  <c r="GM33" i="1"/>
  <c r="GN33" i="1"/>
  <c r="GO33" i="1"/>
  <c r="GP33" i="1"/>
  <c r="GQ33" i="1"/>
  <c r="GR33" i="1"/>
  <c r="GS33" i="1"/>
  <c r="GT33" i="1"/>
  <c r="GU33" i="1"/>
  <c r="GV33" i="1"/>
  <c r="GW33" i="1"/>
  <c r="GX33" i="1"/>
  <c r="C35" i="1"/>
  <c r="D35" i="1"/>
  <c r="N35" i="1"/>
  <c r="P35" i="1"/>
  <c r="CP35" i="1" s="1"/>
  <c r="O35" i="1" s="1"/>
  <c r="S35" i="1"/>
  <c r="CZ35" i="1" s="1"/>
  <c r="Y35" i="1" s="1"/>
  <c r="X35" i="1"/>
  <c r="AC35" i="1"/>
  <c r="AD35" i="1"/>
  <c r="AE35" i="1"/>
  <c r="Q35" i="1" s="1"/>
  <c r="AF35" i="1"/>
  <c r="AG35" i="1"/>
  <c r="AH35" i="1"/>
  <c r="CV35" i="1" s="1"/>
  <c r="U35" i="1" s="1"/>
  <c r="AI35" i="1"/>
  <c r="AJ35" i="1"/>
  <c r="CQ35" i="1"/>
  <c r="CR35" i="1"/>
  <c r="CS35" i="1"/>
  <c r="CT35" i="1"/>
  <c r="CU35" i="1"/>
  <c r="T35" i="1" s="1"/>
  <c r="CW35" i="1"/>
  <c r="V35" i="1" s="1"/>
  <c r="CX35" i="1"/>
  <c r="W35" i="1" s="1"/>
  <c r="CY35" i="1"/>
  <c r="FR35" i="1"/>
  <c r="GL35" i="1"/>
  <c r="GN35" i="1"/>
  <c r="GP35" i="1"/>
  <c r="GV35" i="1"/>
  <c r="HC35" i="1"/>
  <c r="GX35" i="1" s="1"/>
  <c r="C36" i="1"/>
  <c r="D36" i="1"/>
  <c r="N36" i="1"/>
  <c r="R36" i="1"/>
  <c r="S36" i="1"/>
  <c r="CZ36" i="1" s="1"/>
  <c r="Y36" i="1" s="1"/>
  <c r="W36" i="1"/>
  <c r="AC36" i="1"/>
  <c r="AB36" i="1" s="1"/>
  <c r="AD36" i="1"/>
  <c r="AE36" i="1"/>
  <c r="Q36" i="1" s="1"/>
  <c r="AF36" i="1"/>
  <c r="AG36" i="1"/>
  <c r="CU36" i="1" s="1"/>
  <c r="T36" i="1" s="1"/>
  <c r="AH36" i="1"/>
  <c r="CV36" i="1" s="1"/>
  <c r="U36" i="1" s="1"/>
  <c r="AI36" i="1"/>
  <c r="AJ36" i="1"/>
  <c r="CR36" i="1"/>
  <c r="CS36" i="1"/>
  <c r="CT36" i="1"/>
  <c r="CW36" i="1"/>
  <c r="V36" i="1" s="1"/>
  <c r="CX36" i="1"/>
  <c r="CY36" i="1"/>
  <c r="X36" i="1" s="1"/>
  <c r="FR36" i="1"/>
  <c r="GK36" i="1"/>
  <c r="GL36" i="1"/>
  <c r="GN36" i="1"/>
  <c r="GP36" i="1"/>
  <c r="GV36" i="1"/>
  <c r="HC36" i="1"/>
  <c r="GX36" i="1" s="1"/>
  <c r="N37" i="1"/>
  <c r="P37" i="1"/>
  <c r="R37" i="1"/>
  <c r="GK37" i="1" s="1"/>
  <c r="AB37" i="1"/>
  <c r="AC37" i="1"/>
  <c r="AE37" i="1"/>
  <c r="AD37" i="1" s="1"/>
  <c r="AF37" i="1"/>
  <c r="AG37" i="1"/>
  <c r="AH37" i="1"/>
  <c r="AI37" i="1"/>
  <c r="CW37" i="1" s="1"/>
  <c r="V37" i="1" s="1"/>
  <c r="AJ37" i="1"/>
  <c r="CX37" i="1" s="1"/>
  <c r="W37" i="1" s="1"/>
  <c r="CQ37" i="1"/>
  <c r="CS37" i="1"/>
  <c r="CU37" i="1"/>
  <c r="T37" i="1" s="1"/>
  <c r="CV37" i="1"/>
  <c r="U37" i="1" s="1"/>
  <c r="FR37" i="1"/>
  <c r="GL37" i="1"/>
  <c r="GN37" i="1"/>
  <c r="GP37" i="1"/>
  <c r="GV37" i="1"/>
  <c r="HC37" i="1" s="1"/>
  <c r="GX37" i="1" s="1"/>
  <c r="N38" i="1"/>
  <c r="R38" i="1"/>
  <c r="S38" i="1"/>
  <c r="CY38" i="1" s="1"/>
  <c r="X38" i="1" s="1"/>
  <c r="V38" i="1"/>
  <c r="AC38" i="1"/>
  <c r="P38" i="1" s="1"/>
  <c r="CP38" i="1" s="1"/>
  <c r="O38" i="1" s="1"/>
  <c r="GM38" i="1" s="1"/>
  <c r="GO38" i="1" s="1"/>
  <c r="AD38" i="1"/>
  <c r="AE38" i="1"/>
  <c r="Q38" i="1" s="1"/>
  <c r="AF38" i="1"/>
  <c r="AG38" i="1"/>
  <c r="CU38" i="1" s="1"/>
  <c r="T38" i="1" s="1"/>
  <c r="AH38" i="1"/>
  <c r="AI38" i="1"/>
  <c r="AJ38" i="1"/>
  <c r="CR38" i="1"/>
  <c r="CS38" i="1"/>
  <c r="CT38" i="1"/>
  <c r="CV38" i="1"/>
  <c r="U38" i="1" s="1"/>
  <c r="CW38" i="1"/>
  <c r="CX38" i="1"/>
  <c r="W38" i="1" s="1"/>
  <c r="CZ38" i="1"/>
  <c r="Y38" i="1" s="1"/>
  <c r="FR38" i="1"/>
  <c r="GK38" i="1"/>
  <c r="GL38" i="1"/>
  <c r="GN38" i="1"/>
  <c r="GP38" i="1"/>
  <c r="GV38" i="1"/>
  <c r="HC38" i="1"/>
  <c r="GX38" i="1" s="1"/>
  <c r="N39" i="1"/>
  <c r="S39" i="1"/>
  <c r="CY39" i="1" s="1"/>
  <c r="X39" i="1" s="1"/>
  <c r="AC39" i="1"/>
  <c r="AE39" i="1"/>
  <c r="Q39" i="1" s="1"/>
  <c r="AF39" i="1"/>
  <c r="AG39" i="1"/>
  <c r="CU39" i="1" s="1"/>
  <c r="T39" i="1" s="1"/>
  <c r="AH39" i="1"/>
  <c r="AI39" i="1"/>
  <c r="CW39" i="1" s="1"/>
  <c r="V39" i="1" s="1"/>
  <c r="AJ39" i="1"/>
  <c r="CR39" i="1"/>
  <c r="CT39" i="1"/>
  <c r="CV39" i="1"/>
  <c r="U39" i="1" s="1"/>
  <c r="CX39" i="1"/>
  <c r="W39" i="1" s="1"/>
  <c r="CZ39" i="1"/>
  <c r="Y39" i="1" s="1"/>
  <c r="FR39" i="1"/>
  <c r="GL39" i="1"/>
  <c r="GN39" i="1"/>
  <c r="GP39" i="1"/>
  <c r="GV39" i="1"/>
  <c r="HC39" i="1" s="1"/>
  <c r="GX39" i="1" s="1"/>
  <c r="N40" i="1"/>
  <c r="S40" i="1"/>
  <c r="CY40" i="1" s="1"/>
  <c r="X40" i="1" s="1"/>
  <c r="AC40" i="1"/>
  <c r="P40" i="1" s="1"/>
  <c r="AE40" i="1"/>
  <c r="AD40" i="1" s="1"/>
  <c r="AF40" i="1"/>
  <c r="AG40" i="1"/>
  <c r="CU40" i="1" s="1"/>
  <c r="T40" i="1" s="1"/>
  <c r="AH40" i="1"/>
  <c r="AI40" i="1"/>
  <c r="CW40" i="1" s="1"/>
  <c r="V40" i="1" s="1"/>
  <c r="AJ40" i="1"/>
  <c r="CR40" i="1"/>
  <c r="CT40" i="1"/>
  <c r="CV40" i="1"/>
  <c r="U40" i="1" s="1"/>
  <c r="CX40" i="1"/>
  <c r="W40" i="1" s="1"/>
  <c r="FR40" i="1"/>
  <c r="GL40" i="1"/>
  <c r="GN40" i="1"/>
  <c r="GP40" i="1"/>
  <c r="GV40" i="1"/>
  <c r="HC40" i="1"/>
  <c r="GX40" i="1" s="1"/>
  <c r="N41" i="1"/>
  <c r="S41" i="1"/>
  <c r="CY41" i="1" s="1"/>
  <c r="X41" i="1" s="1"/>
  <c r="AC41" i="1"/>
  <c r="AE41" i="1"/>
  <c r="Q41" i="1" s="1"/>
  <c r="AF41" i="1"/>
  <c r="AG41" i="1"/>
  <c r="CU41" i="1" s="1"/>
  <c r="T41" i="1" s="1"/>
  <c r="AH41" i="1"/>
  <c r="AI41" i="1"/>
  <c r="CW41" i="1" s="1"/>
  <c r="V41" i="1" s="1"/>
  <c r="AJ41" i="1"/>
  <c r="CR41" i="1"/>
  <c r="CT41" i="1"/>
  <c r="CV41" i="1"/>
  <c r="U41" i="1" s="1"/>
  <c r="CX41" i="1"/>
  <c r="W41" i="1" s="1"/>
  <c r="CZ41" i="1"/>
  <c r="Y41" i="1" s="1"/>
  <c r="FR41" i="1"/>
  <c r="GL41" i="1"/>
  <c r="GN41" i="1"/>
  <c r="GP41" i="1"/>
  <c r="GV41" i="1"/>
  <c r="HC41" i="1" s="1"/>
  <c r="GX41" i="1" s="1"/>
  <c r="N42" i="1"/>
  <c r="S42" i="1"/>
  <c r="CY42" i="1" s="1"/>
  <c r="X42" i="1" s="1"/>
  <c r="AC42" i="1"/>
  <c r="P42" i="1" s="1"/>
  <c r="AE42" i="1"/>
  <c r="AD42" i="1" s="1"/>
  <c r="AF42" i="1"/>
  <c r="AG42" i="1"/>
  <c r="CU42" i="1" s="1"/>
  <c r="T42" i="1" s="1"/>
  <c r="AH42" i="1"/>
  <c r="AI42" i="1"/>
  <c r="CW42" i="1" s="1"/>
  <c r="V42" i="1" s="1"/>
  <c r="AJ42" i="1"/>
  <c r="CR42" i="1"/>
  <c r="CT42" i="1"/>
  <c r="CV42" i="1"/>
  <c r="U42" i="1" s="1"/>
  <c r="CX42" i="1"/>
  <c r="W42" i="1" s="1"/>
  <c r="FR42" i="1"/>
  <c r="GL42" i="1"/>
  <c r="GN42" i="1"/>
  <c r="GP42" i="1"/>
  <c r="GV42" i="1"/>
  <c r="HC42" i="1"/>
  <c r="GX42" i="1" s="1"/>
  <c r="C43" i="1"/>
  <c r="D43" i="1"/>
  <c r="N43" i="1"/>
  <c r="S43" i="1"/>
  <c r="CY43" i="1" s="1"/>
  <c r="X43" i="1" s="1"/>
  <c r="AC43" i="1"/>
  <c r="P43" i="1" s="1"/>
  <c r="AE43" i="1"/>
  <c r="AD43" i="1" s="1"/>
  <c r="AF43" i="1"/>
  <c r="AG43" i="1"/>
  <c r="CU43" i="1" s="1"/>
  <c r="T43" i="1" s="1"/>
  <c r="AH43" i="1"/>
  <c r="AI43" i="1"/>
  <c r="CW43" i="1" s="1"/>
  <c r="V43" i="1" s="1"/>
  <c r="AJ43" i="1"/>
  <c r="CR43" i="1"/>
  <c r="CT43" i="1"/>
  <c r="CV43" i="1"/>
  <c r="U43" i="1" s="1"/>
  <c r="CX43" i="1"/>
  <c r="W43" i="1" s="1"/>
  <c r="CZ43" i="1"/>
  <c r="Y43" i="1" s="1"/>
  <c r="FR43" i="1"/>
  <c r="GL43" i="1"/>
  <c r="GN43" i="1"/>
  <c r="GP43" i="1"/>
  <c r="GV43" i="1"/>
  <c r="HC43" i="1"/>
  <c r="GX43" i="1" s="1"/>
  <c r="C44" i="1"/>
  <c r="D44" i="1"/>
  <c r="N44" i="1"/>
  <c r="S44" i="1"/>
  <c r="CY44" i="1" s="1"/>
  <c r="X44" i="1" s="1"/>
  <c r="AC44" i="1"/>
  <c r="P44" i="1" s="1"/>
  <c r="AE44" i="1"/>
  <c r="AD44" i="1" s="1"/>
  <c r="AF44" i="1"/>
  <c r="AG44" i="1"/>
  <c r="CU44" i="1" s="1"/>
  <c r="T44" i="1" s="1"/>
  <c r="AH44" i="1"/>
  <c r="AI44" i="1"/>
  <c r="CW44" i="1" s="1"/>
  <c r="V44" i="1" s="1"/>
  <c r="AJ44" i="1"/>
  <c r="CR44" i="1"/>
  <c r="CT44" i="1"/>
  <c r="CV44" i="1"/>
  <c r="U44" i="1" s="1"/>
  <c r="CX44" i="1"/>
  <c r="W44" i="1" s="1"/>
  <c r="CZ44" i="1"/>
  <c r="Y44" i="1" s="1"/>
  <c r="FR44" i="1"/>
  <c r="GL44" i="1"/>
  <c r="GN44" i="1"/>
  <c r="GP44" i="1"/>
  <c r="GV44" i="1"/>
  <c r="HC44" i="1"/>
  <c r="GX44" i="1" s="1"/>
  <c r="N45" i="1"/>
  <c r="S45" i="1"/>
  <c r="CY45" i="1" s="1"/>
  <c r="X45" i="1" s="1"/>
  <c r="AC45" i="1"/>
  <c r="AE45" i="1"/>
  <c r="Q45" i="1" s="1"/>
  <c r="AF45" i="1"/>
  <c r="AG45" i="1"/>
  <c r="CU45" i="1" s="1"/>
  <c r="T45" i="1" s="1"/>
  <c r="AH45" i="1"/>
  <c r="AI45" i="1"/>
  <c r="CW45" i="1" s="1"/>
  <c r="V45" i="1" s="1"/>
  <c r="AJ45" i="1"/>
  <c r="CR45" i="1"/>
  <c r="CT45" i="1"/>
  <c r="CV45" i="1"/>
  <c r="U45" i="1" s="1"/>
  <c r="CX45" i="1"/>
  <c r="W45" i="1" s="1"/>
  <c r="CZ45" i="1"/>
  <c r="Y45" i="1" s="1"/>
  <c r="FR45" i="1"/>
  <c r="GL45" i="1"/>
  <c r="GN45" i="1"/>
  <c r="GP45" i="1"/>
  <c r="GV45" i="1"/>
  <c r="HC45" i="1" s="1"/>
  <c r="GX45" i="1" s="1"/>
  <c r="N46" i="1"/>
  <c r="S46" i="1"/>
  <c r="CY46" i="1" s="1"/>
  <c r="X46" i="1" s="1"/>
  <c r="AC46" i="1"/>
  <c r="P46" i="1" s="1"/>
  <c r="AE46" i="1"/>
  <c r="AD46" i="1" s="1"/>
  <c r="AF46" i="1"/>
  <c r="AG46" i="1"/>
  <c r="CU46" i="1" s="1"/>
  <c r="T46" i="1" s="1"/>
  <c r="AH46" i="1"/>
  <c r="AI46" i="1"/>
  <c r="CW46" i="1" s="1"/>
  <c r="V46" i="1" s="1"/>
  <c r="AJ46" i="1"/>
  <c r="CR46" i="1"/>
  <c r="CT46" i="1"/>
  <c r="CV46" i="1"/>
  <c r="U46" i="1" s="1"/>
  <c r="CX46" i="1"/>
  <c r="W46" i="1" s="1"/>
  <c r="CZ46" i="1"/>
  <c r="Y46" i="1" s="1"/>
  <c r="FR46" i="1"/>
  <c r="GL46" i="1"/>
  <c r="GN46" i="1"/>
  <c r="GP46" i="1"/>
  <c r="GV46" i="1"/>
  <c r="HC46" i="1"/>
  <c r="GX46" i="1" s="1"/>
  <c r="N47" i="1"/>
  <c r="S47" i="1"/>
  <c r="CY47" i="1" s="1"/>
  <c r="X47" i="1" s="1"/>
  <c r="AC47" i="1"/>
  <c r="AE47" i="1"/>
  <c r="Q47" i="1" s="1"/>
  <c r="AF47" i="1"/>
  <c r="AG47" i="1"/>
  <c r="CU47" i="1" s="1"/>
  <c r="T47" i="1" s="1"/>
  <c r="AH47" i="1"/>
  <c r="AI47" i="1"/>
  <c r="CW47" i="1" s="1"/>
  <c r="V47" i="1" s="1"/>
  <c r="AJ47" i="1"/>
  <c r="CR47" i="1"/>
  <c r="CT47" i="1"/>
  <c r="CV47" i="1"/>
  <c r="U47" i="1" s="1"/>
  <c r="CX47" i="1"/>
  <c r="W47" i="1" s="1"/>
  <c r="CZ47" i="1"/>
  <c r="Y47" i="1" s="1"/>
  <c r="FR47" i="1"/>
  <c r="GL47" i="1"/>
  <c r="GN47" i="1"/>
  <c r="GP47" i="1"/>
  <c r="GV47" i="1"/>
  <c r="HC47" i="1" s="1"/>
  <c r="GX47" i="1" s="1"/>
  <c r="N48" i="1"/>
  <c r="S48" i="1"/>
  <c r="CY48" i="1" s="1"/>
  <c r="X48" i="1" s="1"/>
  <c r="AC48" i="1"/>
  <c r="P48" i="1" s="1"/>
  <c r="AE48" i="1"/>
  <c r="AD48" i="1" s="1"/>
  <c r="AF48" i="1"/>
  <c r="AG48" i="1"/>
  <c r="CU48" i="1" s="1"/>
  <c r="T48" i="1" s="1"/>
  <c r="AH48" i="1"/>
  <c r="AI48" i="1"/>
  <c r="CW48" i="1" s="1"/>
  <c r="V48" i="1" s="1"/>
  <c r="AJ48" i="1"/>
  <c r="CR48" i="1"/>
  <c r="CT48" i="1"/>
  <c r="CV48" i="1"/>
  <c r="U48" i="1" s="1"/>
  <c r="CX48" i="1"/>
  <c r="W48" i="1" s="1"/>
  <c r="CZ48" i="1"/>
  <c r="Y48" i="1" s="1"/>
  <c r="FR48" i="1"/>
  <c r="GL48" i="1"/>
  <c r="GN48" i="1"/>
  <c r="GP48" i="1"/>
  <c r="GV48" i="1"/>
  <c r="HC48" i="1"/>
  <c r="GX48" i="1" s="1"/>
  <c r="N49" i="1"/>
  <c r="S49" i="1"/>
  <c r="CY49" i="1" s="1"/>
  <c r="X49" i="1" s="1"/>
  <c r="AC49" i="1"/>
  <c r="AE49" i="1"/>
  <c r="Q49" i="1" s="1"/>
  <c r="AF49" i="1"/>
  <c r="AG49" i="1"/>
  <c r="CU49" i="1" s="1"/>
  <c r="T49" i="1" s="1"/>
  <c r="AH49" i="1"/>
  <c r="AI49" i="1"/>
  <c r="CW49" i="1" s="1"/>
  <c r="V49" i="1" s="1"/>
  <c r="AJ49" i="1"/>
  <c r="CR49" i="1"/>
  <c r="CT49" i="1"/>
  <c r="CV49" i="1"/>
  <c r="U49" i="1" s="1"/>
  <c r="CX49" i="1"/>
  <c r="W49" i="1" s="1"/>
  <c r="CZ49" i="1"/>
  <c r="Y49" i="1" s="1"/>
  <c r="FR49" i="1"/>
  <c r="GL49" i="1"/>
  <c r="GN49" i="1"/>
  <c r="GP49" i="1"/>
  <c r="GV49" i="1"/>
  <c r="HC49" i="1" s="1"/>
  <c r="GX49" i="1" s="1"/>
  <c r="N50" i="1"/>
  <c r="S50" i="1"/>
  <c r="CY50" i="1" s="1"/>
  <c r="X50" i="1" s="1"/>
  <c r="AC50" i="1"/>
  <c r="P50" i="1" s="1"/>
  <c r="AE50" i="1"/>
  <c r="AD50" i="1" s="1"/>
  <c r="AF50" i="1"/>
  <c r="AG50" i="1"/>
  <c r="CU50" i="1" s="1"/>
  <c r="T50" i="1" s="1"/>
  <c r="AH50" i="1"/>
  <c r="AI50" i="1"/>
  <c r="CW50" i="1" s="1"/>
  <c r="V50" i="1" s="1"/>
  <c r="AJ50" i="1"/>
  <c r="CR50" i="1"/>
  <c r="CT50" i="1"/>
  <c r="CV50" i="1"/>
  <c r="U50" i="1" s="1"/>
  <c r="CX50" i="1"/>
  <c r="W50" i="1" s="1"/>
  <c r="CZ50" i="1"/>
  <c r="Y50" i="1" s="1"/>
  <c r="FR50" i="1"/>
  <c r="GL50" i="1"/>
  <c r="GN50" i="1"/>
  <c r="GP50" i="1"/>
  <c r="GV50" i="1"/>
  <c r="HC50" i="1"/>
  <c r="GX50" i="1" s="1"/>
  <c r="N51" i="1"/>
  <c r="S51" i="1"/>
  <c r="CY51" i="1" s="1"/>
  <c r="X51" i="1" s="1"/>
  <c r="AC51" i="1"/>
  <c r="AE51" i="1"/>
  <c r="AF51" i="1"/>
  <c r="AG51" i="1"/>
  <c r="CU51" i="1" s="1"/>
  <c r="T51" i="1" s="1"/>
  <c r="AH51" i="1"/>
  <c r="AI51" i="1"/>
  <c r="CW51" i="1" s="1"/>
  <c r="V51" i="1" s="1"/>
  <c r="AJ51" i="1"/>
  <c r="CT51" i="1"/>
  <c r="CV51" i="1"/>
  <c r="U51" i="1" s="1"/>
  <c r="CX51" i="1"/>
  <c r="W51" i="1" s="1"/>
  <c r="CZ51" i="1"/>
  <c r="Y51" i="1" s="1"/>
  <c r="FR51" i="1"/>
  <c r="GL51" i="1"/>
  <c r="GN51" i="1"/>
  <c r="GP51" i="1"/>
  <c r="GV51" i="1"/>
  <c r="HC51" i="1"/>
  <c r="GX51" i="1" s="1"/>
  <c r="N52" i="1"/>
  <c r="Q52" i="1"/>
  <c r="S52" i="1"/>
  <c r="CY52" i="1" s="1"/>
  <c r="X52" i="1" s="1"/>
  <c r="AC52" i="1"/>
  <c r="AE52" i="1"/>
  <c r="AF52" i="1"/>
  <c r="AG52" i="1"/>
  <c r="CU52" i="1" s="1"/>
  <c r="T52" i="1" s="1"/>
  <c r="AH52" i="1"/>
  <c r="AI52" i="1"/>
  <c r="CW52" i="1" s="1"/>
  <c r="V52" i="1" s="1"/>
  <c r="AJ52" i="1"/>
  <c r="CR52" i="1"/>
  <c r="CT52" i="1"/>
  <c r="CV52" i="1"/>
  <c r="U52" i="1" s="1"/>
  <c r="CX52" i="1"/>
  <c r="W52" i="1" s="1"/>
  <c r="CZ52" i="1"/>
  <c r="Y52" i="1" s="1"/>
  <c r="FR52" i="1"/>
  <c r="GL52" i="1"/>
  <c r="GN52" i="1"/>
  <c r="GP52" i="1"/>
  <c r="GV52" i="1"/>
  <c r="HC52" i="1" s="1"/>
  <c r="GX52" i="1" s="1"/>
  <c r="C53" i="1"/>
  <c r="D53" i="1"/>
  <c r="N53" i="1"/>
  <c r="S53" i="1"/>
  <c r="CY53" i="1" s="1"/>
  <c r="X53" i="1" s="1"/>
  <c r="U53" i="1"/>
  <c r="AC53" i="1"/>
  <c r="AE53" i="1"/>
  <c r="AF53" i="1"/>
  <c r="AG53" i="1"/>
  <c r="CU53" i="1" s="1"/>
  <c r="T53" i="1" s="1"/>
  <c r="AH53" i="1"/>
  <c r="AI53" i="1"/>
  <c r="CW53" i="1" s="1"/>
  <c r="V53" i="1" s="1"/>
  <c r="AJ53" i="1"/>
  <c r="CR53" i="1"/>
  <c r="CT53" i="1"/>
  <c r="CV53" i="1"/>
  <c r="CX53" i="1"/>
  <c r="W53" i="1" s="1"/>
  <c r="CZ53" i="1"/>
  <c r="Y53" i="1" s="1"/>
  <c r="FR53" i="1"/>
  <c r="GL53" i="1"/>
  <c r="GN53" i="1"/>
  <c r="GP53" i="1"/>
  <c r="GV53" i="1"/>
  <c r="HC53" i="1" s="1"/>
  <c r="GX53" i="1" s="1"/>
  <c r="C54" i="1"/>
  <c r="D54" i="1"/>
  <c r="N54" i="1"/>
  <c r="S54" i="1"/>
  <c r="CY54" i="1" s="1"/>
  <c r="X54" i="1" s="1"/>
  <c r="W54" i="1"/>
  <c r="AC54" i="1"/>
  <c r="AE54" i="1"/>
  <c r="Q54" i="1" s="1"/>
  <c r="AF54" i="1"/>
  <c r="AG54" i="1"/>
  <c r="CU54" i="1" s="1"/>
  <c r="T54" i="1" s="1"/>
  <c r="AH54" i="1"/>
  <c r="AI54" i="1"/>
  <c r="CW54" i="1" s="1"/>
  <c r="V54" i="1" s="1"/>
  <c r="AJ54" i="1"/>
  <c r="CT54" i="1"/>
  <c r="CV54" i="1"/>
  <c r="U54" i="1" s="1"/>
  <c r="CX54" i="1"/>
  <c r="CZ54" i="1"/>
  <c r="Y54" i="1" s="1"/>
  <c r="FR54" i="1"/>
  <c r="GL54" i="1"/>
  <c r="GN54" i="1"/>
  <c r="GP54" i="1"/>
  <c r="GV54" i="1"/>
  <c r="HC54" i="1"/>
  <c r="GX54" i="1" s="1"/>
  <c r="N55" i="1"/>
  <c r="S55" i="1"/>
  <c r="CY55" i="1" s="1"/>
  <c r="X55" i="1" s="1"/>
  <c r="U55" i="1"/>
  <c r="AC55" i="1"/>
  <c r="AE55" i="1"/>
  <c r="AF55" i="1"/>
  <c r="AG55" i="1"/>
  <c r="CU55" i="1" s="1"/>
  <c r="T55" i="1" s="1"/>
  <c r="AH55" i="1"/>
  <c r="AI55" i="1"/>
  <c r="CW55" i="1" s="1"/>
  <c r="V55" i="1" s="1"/>
  <c r="AJ55" i="1"/>
  <c r="CR55" i="1"/>
  <c r="CT55" i="1"/>
  <c r="CV55" i="1"/>
  <c r="CX55" i="1"/>
  <c r="W55" i="1" s="1"/>
  <c r="CZ55" i="1"/>
  <c r="Y55" i="1" s="1"/>
  <c r="FR55" i="1"/>
  <c r="GL55" i="1"/>
  <c r="GN55" i="1"/>
  <c r="GP55" i="1"/>
  <c r="GV55" i="1"/>
  <c r="HC55" i="1" s="1"/>
  <c r="GX55" i="1" s="1"/>
  <c r="N56" i="1"/>
  <c r="Q56" i="1"/>
  <c r="S56" i="1"/>
  <c r="CY56" i="1" s="1"/>
  <c r="X56" i="1" s="1"/>
  <c r="Y56" i="1"/>
  <c r="AC56" i="1"/>
  <c r="AE56" i="1"/>
  <c r="AF56" i="1"/>
  <c r="AG56" i="1"/>
  <c r="CU56" i="1" s="1"/>
  <c r="T56" i="1" s="1"/>
  <c r="AH56" i="1"/>
  <c r="AI56" i="1"/>
  <c r="CW56" i="1" s="1"/>
  <c r="V56" i="1" s="1"/>
  <c r="AJ56" i="1"/>
  <c r="CR56" i="1"/>
  <c r="CT56" i="1"/>
  <c r="CV56" i="1"/>
  <c r="U56" i="1" s="1"/>
  <c r="CX56" i="1"/>
  <c r="W56" i="1" s="1"/>
  <c r="CZ56" i="1"/>
  <c r="FR56" i="1"/>
  <c r="GL56" i="1"/>
  <c r="GN56" i="1"/>
  <c r="GP56" i="1"/>
  <c r="GV56" i="1"/>
  <c r="HC56" i="1" s="1"/>
  <c r="GX56" i="1" s="1"/>
  <c r="C57" i="1"/>
  <c r="D57" i="1"/>
  <c r="N57" i="1"/>
  <c r="S57" i="1"/>
  <c r="CY57" i="1" s="1"/>
  <c r="X57" i="1" s="1"/>
  <c r="U57" i="1"/>
  <c r="AC57" i="1"/>
  <c r="AE57" i="1"/>
  <c r="AF57" i="1"/>
  <c r="AG57" i="1"/>
  <c r="CU57" i="1" s="1"/>
  <c r="T57" i="1" s="1"/>
  <c r="AH57" i="1"/>
  <c r="AI57" i="1"/>
  <c r="CW57" i="1" s="1"/>
  <c r="V57" i="1" s="1"/>
  <c r="AJ57" i="1"/>
  <c r="CR57" i="1"/>
  <c r="CT57" i="1"/>
  <c r="CV57" i="1"/>
  <c r="CX57" i="1"/>
  <c r="W57" i="1" s="1"/>
  <c r="CZ57" i="1"/>
  <c r="Y57" i="1" s="1"/>
  <c r="FR57" i="1"/>
  <c r="GL57" i="1"/>
  <c r="GN57" i="1"/>
  <c r="GP57" i="1"/>
  <c r="GV57" i="1"/>
  <c r="HC57" i="1" s="1"/>
  <c r="GX57" i="1" s="1"/>
  <c r="C58" i="1"/>
  <c r="D58" i="1"/>
  <c r="N58" i="1"/>
  <c r="AC58" i="1"/>
  <c r="P58" i="1" s="1"/>
  <c r="AD58" i="1"/>
  <c r="AE58" i="1"/>
  <c r="R58" i="1" s="1"/>
  <c r="AF58" i="1"/>
  <c r="S58" i="1" s="1"/>
  <c r="AG58" i="1"/>
  <c r="CU58" i="1" s="1"/>
  <c r="T58" i="1" s="1"/>
  <c r="AH58" i="1"/>
  <c r="CV58" i="1" s="1"/>
  <c r="U58" i="1" s="1"/>
  <c r="AI58" i="1"/>
  <c r="AJ58" i="1"/>
  <c r="CR58" i="1"/>
  <c r="CS58" i="1"/>
  <c r="CT58" i="1"/>
  <c r="CW58" i="1"/>
  <c r="V58" i="1" s="1"/>
  <c r="CX58" i="1"/>
  <c r="W58" i="1" s="1"/>
  <c r="FR58" i="1"/>
  <c r="GK58" i="1"/>
  <c r="GL58" i="1"/>
  <c r="GN58" i="1"/>
  <c r="GP58" i="1"/>
  <c r="GV58" i="1"/>
  <c r="HC58" i="1"/>
  <c r="GX58" i="1" s="1"/>
  <c r="N59" i="1"/>
  <c r="P59" i="1"/>
  <c r="AC59" i="1"/>
  <c r="AE59" i="1"/>
  <c r="AD59" i="1" s="1"/>
  <c r="AB59" i="1" s="1"/>
  <c r="AF59" i="1"/>
  <c r="S59" i="1" s="1"/>
  <c r="AG59" i="1"/>
  <c r="AH59" i="1"/>
  <c r="AI59" i="1"/>
  <c r="CW59" i="1" s="1"/>
  <c r="V59" i="1" s="1"/>
  <c r="AI64" i="1" s="1"/>
  <c r="AJ59" i="1"/>
  <c r="CX59" i="1" s="1"/>
  <c r="W59" i="1" s="1"/>
  <c r="CQ59" i="1"/>
  <c r="CR59" i="1"/>
  <c r="CU59" i="1"/>
  <c r="T59" i="1" s="1"/>
  <c r="AG64" i="1" s="1"/>
  <c r="CV59" i="1"/>
  <c r="U59" i="1" s="1"/>
  <c r="FR59" i="1"/>
  <c r="GL59" i="1"/>
  <c r="GN59" i="1"/>
  <c r="GP59" i="1"/>
  <c r="GV59" i="1"/>
  <c r="HC59" i="1" s="1"/>
  <c r="GX59" i="1" s="1"/>
  <c r="N60" i="1"/>
  <c r="R60" i="1"/>
  <c r="S60" i="1"/>
  <c r="CY60" i="1" s="1"/>
  <c r="X60" i="1" s="1"/>
  <c r="AC60" i="1"/>
  <c r="AB60" i="1" s="1"/>
  <c r="AD60" i="1"/>
  <c r="AE60" i="1"/>
  <c r="Q60" i="1" s="1"/>
  <c r="AF60" i="1"/>
  <c r="AG60" i="1"/>
  <c r="CU60" i="1" s="1"/>
  <c r="T60" i="1" s="1"/>
  <c r="AH60" i="1"/>
  <c r="CV60" i="1" s="1"/>
  <c r="U60" i="1" s="1"/>
  <c r="AI60" i="1"/>
  <c r="AJ60" i="1"/>
  <c r="CR60" i="1"/>
  <c r="CS60" i="1"/>
  <c r="CT60" i="1"/>
  <c r="CW60" i="1"/>
  <c r="V60" i="1" s="1"/>
  <c r="CX60" i="1"/>
  <c r="W60" i="1" s="1"/>
  <c r="FR60" i="1"/>
  <c r="GK60" i="1"/>
  <c r="GL60" i="1"/>
  <c r="GN60" i="1"/>
  <c r="GP60" i="1"/>
  <c r="GV60" i="1"/>
  <c r="HC60" i="1"/>
  <c r="GX60" i="1" s="1"/>
  <c r="N61" i="1"/>
  <c r="P61" i="1"/>
  <c r="AC61" i="1"/>
  <c r="AE61" i="1"/>
  <c r="AD61" i="1" s="1"/>
  <c r="AB61" i="1" s="1"/>
  <c r="AF61" i="1"/>
  <c r="S61" i="1" s="1"/>
  <c r="AG61" i="1"/>
  <c r="AH61" i="1"/>
  <c r="AI61" i="1"/>
  <c r="CW61" i="1" s="1"/>
  <c r="V61" i="1" s="1"/>
  <c r="AJ61" i="1"/>
  <c r="CX61" i="1" s="1"/>
  <c r="W61" i="1" s="1"/>
  <c r="CQ61" i="1"/>
  <c r="CR61" i="1"/>
  <c r="CU61" i="1"/>
  <c r="T61" i="1" s="1"/>
  <c r="CV61" i="1"/>
  <c r="U61" i="1" s="1"/>
  <c r="FR61" i="1"/>
  <c r="GL61" i="1"/>
  <c r="GN61" i="1"/>
  <c r="GP61" i="1"/>
  <c r="GV61" i="1"/>
  <c r="HC61" i="1" s="1"/>
  <c r="GX61" i="1" s="1"/>
  <c r="N62" i="1"/>
  <c r="R62" i="1"/>
  <c r="S62" i="1"/>
  <c r="CY62" i="1" s="1"/>
  <c r="X62" i="1" s="1"/>
  <c r="AC62" i="1"/>
  <c r="AB62" i="1" s="1"/>
  <c r="AD62" i="1"/>
  <c r="AE62" i="1"/>
  <c r="Q62" i="1" s="1"/>
  <c r="AF62" i="1"/>
  <c r="AG62" i="1"/>
  <c r="CU62" i="1" s="1"/>
  <c r="T62" i="1" s="1"/>
  <c r="AH62" i="1"/>
  <c r="CV62" i="1" s="1"/>
  <c r="U62" i="1" s="1"/>
  <c r="AI62" i="1"/>
  <c r="AJ62" i="1"/>
  <c r="CR62" i="1"/>
  <c r="CS62" i="1"/>
  <c r="CT62" i="1"/>
  <c r="CW62" i="1"/>
  <c r="V62" i="1" s="1"/>
  <c r="CX62" i="1"/>
  <c r="W62" i="1" s="1"/>
  <c r="FR62" i="1"/>
  <c r="GK62" i="1"/>
  <c r="GL62" i="1"/>
  <c r="GN62" i="1"/>
  <c r="GP62" i="1"/>
  <c r="GV62" i="1"/>
  <c r="HC62" i="1"/>
  <c r="GX62" i="1" s="1"/>
  <c r="B64" i="1"/>
  <c r="B33" i="1" s="1"/>
  <c r="C64" i="1"/>
  <c r="C33" i="1" s="1"/>
  <c r="D64" i="1"/>
  <c r="D33" i="1" s="1"/>
  <c r="F64" i="1"/>
  <c r="F33" i="1" s="1"/>
  <c r="G64" i="1"/>
  <c r="G33" i="1" s="1"/>
  <c r="BX64" i="1"/>
  <c r="BX33" i="1" s="1"/>
  <c r="BY64" i="1"/>
  <c r="BY33" i="1" s="1"/>
  <c r="BZ64" i="1"/>
  <c r="BZ33" i="1" s="1"/>
  <c r="CB64" i="1"/>
  <c r="CB33" i="1" s="1"/>
  <c r="CD64" i="1"/>
  <c r="CD33" i="1" s="1"/>
  <c r="CG64" i="1"/>
  <c r="CG33" i="1" s="1"/>
  <c r="CK64" i="1"/>
  <c r="CK33" i="1" s="1"/>
  <c r="CL64" i="1"/>
  <c r="CL33" i="1" s="1"/>
  <c r="CM64" i="1"/>
  <c r="CM33" i="1" s="1"/>
  <c r="FP64" i="1"/>
  <c r="FP33" i="1" s="1"/>
  <c r="FQ64" i="1"/>
  <c r="FQ33" i="1" s="1"/>
  <c r="FR64" i="1"/>
  <c r="FR33" i="1" s="1"/>
  <c r="FT64" i="1"/>
  <c r="FT33" i="1" s="1"/>
  <c r="FV64" i="1"/>
  <c r="FV33" i="1" s="1"/>
  <c r="GC64" i="1"/>
  <c r="GC33" i="1" s="1"/>
  <c r="GD64" i="1"/>
  <c r="GD33" i="1" s="1"/>
  <c r="GE64" i="1"/>
  <c r="GE33" i="1" s="1"/>
  <c r="D94" i="1"/>
  <c r="E96" i="1"/>
  <c r="Z96" i="1"/>
  <c r="AA96" i="1"/>
  <c r="AM96" i="1"/>
  <c r="AN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R96" i="1"/>
  <c r="DS96" i="1"/>
  <c r="EE96" i="1"/>
  <c r="EF96" i="1"/>
  <c r="EW96" i="1"/>
  <c r="EX96" i="1"/>
  <c r="EY96" i="1"/>
  <c r="EZ96" i="1"/>
  <c r="FA96" i="1"/>
  <c r="FB96" i="1"/>
  <c r="FC96" i="1"/>
  <c r="FD96" i="1"/>
  <c r="FE96" i="1"/>
  <c r="FF96" i="1"/>
  <c r="FG96" i="1"/>
  <c r="FH96" i="1"/>
  <c r="FI96" i="1"/>
  <c r="FJ96" i="1"/>
  <c r="FK96" i="1"/>
  <c r="FL96" i="1"/>
  <c r="FM96" i="1"/>
  <c r="FN96" i="1"/>
  <c r="FO96" i="1"/>
  <c r="GF96" i="1"/>
  <c r="GG96" i="1"/>
  <c r="GH96" i="1"/>
  <c r="GI96" i="1"/>
  <c r="GJ96" i="1"/>
  <c r="GK96" i="1"/>
  <c r="GL96" i="1"/>
  <c r="GM96" i="1"/>
  <c r="GN96" i="1"/>
  <c r="GO96" i="1"/>
  <c r="GP96" i="1"/>
  <c r="GQ96" i="1"/>
  <c r="GR96" i="1"/>
  <c r="GS96" i="1"/>
  <c r="GT96" i="1"/>
  <c r="GU96" i="1"/>
  <c r="GV96" i="1"/>
  <c r="GW96" i="1"/>
  <c r="GX96" i="1"/>
  <c r="C98" i="1"/>
  <c r="D98" i="1"/>
  <c r="I98" i="1"/>
  <c r="K98" i="1"/>
  <c r="N98" i="1"/>
  <c r="S98" i="1"/>
  <c r="CY98" i="1" s="1"/>
  <c r="X98" i="1" s="1"/>
  <c r="AK103" i="1" s="1"/>
  <c r="AC98" i="1"/>
  <c r="AE98" i="1"/>
  <c r="R98" i="1" s="1"/>
  <c r="AF98" i="1"/>
  <c r="AG98" i="1"/>
  <c r="CU98" i="1" s="1"/>
  <c r="T98" i="1" s="1"/>
  <c r="AG103" i="1" s="1"/>
  <c r="AH98" i="1"/>
  <c r="AI98" i="1"/>
  <c r="CW98" i="1" s="1"/>
  <c r="V98" i="1" s="1"/>
  <c r="AI103" i="1" s="1"/>
  <c r="AJ98" i="1"/>
  <c r="CR98" i="1"/>
  <c r="CT98" i="1"/>
  <c r="CV98" i="1"/>
  <c r="U98" i="1" s="1"/>
  <c r="AH103" i="1" s="1"/>
  <c r="CX98" i="1"/>
  <c r="W98" i="1" s="1"/>
  <c r="CZ98" i="1"/>
  <c r="Y98" i="1" s="1"/>
  <c r="AL103" i="1" s="1"/>
  <c r="FR98" i="1"/>
  <c r="GL98" i="1"/>
  <c r="GN98" i="1"/>
  <c r="GP98" i="1"/>
  <c r="GV98" i="1"/>
  <c r="HC98" i="1"/>
  <c r="GX98" i="1" s="1"/>
  <c r="C99" i="1"/>
  <c r="D99" i="1"/>
  <c r="I99" i="1"/>
  <c r="K99" i="1"/>
  <c r="N99" i="1"/>
  <c r="S99" i="1"/>
  <c r="CY99" i="1" s="1"/>
  <c r="X99" i="1" s="1"/>
  <c r="EC103" i="1" s="1"/>
  <c r="AC99" i="1"/>
  <c r="P99" i="1" s="1"/>
  <c r="AE99" i="1"/>
  <c r="AD99" i="1" s="1"/>
  <c r="AF99" i="1"/>
  <c r="AG99" i="1"/>
  <c r="CU99" i="1" s="1"/>
  <c r="T99" i="1" s="1"/>
  <c r="DY103" i="1" s="1"/>
  <c r="AH99" i="1"/>
  <c r="AI99" i="1"/>
  <c r="CW99" i="1" s="1"/>
  <c r="V99" i="1" s="1"/>
  <c r="AJ99" i="1"/>
  <c r="CR99" i="1"/>
  <c r="CT99" i="1"/>
  <c r="CV99" i="1"/>
  <c r="U99" i="1" s="1"/>
  <c r="CX99" i="1"/>
  <c r="W99" i="1" s="1"/>
  <c r="CZ99" i="1"/>
  <c r="Y99" i="1" s="1"/>
  <c r="ED103" i="1" s="1"/>
  <c r="FR99" i="1"/>
  <c r="GL99" i="1"/>
  <c r="GN99" i="1"/>
  <c r="GP99" i="1"/>
  <c r="GV99" i="1"/>
  <c r="HC99" i="1" s="1"/>
  <c r="GX99" i="1" s="1"/>
  <c r="GB103" i="1" s="1"/>
  <c r="I100" i="1"/>
  <c r="K100" i="1"/>
  <c r="N100" i="1"/>
  <c r="S100" i="1"/>
  <c r="CY100" i="1" s="1"/>
  <c r="X100" i="1" s="1"/>
  <c r="AC100" i="1"/>
  <c r="P100" i="1" s="1"/>
  <c r="AE100" i="1"/>
  <c r="AD100" i="1" s="1"/>
  <c r="AF100" i="1"/>
  <c r="AG100" i="1"/>
  <c r="CU100" i="1" s="1"/>
  <c r="T100" i="1" s="1"/>
  <c r="AH100" i="1"/>
  <c r="AI100" i="1"/>
  <c r="CW100" i="1" s="1"/>
  <c r="V100" i="1" s="1"/>
  <c r="AJ100" i="1"/>
  <c r="CR100" i="1"/>
  <c r="CT100" i="1"/>
  <c r="CV100" i="1"/>
  <c r="U100" i="1" s="1"/>
  <c r="CX100" i="1"/>
  <c r="W100" i="1" s="1"/>
  <c r="CZ100" i="1"/>
  <c r="Y100" i="1" s="1"/>
  <c r="FR100" i="1"/>
  <c r="GL100" i="1"/>
  <c r="GO100" i="1"/>
  <c r="GP100" i="1"/>
  <c r="GV100" i="1"/>
  <c r="HC100" i="1" s="1"/>
  <c r="GX100" i="1" s="1"/>
  <c r="I101" i="1"/>
  <c r="K101" i="1"/>
  <c r="N101" i="1"/>
  <c r="S101" i="1"/>
  <c r="CY101" i="1" s="1"/>
  <c r="X101" i="1" s="1"/>
  <c r="AC101" i="1"/>
  <c r="P101" i="1" s="1"/>
  <c r="AE101" i="1"/>
  <c r="AD101" i="1" s="1"/>
  <c r="AF101" i="1"/>
  <c r="AG101" i="1"/>
  <c r="CU101" i="1" s="1"/>
  <c r="T101" i="1" s="1"/>
  <c r="AH101" i="1"/>
  <c r="AI101" i="1"/>
  <c r="CW101" i="1" s="1"/>
  <c r="V101" i="1" s="1"/>
  <c r="AJ101" i="1"/>
  <c r="CR101" i="1"/>
  <c r="CT101" i="1"/>
  <c r="CV101" i="1"/>
  <c r="U101" i="1" s="1"/>
  <c r="CX101" i="1"/>
  <c r="W101" i="1" s="1"/>
  <c r="CZ101" i="1"/>
  <c r="Y101" i="1" s="1"/>
  <c r="FR101" i="1"/>
  <c r="GL101" i="1"/>
  <c r="GO101" i="1"/>
  <c r="GP101" i="1"/>
  <c r="GV101" i="1"/>
  <c r="HC101" i="1" s="1"/>
  <c r="GX101" i="1" s="1"/>
  <c r="B103" i="1"/>
  <c r="B96" i="1" s="1"/>
  <c r="C103" i="1"/>
  <c r="C96" i="1" s="1"/>
  <c r="D103" i="1"/>
  <c r="D96" i="1" s="1"/>
  <c r="F103" i="1"/>
  <c r="F96" i="1" s="1"/>
  <c r="G103" i="1"/>
  <c r="G96" i="1" s="1"/>
  <c r="S103" i="1"/>
  <c r="S96" i="1" s="1"/>
  <c r="AF103" i="1"/>
  <c r="AF96" i="1" s="1"/>
  <c r="BX103" i="1"/>
  <c r="BX96" i="1" s="1"/>
  <c r="BY103" i="1"/>
  <c r="AP103" i="1" s="1"/>
  <c r="BZ103" i="1"/>
  <c r="CG103" i="1" s="1"/>
  <c r="CD103" i="1"/>
  <c r="AU103" i="1" s="1"/>
  <c r="CK103" i="1"/>
  <c r="BB103" i="1" s="1"/>
  <c r="CL103" i="1"/>
  <c r="BC103" i="1" s="1"/>
  <c r="BC96" i="1" s="1"/>
  <c r="CM103" i="1"/>
  <c r="CM96" i="1" s="1"/>
  <c r="DK103" i="1"/>
  <c r="DK96" i="1" s="1"/>
  <c r="DX103" i="1"/>
  <c r="DX96" i="1" s="1"/>
  <c r="FP103" i="1"/>
  <c r="FP96" i="1" s="1"/>
  <c r="FQ103" i="1"/>
  <c r="FQ96" i="1" s="1"/>
  <c r="FR103" i="1"/>
  <c r="FR96" i="1" s="1"/>
  <c r="FV103" i="1"/>
  <c r="FV96" i="1" s="1"/>
  <c r="GA103" i="1"/>
  <c r="GA96" i="1" s="1"/>
  <c r="GC103" i="1"/>
  <c r="GC96" i="1" s="1"/>
  <c r="GD103" i="1"/>
  <c r="GD96" i="1" s="1"/>
  <c r="GE103" i="1"/>
  <c r="GE96" i="1" s="1"/>
  <c r="F118" i="1"/>
  <c r="P118" i="1"/>
  <c r="B133" i="1"/>
  <c r="B29" i="1" s="1"/>
  <c r="C133" i="1"/>
  <c r="C29" i="1" s="1"/>
  <c r="D133" i="1"/>
  <c r="D29" i="1" s="1"/>
  <c r="F133" i="1"/>
  <c r="F29" i="1" s="1"/>
  <c r="G133" i="1"/>
  <c r="G29" i="1" s="1"/>
  <c r="D163" i="1"/>
  <c r="E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BE165" i="1"/>
  <c r="BF165" i="1"/>
  <c r="BG165" i="1"/>
  <c r="BH165" i="1"/>
  <c r="BI165" i="1"/>
  <c r="BJ165" i="1"/>
  <c r="BK165" i="1"/>
  <c r="BL165" i="1"/>
  <c r="BM165" i="1"/>
  <c r="BN165" i="1"/>
  <c r="BO165" i="1"/>
  <c r="BP165" i="1"/>
  <c r="BQ165" i="1"/>
  <c r="BR165" i="1"/>
  <c r="BS165" i="1"/>
  <c r="BT165" i="1"/>
  <c r="BU165" i="1"/>
  <c r="BV165" i="1"/>
  <c r="BW165" i="1"/>
  <c r="BX165" i="1"/>
  <c r="BY165" i="1"/>
  <c r="BZ165" i="1"/>
  <c r="CA165" i="1"/>
  <c r="CB165" i="1"/>
  <c r="CC165" i="1"/>
  <c r="CD165" i="1"/>
  <c r="CE165" i="1"/>
  <c r="CF165" i="1"/>
  <c r="CG165" i="1"/>
  <c r="CH165" i="1"/>
  <c r="CI165" i="1"/>
  <c r="CJ165" i="1"/>
  <c r="CK165" i="1"/>
  <c r="CL165" i="1"/>
  <c r="CM165" i="1"/>
  <c r="CN165" i="1"/>
  <c r="CO165" i="1"/>
  <c r="CP165" i="1"/>
  <c r="CQ165" i="1"/>
  <c r="CR165" i="1"/>
  <c r="CS165" i="1"/>
  <c r="CT165" i="1"/>
  <c r="CU165" i="1"/>
  <c r="CV165" i="1"/>
  <c r="CW165" i="1"/>
  <c r="CX165" i="1"/>
  <c r="CY165" i="1"/>
  <c r="CZ165" i="1"/>
  <c r="DA165" i="1"/>
  <c r="DB165" i="1"/>
  <c r="DC165" i="1"/>
  <c r="DD165" i="1"/>
  <c r="DE165" i="1"/>
  <c r="DF165" i="1"/>
  <c r="DR165" i="1"/>
  <c r="DS165" i="1"/>
  <c r="DT165" i="1"/>
  <c r="DU165" i="1"/>
  <c r="DV165" i="1"/>
  <c r="DW165" i="1"/>
  <c r="DX165" i="1"/>
  <c r="DY165" i="1"/>
  <c r="DZ165" i="1"/>
  <c r="EA165" i="1"/>
  <c r="EB165" i="1"/>
  <c r="EC165" i="1"/>
  <c r="ED165" i="1"/>
  <c r="EE165" i="1"/>
  <c r="EF165" i="1"/>
  <c r="EW165" i="1"/>
  <c r="EX165" i="1"/>
  <c r="EY165" i="1"/>
  <c r="EZ165" i="1"/>
  <c r="FA165" i="1"/>
  <c r="FB165" i="1"/>
  <c r="FC165" i="1"/>
  <c r="FD165" i="1"/>
  <c r="FE165" i="1"/>
  <c r="FF165" i="1"/>
  <c r="FG165" i="1"/>
  <c r="FH165" i="1"/>
  <c r="FI165" i="1"/>
  <c r="FJ165" i="1"/>
  <c r="FK165" i="1"/>
  <c r="FL165" i="1"/>
  <c r="FM165" i="1"/>
  <c r="FN165" i="1"/>
  <c r="FO165" i="1"/>
  <c r="FP165" i="1"/>
  <c r="FQ165" i="1"/>
  <c r="FR165" i="1"/>
  <c r="FS165" i="1"/>
  <c r="FT165" i="1"/>
  <c r="FU165" i="1"/>
  <c r="FV165" i="1"/>
  <c r="FW165" i="1"/>
  <c r="FX165" i="1"/>
  <c r="FY165" i="1"/>
  <c r="FZ165" i="1"/>
  <c r="GA165" i="1"/>
  <c r="GB165" i="1"/>
  <c r="GC165" i="1"/>
  <c r="GD165" i="1"/>
  <c r="GE165" i="1"/>
  <c r="GF165" i="1"/>
  <c r="GG165" i="1"/>
  <c r="GH165" i="1"/>
  <c r="GI165" i="1"/>
  <c r="GJ165" i="1"/>
  <c r="GK165" i="1"/>
  <c r="GL165" i="1"/>
  <c r="GM165" i="1"/>
  <c r="GN165" i="1"/>
  <c r="GO165" i="1"/>
  <c r="GP165" i="1"/>
  <c r="GQ165" i="1"/>
  <c r="GR165" i="1"/>
  <c r="GS165" i="1"/>
  <c r="GT165" i="1"/>
  <c r="GU165" i="1"/>
  <c r="GV165" i="1"/>
  <c r="GW165" i="1"/>
  <c r="GX165" i="1"/>
  <c r="D167" i="1"/>
  <c r="E169" i="1"/>
  <c r="Z169" i="1"/>
  <c r="AA169" i="1"/>
  <c r="AM169" i="1"/>
  <c r="AN169" i="1"/>
  <c r="BE169" i="1"/>
  <c r="BF169" i="1"/>
  <c r="BG169" i="1"/>
  <c r="BH169" i="1"/>
  <c r="BI169" i="1"/>
  <c r="BJ169" i="1"/>
  <c r="BK169" i="1"/>
  <c r="BL169" i="1"/>
  <c r="BM169" i="1"/>
  <c r="BN169" i="1"/>
  <c r="BO169" i="1"/>
  <c r="BP169" i="1"/>
  <c r="BQ169" i="1"/>
  <c r="BR169" i="1"/>
  <c r="BS169" i="1"/>
  <c r="BT169" i="1"/>
  <c r="BU169" i="1"/>
  <c r="BV169" i="1"/>
  <c r="BW169" i="1"/>
  <c r="CN169" i="1"/>
  <c r="CO169" i="1"/>
  <c r="CP169" i="1"/>
  <c r="CQ169" i="1"/>
  <c r="CR169" i="1"/>
  <c r="CS169" i="1"/>
  <c r="CT169" i="1"/>
  <c r="CU169" i="1"/>
  <c r="CV169" i="1"/>
  <c r="CW169" i="1"/>
  <c r="CX169" i="1"/>
  <c r="CY169" i="1"/>
  <c r="CZ169" i="1"/>
  <c r="DA169" i="1"/>
  <c r="DB169" i="1"/>
  <c r="DC169" i="1"/>
  <c r="DD169" i="1"/>
  <c r="DE169" i="1"/>
  <c r="DF169" i="1"/>
  <c r="DR169" i="1"/>
  <c r="DS169" i="1"/>
  <c r="EE169" i="1"/>
  <c r="EF169" i="1"/>
  <c r="EW169" i="1"/>
  <c r="EX169" i="1"/>
  <c r="EY169" i="1"/>
  <c r="EZ169" i="1"/>
  <c r="FA169" i="1"/>
  <c r="FB169" i="1"/>
  <c r="FC169" i="1"/>
  <c r="FD169" i="1"/>
  <c r="FE169" i="1"/>
  <c r="FF169" i="1"/>
  <c r="FG169" i="1"/>
  <c r="FH169" i="1"/>
  <c r="FI169" i="1"/>
  <c r="FJ169" i="1"/>
  <c r="FK169" i="1"/>
  <c r="FL169" i="1"/>
  <c r="FM169" i="1"/>
  <c r="FN169" i="1"/>
  <c r="FO169" i="1"/>
  <c r="GF169" i="1"/>
  <c r="GG169" i="1"/>
  <c r="GH169" i="1"/>
  <c r="GI169" i="1"/>
  <c r="GJ169" i="1"/>
  <c r="GK169" i="1"/>
  <c r="GL169" i="1"/>
  <c r="GM169" i="1"/>
  <c r="GN169" i="1"/>
  <c r="GO169" i="1"/>
  <c r="GP169" i="1"/>
  <c r="GQ169" i="1"/>
  <c r="GR169" i="1"/>
  <c r="GS169" i="1"/>
  <c r="GT169" i="1"/>
  <c r="GU169" i="1"/>
  <c r="GV169" i="1"/>
  <c r="GW169" i="1"/>
  <c r="GX169" i="1"/>
  <c r="C171" i="1"/>
  <c r="D171" i="1"/>
  <c r="I171" i="1"/>
  <c r="CU63" i="3" s="1"/>
  <c r="K171" i="1"/>
  <c r="N171" i="1"/>
  <c r="S171" i="1"/>
  <c r="CY171" i="1" s="1"/>
  <c r="X171" i="1" s="1"/>
  <c r="AC171" i="1"/>
  <c r="AE171" i="1"/>
  <c r="Q171" i="1" s="1"/>
  <c r="AF171" i="1"/>
  <c r="AG171" i="1"/>
  <c r="CU171" i="1" s="1"/>
  <c r="T171" i="1" s="1"/>
  <c r="AH171" i="1"/>
  <c r="AI171" i="1"/>
  <c r="CW171" i="1" s="1"/>
  <c r="V171" i="1" s="1"/>
  <c r="AJ171" i="1"/>
  <c r="CR171" i="1"/>
  <c r="CT171" i="1"/>
  <c r="CV171" i="1"/>
  <c r="U171" i="1" s="1"/>
  <c r="CX171" i="1"/>
  <c r="W171" i="1" s="1"/>
  <c r="CZ171" i="1"/>
  <c r="Y171" i="1" s="1"/>
  <c r="FR171" i="1"/>
  <c r="GL171" i="1"/>
  <c r="GN171" i="1"/>
  <c r="GP171" i="1"/>
  <c r="GV171" i="1"/>
  <c r="HC171" i="1" s="1"/>
  <c r="GX171" i="1" s="1"/>
  <c r="C172" i="1"/>
  <c r="D172" i="1"/>
  <c r="I172" i="1"/>
  <c r="K172" i="1"/>
  <c r="N172" i="1"/>
  <c r="S172" i="1"/>
  <c r="CY172" i="1" s="1"/>
  <c r="X172" i="1" s="1"/>
  <c r="AC172" i="1"/>
  <c r="P172" i="1" s="1"/>
  <c r="AE172" i="1"/>
  <c r="AD172" i="1" s="1"/>
  <c r="AF172" i="1"/>
  <c r="AG172" i="1"/>
  <c r="CU172" i="1" s="1"/>
  <c r="T172" i="1" s="1"/>
  <c r="AH172" i="1"/>
  <c r="AI172" i="1"/>
  <c r="CW172" i="1" s="1"/>
  <c r="V172" i="1" s="1"/>
  <c r="AJ172" i="1"/>
  <c r="CR172" i="1"/>
  <c r="CT172" i="1"/>
  <c r="CV172" i="1"/>
  <c r="U172" i="1" s="1"/>
  <c r="CX172" i="1"/>
  <c r="W172" i="1" s="1"/>
  <c r="FR172" i="1"/>
  <c r="GL172" i="1"/>
  <c r="GN172" i="1"/>
  <c r="GP172" i="1"/>
  <c r="GV172" i="1"/>
  <c r="HC172" i="1"/>
  <c r="GX172" i="1" s="1"/>
  <c r="I173" i="1"/>
  <c r="K173" i="1"/>
  <c r="N173" i="1"/>
  <c r="S173" i="1"/>
  <c r="CY173" i="1" s="1"/>
  <c r="X173" i="1" s="1"/>
  <c r="AC173" i="1"/>
  <c r="P173" i="1" s="1"/>
  <c r="AE173" i="1"/>
  <c r="AD173" i="1" s="1"/>
  <c r="AF173" i="1"/>
  <c r="AG173" i="1"/>
  <c r="CU173" i="1" s="1"/>
  <c r="T173" i="1" s="1"/>
  <c r="AH173" i="1"/>
  <c r="AI173" i="1"/>
  <c r="CW173" i="1" s="1"/>
  <c r="V173" i="1" s="1"/>
  <c r="AJ173" i="1"/>
  <c r="CR173" i="1"/>
  <c r="CT173" i="1"/>
  <c r="CV173" i="1"/>
  <c r="U173" i="1" s="1"/>
  <c r="CX173" i="1"/>
  <c r="W173" i="1" s="1"/>
  <c r="FR173" i="1"/>
  <c r="GL173" i="1"/>
  <c r="GO173" i="1"/>
  <c r="GP173" i="1"/>
  <c r="GV173" i="1"/>
  <c r="HC173" i="1"/>
  <c r="GX173" i="1" s="1"/>
  <c r="I174" i="1"/>
  <c r="K174" i="1"/>
  <c r="N174" i="1"/>
  <c r="S174" i="1"/>
  <c r="CY174" i="1" s="1"/>
  <c r="X174" i="1" s="1"/>
  <c r="AC174" i="1"/>
  <c r="P174" i="1" s="1"/>
  <c r="AE174" i="1"/>
  <c r="AD174" i="1" s="1"/>
  <c r="AF174" i="1"/>
  <c r="AG174" i="1"/>
  <c r="CU174" i="1" s="1"/>
  <c r="T174" i="1" s="1"/>
  <c r="AH174" i="1"/>
  <c r="AI174" i="1"/>
  <c r="CW174" i="1" s="1"/>
  <c r="V174" i="1" s="1"/>
  <c r="AJ174" i="1"/>
  <c r="CR174" i="1"/>
  <c r="CT174" i="1"/>
  <c r="CV174" i="1"/>
  <c r="U174" i="1" s="1"/>
  <c r="CX174" i="1"/>
  <c r="W174" i="1" s="1"/>
  <c r="FR174" i="1"/>
  <c r="GL174" i="1"/>
  <c r="GO174" i="1"/>
  <c r="GP174" i="1"/>
  <c r="GV174" i="1"/>
  <c r="HC174" i="1"/>
  <c r="GX174" i="1" s="1"/>
  <c r="B176" i="1"/>
  <c r="B169" i="1" s="1"/>
  <c r="C176" i="1"/>
  <c r="C169" i="1" s="1"/>
  <c r="D176" i="1"/>
  <c r="D169" i="1" s="1"/>
  <c r="F176" i="1"/>
  <c r="F169" i="1" s="1"/>
  <c r="G176" i="1"/>
  <c r="G169" i="1" s="1"/>
  <c r="BX176" i="1"/>
  <c r="AO176" i="1" s="1"/>
  <c r="BY176" i="1"/>
  <c r="AP176" i="1" s="1"/>
  <c r="BZ176" i="1"/>
  <c r="BZ169" i="1" s="1"/>
  <c r="CD176" i="1"/>
  <c r="CD169" i="1" s="1"/>
  <c r="CK176" i="1"/>
  <c r="BB176" i="1" s="1"/>
  <c r="CL176" i="1"/>
  <c r="CL169" i="1" s="1"/>
  <c r="CM176" i="1"/>
  <c r="CM169" i="1" s="1"/>
  <c r="FP176" i="1"/>
  <c r="FP169" i="1" s="1"/>
  <c r="FQ176" i="1"/>
  <c r="FQ169" i="1" s="1"/>
  <c r="FR176" i="1"/>
  <c r="FR169" i="1" s="1"/>
  <c r="FV176" i="1"/>
  <c r="FV169" i="1" s="1"/>
  <c r="GC176" i="1"/>
  <c r="GC169" i="1" s="1"/>
  <c r="GD176" i="1"/>
  <c r="GD169" i="1" s="1"/>
  <c r="GE176" i="1"/>
  <c r="GE169" i="1" s="1"/>
  <c r="B206" i="1"/>
  <c r="B165" i="1" s="1"/>
  <c r="C206" i="1"/>
  <c r="C165" i="1" s="1"/>
  <c r="D206" i="1"/>
  <c r="D165" i="1" s="1"/>
  <c r="F206" i="1"/>
  <c r="F165" i="1" s="1"/>
  <c r="G206" i="1"/>
  <c r="G165" i="1" s="1"/>
  <c r="D236" i="1"/>
  <c r="E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BE238" i="1"/>
  <c r="BF238" i="1"/>
  <c r="BG238" i="1"/>
  <c r="BH238" i="1"/>
  <c r="BI238" i="1"/>
  <c r="BJ238" i="1"/>
  <c r="BK238" i="1"/>
  <c r="BL238" i="1"/>
  <c r="BM238" i="1"/>
  <c r="BN238" i="1"/>
  <c r="BO238" i="1"/>
  <c r="BP238" i="1"/>
  <c r="BQ238" i="1"/>
  <c r="BR238" i="1"/>
  <c r="BS238" i="1"/>
  <c r="BT238" i="1"/>
  <c r="BU238" i="1"/>
  <c r="BV238" i="1"/>
  <c r="BW238" i="1"/>
  <c r="BX238" i="1"/>
  <c r="BY238" i="1"/>
  <c r="BZ238" i="1"/>
  <c r="CA238" i="1"/>
  <c r="CB238" i="1"/>
  <c r="CC238" i="1"/>
  <c r="CD238" i="1"/>
  <c r="CE238" i="1"/>
  <c r="CF238" i="1"/>
  <c r="CG238" i="1"/>
  <c r="CH238" i="1"/>
  <c r="CI238" i="1"/>
  <c r="CJ238" i="1"/>
  <c r="CK238" i="1"/>
  <c r="CL238" i="1"/>
  <c r="CM238" i="1"/>
  <c r="CN238" i="1"/>
  <c r="CO238" i="1"/>
  <c r="CP238" i="1"/>
  <c r="CQ238" i="1"/>
  <c r="CR238" i="1"/>
  <c r="CS238" i="1"/>
  <c r="CT238" i="1"/>
  <c r="CU238" i="1"/>
  <c r="CV238" i="1"/>
  <c r="CW238" i="1"/>
  <c r="CX238" i="1"/>
  <c r="CY238" i="1"/>
  <c r="CZ238" i="1"/>
  <c r="DA238" i="1"/>
  <c r="DB238" i="1"/>
  <c r="DC238" i="1"/>
  <c r="DD238" i="1"/>
  <c r="DE238" i="1"/>
  <c r="DF238" i="1"/>
  <c r="DR238" i="1"/>
  <c r="DS238" i="1"/>
  <c r="DT238" i="1"/>
  <c r="DU238" i="1"/>
  <c r="DV238" i="1"/>
  <c r="DW238" i="1"/>
  <c r="DX238" i="1"/>
  <c r="DY238" i="1"/>
  <c r="DZ238" i="1"/>
  <c r="EA238" i="1"/>
  <c r="EB238" i="1"/>
  <c r="EC238" i="1"/>
  <c r="ED238" i="1"/>
  <c r="EE238" i="1"/>
  <c r="EF238" i="1"/>
  <c r="EW238" i="1"/>
  <c r="EX238" i="1"/>
  <c r="EY238" i="1"/>
  <c r="EZ238" i="1"/>
  <c r="FA238" i="1"/>
  <c r="FB238" i="1"/>
  <c r="FC238" i="1"/>
  <c r="FD238" i="1"/>
  <c r="FE238" i="1"/>
  <c r="FF238" i="1"/>
  <c r="FG238" i="1"/>
  <c r="FH238" i="1"/>
  <c r="FI238" i="1"/>
  <c r="FJ238" i="1"/>
  <c r="FK238" i="1"/>
  <c r="FL238" i="1"/>
  <c r="FM238" i="1"/>
  <c r="FN238" i="1"/>
  <c r="FO238" i="1"/>
  <c r="FP238" i="1"/>
  <c r="FQ238" i="1"/>
  <c r="FR238" i="1"/>
  <c r="FS238" i="1"/>
  <c r="FT238" i="1"/>
  <c r="FU238" i="1"/>
  <c r="FV238" i="1"/>
  <c r="FW238" i="1"/>
  <c r="FX238" i="1"/>
  <c r="FY238" i="1"/>
  <c r="FZ238" i="1"/>
  <c r="GA238" i="1"/>
  <c r="GB238" i="1"/>
  <c r="GC238" i="1"/>
  <c r="GD238" i="1"/>
  <c r="GE238" i="1"/>
  <c r="GF238" i="1"/>
  <c r="GG238" i="1"/>
  <c r="GH238" i="1"/>
  <c r="GI238" i="1"/>
  <c r="GJ238" i="1"/>
  <c r="GK238" i="1"/>
  <c r="GL238" i="1"/>
  <c r="GM238" i="1"/>
  <c r="GN238" i="1"/>
  <c r="GO238" i="1"/>
  <c r="GP238" i="1"/>
  <c r="GQ238" i="1"/>
  <c r="GR238" i="1"/>
  <c r="GS238" i="1"/>
  <c r="GT238" i="1"/>
  <c r="GU238" i="1"/>
  <c r="GV238" i="1"/>
  <c r="GW238" i="1"/>
  <c r="GX238" i="1"/>
  <c r="D240" i="1"/>
  <c r="E242" i="1"/>
  <c r="Z242" i="1"/>
  <c r="AA242" i="1"/>
  <c r="AM242" i="1"/>
  <c r="AN242" i="1"/>
  <c r="BE242" i="1"/>
  <c r="BF242" i="1"/>
  <c r="BG242" i="1"/>
  <c r="BH242" i="1"/>
  <c r="BI242" i="1"/>
  <c r="BJ242" i="1"/>
  <c r="BK242" i="1"/>
  <c r="BL242" i="1"/>
  <c r="BM242" i="1"/>
  <c r="BN242" i="1"/>
  <c r="BO242" i="1"/>
  <c r="BP242" i="1"/>
  <c r="BQ242" i="1"/>
  <c r="BR242" i="1"/>
  <c r="BS242" i="1"/>
  <c r="BT242" i="1"/>
  <c r="BU242" i="1"/>
  <c r="BV242" i="1"/>
  <c r="BW242" i="1"/>
  <c r="CN242" i="1"/>
  <c r="CO242" i="1"/>
  <c r="CP242" i="1"/>
  <c r="CQ242" i="1"/>
  <c r="CR242" i="1"/>
  <c r="CS242" i="1"/>
  <c r="CT242" i="1"/>
  <c r="CU242" i="1"/>
  <c r="CV242" i="1"/>
  <c r="CW242" i="1"/>
  <c r="CX242" i="1"/>
  <c r="CY242" i="1"/>
  <c r="CZ242" i="1"/>
  <c r="DA242" i="1"/>
  <c r="DB242" i="1"/>
  <c r="DC242" i="1"/>
  <c r="DD242" i="1"/>
  <c r="DE242" i="1"/>
  <c r="DF242" i="1"/>
  <c r="DR242" i="1"/>
  <c r="DS242" i="1"/>
  <c r="EE242" i="1"/>
  <c r="EF242" i="1"/>
  <c r="EW242" i="1"/>
  <c r="EX242" i="1"/>
  <c r="EY242" i="1"/>
  <c r="EZ242" i="1"/>
  <c r="FA242" i="1"/>
  <c r="FB242" i="1"/>
  <c r="FC242" i="1"/>
  <c r="FD242" i="1"/>
  <c r="FE242" i="1"/>
  <c r="FF242" i="1"/>
  <c r="FG242" i="1"/>
  <c r="FH242" i="1"/>
  <c r="FI242" i="1"/>
  <c r="FJ242" i="1"/>
  <c r="FK242" i="1"/>
  <c r="FL242" i="1"/>
  <c r="FM242" i="1"/>
  <c r="FN242" i="1"/>
  <c r="FO242" i="1"/>
  <c r="GF242" i="1"/>
  <c r="GG242" i="1"/>
  <c r="GH242" i="1"/>
  <c r="GI242" i="1"/>
  <c r="GJ242" i="1"/>
  <c r="GK242" i="1"/>
  <c r="GL242" i="1"/>
  <c r="GM242" i="1"/>
  <c r="GN242" i="1"/>
  <c r="GO242" i="1"/>
  <c r="GP242" i="1"/>
  <c r="GQ242" i="1"/>
  <c r="GR242" i="1"/>
  <c r="GS242" i="1"/>
  <c r="GT242" i="1"/>
  <c r="GU242" i="1"/>
  <c r="GV242" i="1"/>
  <c r="GW242" i="1"/>
  <c r="GX242" i="1"/>
  <c r="C244" i="1"/>
  <c r="D244" i="1"/>
  <c r="N244" i="1"/>
  <c r="AC244" i="1"/>
  <c r="AE244" i="1"/>
  <c r="Q244" i="1" s="1"/>
  <c r="AF244" i="1"/>
  <c r="S244" i="1" s="1"/>
  <c r="AG244" i="1"/>
  <c r="CU244" i="1" s="1"/>
  <c r="T244" i="1" s="1"/>
  <c r="AH244" i="1"/>
  <c r="AI244" i="1"/>
  <c r="CW244" i="1" s="1"/>
  <c r="V244" i="1" s="1"/>
  <c r="AJ244" i="1"/>
  <c r="CR244" i="1"/>
  <c r="CT244" i="1"/>
  <c r="CV244" i="1"/>
  <c r="U244" i="1" s="1"/>
  <c r="CX244" i="1"/>
  <c r="W244" i="1" s="1"/>
  <c r="FR244" i="1"/>
  <c r="GL244" i="1"/>
  <c r="GN244" i="1"/>
  <c r="GP244" i="1"/>
  <c r="GV244" i="1"/>
  <c r="HC244" i="1" s="1"/>
  <c r="GX244" i="1" s="1"/>
  <c r="C245" i="1"/>
  <c r="D245" i="1"/>
  <c r="N245" i="1"/>
  <c r="AC245" i="1"/>
  <c r="AE245" i="1"/>
  <c r="Q245" i="1" s="1"/>
  <c r="AF245" i="1"/>
  <c r="S245" i="1" s="1"/>
  <c r="AG245" i="1"/>
  <c r="CU245" i="1" s="1"/>
  <c r="T245" i="1" s="1"/>
  <c r="AH245" i="1"/>
  <c r="AI245" i="1"/>
  <c r="CW245" i="1" s="1"/>
  <c r="V245" i="1" s="1"/>
  <c r="AJ245" i="1"/>
  <c r="CR245" i="1"/>
  <c r="CT245" i="1"/>
  <c r="CV245" i="1"/>
  <c r="U245" i="1" s="1"/>
  <c r="CX245" i="1"/>
  <c r="W245" i="1" s="1"/>
  <c r="FR245" i="1"/>
  <c r="GL245" i="1"/>
  <c r="GN245" i="1"/>
  <c r="GP245" i="1"/>
  <c r="GV245" i="1"/>
  <c r="HC245" i="1" s="1"/>
  <c r="GX245" i="1" s="1"/>
  <c r="N246" i="1"/>
  <c r="S246" i="1"/>
  <c r="CY246" i="1" s="1"/>
  <c r="X246" i="1" s="1"/>
  <c r="AC246" i="1"/>
  <c r="P246" i="1" s="1"/>
  <c r="AE246" i="1"/>
  <c r="AD246" i="1" s="1"/>
  <c r="AF246" i="1"/>
  <c r="AG246" i="1"/>
  <c r="CU246" i="1" s="1"/>
  <c r="T246" i="1" s="1"/>
  <c r="AH246" i="1"/>
  <c r="AI246" i="1"/>
  <c r="CW246" i="1" s="1"/>
  <c r="V246" i="1" s="1"/>
  <c r="AJ246" i="1"/>
  <c r="CR246" i="1"/>
  <c r="CT246" i="1"/>
  <c r="CV246" i="1"/>
  <c r="U246" i="1" s="1"/>
  <c r="CX246" i="1"/>
  <c r="W246" i="1" s="1"/>
  <c r="FR246" i="1"/>
  <c r="GL246" i="1"/>
  <c r="GN246" i="1"/>
  <c r="GP246" i="1"/>
  <c r="GV246" i="1"/>
  <c r="HC246" i="1"/>
  <c r="GX246" i="1" s="1"/>
  <c r="N247" i="1"/>
  <c r="AC247" i="1"/>
  <c r="AE247" i="1"/>
  <c r="Q247" i="1" s="1"/>
  <c r="AF247" i="1"/>
  <c r="S247" i="1" s="1"/>
  <c r="AG247" i="1"/>
  <c r="CU247" i="1" s="1"/>
  <c r="T247" i="1" s="1"/>
  <c r="AH247" i="1"/>
  <c r="AI247" i="1"/>
  <c r="CW247" i="1" s="1"/>
  <c r="V247" i="1" s="1"/>
  <c r="AJ247" i="1"/>
  <c r="CR247" i="1"/>
  <c r="CT247" i="1"/>
  <c r="CV247" i="1"/>
  <c r="U247" i="1" s="1"/>
  <c r="CX247" i="1"/>
  <c r="W247" i="1" s="1"/>
  <c r="FR247" i="1"/>
  <c r="GL247" i="1"/>
  <c r="GN247" i="1"/>
  <c r="GP247" i="1"/>
  <c r="GV247" i="1"/>
  <c r="HC247" i="1" s="1"/>
  <c r="GX247" i="1" s="1"/>
  <c r="N248" i="1"/>
  <c r="S248" i="1"/>
  <c r="CY248" i="1" s="1"/>
  <c r="X248" i="1" s="1"/>
  <c r="AC248" i="1"/>
  <c r="P248" i="1" s="1"/>
  <c r="AE248" i="1"/>
  <c r="AD248" i="1" s="1"/>
  <c r="AF248" i="1"/>
  <c r="AG248" i="1"/>
  <c r="CU248" i="1" s="1"/>
  <c r="T248" i="1" s="1"/>
  <c r="AH248" i="1"/>
  <c r="AI248" i="1"/>
  <c r="CW248" i="1" s="1"/>
  <c r="V248" i="1" s="1"/>
  <c r="AJ248" i="1"/>
  <c r="CR248" i="1"/>
  <c r="CT248" i="1"/>
  <c r="CV248" i="1"/>
  <c r="U248" i="1" s="1"/>
  <c r="CX248" i="1"/>
  <c r="W248" i="1" s="1"/>
  <c r="FR248" i="1"/>
  <c r="GL248" i="1"/>
  <c r="GO248" i="1"/>
  <c r="GP248" i="1"/>
  <c r="GV248" i="1"/>
  <c r="HC248" i="1"/>
  <c r="GX248" i="1" s="1"/>
  <c r="N249" i="1"/>
  <c r="S249" i="1"/>
  <c r="CY249" i="1" s="1"/>
  <c r="X249" i="1" s="1"/>
  <c r="AC249" i="1"/>
  <c r="AE249" i="1"/>
  <c r="Q249" i="1" s="1"/>
  <c r="AF249" i="1"/>
  <c r="AG249" i="1"/>
  <c r="CU249" i="1" s="1"/>
  <c r="T249" i="1" s="1"/>
  <c r="AH249" i="1"/>
  <c r="AI249" i="1"/>
  <c r="CW249" i="1" s="1"/>
  <c r="V249" i="1" s="1"/>
  <c r="AJ249" i="1"/>
  <c r="CR249" i="1"/>
  <c r="CT249" i="1"/>
  <c r="CV249" i="1"/>
  <c r="U249" i="1" s="1"/>
  <c r="CX249" i="1"/>
  <c r="W249" i="1" s="1"/>
  <c r="CZ249" i="1"/>
  <c r="Y249" i="1" s="1"/>
  <c r="FR249" i="1"/>
  <c r="GL249" i="1"/>
  <c r="GO249" i="1"/>
  <c r="GP249" i="1"/>
  <c r="GV249" i="1"/>
  <c r="HC249" i="1" s="1"/>
  <c r="GX249" i="1" s="1"/>
  <c r="C250" i="1"/>
  <c r="D250" i="1"/>
  <c r="N250" i="1"/>
  <c r="AC250" i="1"/>
  <c r="AE250" i="1"/>
  <c r="Q250" i="1" s="1"/>
  <c r="AF250" i="1"/>
  <c r="S250" i="1" s="1"/>
  <c r="AG250" i="1"/>
  <c r="CU250" i="1" s="1"/>
  <c r="T250" i="1" s="1"/>
  <c r="AH250" i="1"/>
  <c r="AI250" i="1"/>
  <c r="CW250" i="1" s="1"/>
  <c r="V250" i="1" s="1"/>
  <c r="AJ250" i="1"/>
  <c r="CR250" i="1"/>
  <c r="CT250" i="1"/>
  <c r="CV250" i="1"/>
  <c r="U250" i="1" s="1"/>
  <c r="CX250" i="1"/>
  <c r="W250" i="1" s="1"/>
  <c r="FR250" i="1"/>
  <c r="GL250" i="1"/>
  <c r="GN250" i="1"/>
  <c r="GP250" i="1"/>
  <c r="GV250" i="1"/>
  <c r="HC250" i="1" s="1"/>
  <c r="GX250" i="1" s="1"/>
  <c r="C251" i="1"/>
  <c r="D251" i="1"/>
  <c r="N251" i="1"/>
  <c r="AC251" i="1"/>
  <c r="AE251" i="1"/>
  <c r="Q251" i="1" s="1"/>
  <c r="AF251" i="1"/>
  <c r="S251" i="1" s="1"/>
  <c r="AG251" i="1"/>
  <c r="CU251" i="1" s="1"/>
  <c r="T251" i="1" s="1"/>
  <c r="AH251" i="1"/>
  <c r="AI251" i="1"/>
  <c r="CW251" i="1" s="1"/>
  <c r="V251" i="1" s="1"/>
  <c r="AJ251" i="1"/>
  <c r="CR251" i="1"/>
  <c r="CT251" i="1"/>
  <c r="CV251" i="1"/>
  <c r="U251" i="1" s="1"/>
  <c r="CX251" i="1"/>
  <c r="W251" i="1" s="1"/>
  <c r="FR251" i="1"/>
  <c r="GL251" i="1"/>
  <c r="GN251" i="1"/>
  <c r="GP251" i="1"/>
  <c r="GV251" i="1"/>
  <c r="HC251" i="1" s="1"/>
  <c r="GX251" i="1" s="1"/>
  <c r="N252" i="1"/>
  <c r="S252" i="1"/>
  <c r="CY252" i="1" s="1"/>
  <c r="X252" i="1" s="1"/>
  <c r="AC252" i="1"/>
  <c r="P252" i="1" s="1"/>
  <c r="AE252" i="1"/>
  <c r="AD252" i="1" s="1"/>
  <c r="AF252" i="1"/>
  <c r="AG252" i="1"/>
  <c r="CU252" i="1" s="1"/>
  <c r="T252" i="1" s="1"/>
  <c r="AH252" i="1"/>
  <c r="AI252" i="1"/>
  <c r="CW252" i="1" s="1"/>
  <c r="V252" i="1" s="1"/>
  <c r="AJ252" i="1"/>
  <c r="CR252" i="1"/>
  <c r="CT252" i="1"/>
  <c r="CV252" i="1"/>
  <c r="U252" i="1" s="1"/>
  <c r="CX252" i="1"/>
  <c r="W252" i="1" s="1"/>
  <c r="FR252" i="1"/>
  <c r="GL252" i="1"/>
  <c r="GN252" i="1"/>
  <c r="GP252" i="1"/>
  <c r="GV252" i="1"/>
  <c r="HC252" i="1"/>
  <c r="GX252" i="1" s="1"/>
  <c r="N253" i="1"/>
  <c r="S253" i="1"/>
  <c r="CY253" i="1" s="1"/>
  <c r="X253" i="1" s="1"/>
  <c r="AC253" i="1"/>
  <c r="AE253" i="1"/>
  <c r="Q253" i="1" s="1"/>
  <c r="AF253" i="1"/>
  <c r="AG253" i="1"/>
  <c r="CU253" i="1" s="1"/>
  <c r="T253" i="1" s="1"/>
  <c r="AH253" i="1"/>
  <c r="AI253" i="1"/>
  <c r="CW253" i="1" s="1"/>
  <c r="V253" i="1" s="1"/>
  <c r="AJ253" i="1"/>
  <c r="CR253" i="1"/>
  <c r="CT253" i="1"/>
  <c r="CV253" i="1"/>
  <c r="U253" i="1" s="1"/>
  <c r="CX253" i="1"/>
  <c r="W253" i="1" s="1"/>
  <c r="CZ253" i="1"/>
  <c r="Y253" i="1" s="1"/>
  <c r="FR253" i="1"/>
  <c r="GL253" i="1"/>
  <c r="GN253" i="1"/>
  <c r="GP253" i="1"/>
  <c r="GV253" i="1"/>
  <c r="HC253" i="1" s="1"/>
  <c r="GX253" i="1" s="1"/>
  <c r="N254" i="1"/>
  <c r="S254" i="1"/>
  <c r="CY254" i="1" s="1"/>
  <c r="X254" i="1" s="1"/>
  <c r="AC254" i="1"/>
  <c r="P254" i="1" s="1"/>
  <c r="AE254" i="1"/>
  <c r="AD254" i="1" s="1"/>
  <c r="AF254" i="1"/>
  <c r="AG254" i="1"/>
  <c r="CU254" i="1" s="1"/>
  <c r="T254" i="1" s="1"/>
  <c r="AH254" i="1"/>
  <c r="AI254" i="1"/>
  <c r="CW254" i="1" s="1"/>
  <c r="V254" i="1" s="1"/>
  <c r="AJ254" i="1"/>
  <c r="CR254" i="1"/>
  <c r="CT254" i="1"/>
  <c r="CV254" i="1"/>
  <c r="U254" i="1" s="1"/>
  <c r="CX254" i="1"/>
  <c r="W254" i="1" s="1"/>
  <c r="FR254" i="1"/>
  <c r="GL254" i="1"/>
  <c r="GN254" i="1"/>
  <c r="GP254" i="1"/>
  <c r="GV254" i="1"/>
  <c r="HC254" i="1"/>
  <c r="GX254" i="1" s="1"/>
  <c r="N255" i="1"/>
  <c r="S255" i="1"/>
  <c r="CY255" i="1" s="1"/>
  <c r="X255" i="1" s="1"/>
  <c r="AC255" i="1"/>
  <c r="AE255" i="1"/>
  <c r="Q255" i="1" s="1"/>
  <c r="AF255" i="1"/>
  <c r="AG255" i="1"/>
  <c r="CU255" i="1" s="1"/>
  <c r="T255" i="1" s="1"/>
  <c r="AH255" i="1"/>
  <c r="AI255" i="1"/>
  <c r="CW255" i="1" s="1"/>
  <c r="V255" i="1" s="1"/>
  <c r="AJ255" i="1"/>
  <c r="CR255" i="1"/>
  <c r="CT255" i="1"/>
  <c r="CV255" i="1"/>
  <c r="U255" i="1" s="1"/>
  <c r="CX255" i="1"/>
  <c r="W255" i="1" s="1"/>
  <c r="CZ255" i="1"/>
  <c r="Y255" i="1" s="1"/>
  <c r="FR255" i="1"/>
  <c r="GL255" i="1"/>
  <c r="GN255" i="1"/>
  <c r="GP255" i="1"/>
  <c r="GV255" i="1"/>
  <c r="HC255" i="1" s="1"/>
  <c r="GX255" i="1" s="1"/>
  <c r="N256" i="1"/>
  <c r="S256" i="1"/>
  <c r="CY256" i="1" s="1"/>
  <c r="X256" i="1" s="1"/>
  <c r="AC256" i="1"/>
  <c r="P256" i="1" s="1"/>
  <c r="AE256" i="1"/>
  <c r="AD256" i="1" s="1"/>
  <c r="AF256" i="1"/>
  <c r="AG256" i="1"/>
  <c r="CU256" i="1" s="1"/>
  <c r="T256" i="1" s="1"/>
  <c r="AH256" i="1"/>
  <c r="AI256" i="1"/>
  <c r="CW256" i="1" s="1"/>
  <c r="V256" i="1" s="1"/>
  <c r="AJ256" i="1"/>
  <c r="CR256" i="1"/>
  <c r="CT256" i="1"/>
  <c r="CV256" i="1"/>
  <c r="U256" i="1" s="1"/>
  <c r="CX256" i="1"/>
  <c r="W256" i="1" s="1"/>
  <c r="FR256" i="1"/>
  <c r="GL256" i="1"/>
  <c r="GN256" i="1"/>
  <c r="GP256" i="1"/>
  <c r="GV256" i="1"/>
  <c r="HC256" i="1"/>
  <c r="GX256" i="1" s="1"/>
  <c r="N257" i="1"/>
  <c r="Q257" i="1"/>
  <c r="S257" i="1"/>
  <c r="CY257" i="1" s="1"/>
  <c r="X257" i="1" s="1"/>
  <c r="U257" i="1"/>
  <c r="AC257" i="1"/>
  <c r="AE257" i="1"/>
  <c r="AF257" i="1"/>
  <c r="AG257" i="1"/>
  <c r="CU257" i="1" s="1"/>
  <c r="T257" i="1" s="1"/>
  <c r="AH257" i="1"/>
  <c r="AI257" i="1"/>
  <c r="CW257" i="1" s="1"/>
  <c r="V257" i="1" s="1"/>
  <c r="AJ257" i="1"/>
  <c r="CR257" i="1"/>
  <c r="CT257" i="1"/>
  <c r="CV257" i="1"/>
  <c r="CX257" i="1"/>
  <c r="W257" i="1" s="1"/>
  <c r="CZ257" i="1"/>
  <c r="Y257" i="1" s="1"/>
  <c r="FR257" i="1"/>
  <c r="GL257" i="1"/>
  <c r="GN257" i="1"/>
  <c r="GP257" i="1"/>
  <c r="GV257" i="1"/>
  <c r="HC257" i="1" s="1"/>
  <c r="GX257" i="1" s="1"/>
  <c r="N258" i="1"/>
  <c r="S258" i="1"/>
  <c r="AC258" i="1"/>
  <c r="AE258" i="1"/>
  <c r="AD258" i="1" s="1"/>
  <c r="AF258" i="1"/>
  <c r="AG258" i="1"/>
  <c r="CU258" i="1" s="1"/>
  <c r="T258" i="1" s="1"/>
  <c r="AH258" i="1"/>
  <c r="AI258" i="1"/>
  <c r="CW258" i="1" s="1"/>
  <c r="V258" i="1" s="1"/>
  <c r="AJ258" i="1"/>
  <c r="CR258" i="1"/>
  <c r="CT258" i="1"/>
  <c r="CV258" i="1"/>
  <c r="U258" i="1" s="1"/>
  <c r="CX258" i="1"/>
  <c r="W258" i="1" s="1"/>
  <c r="FR258" i="1"/>
  <c r="GL258" i="1"/>
  <c r="GN258" i="1"/>
  <c r="GP258" i="1"/>
  <c r="GV258" i="1"/>
  <c r="HC258" i="1"/>
  <c r="GX258" i="1" s="1"/>
  <c r="N259" i="1"/>
  <c r="Q259" i="1"/>
  <c r="S259" i="1"/>
  <c r="CY259" i="1" s="1"/>
  <c r="X259" i="1" s="1"/>
  <c r="AC259" i="1"/>
  <c r="AE259" i="1"/>
  <c r="CR259" i="1" s="1"/>
  <c r="AF259" i="1"/>
  <c r="AG259" i="1"/>
  <c r="CU259" i="1" s="1"/>
  <c r="T259" i="1" s="1"/>
  <c r="AH259" i="1"/>
  <c r="AI259" i="1"/>
  <c r="CW259" i="1" s="1"/>
  <c r="V259" i="1" s="1"/>
  <c r="AJ259" i="1"/>
  <c r="CT259" i="1"/>
  <c r="CV259" i="1"/>
  <c r="U259" i="1" s="1"/>
  <c r="CX259" i="1"/>
  <c r="W259" i="1" s="1"/>
  <c r="CZ259" i="1"/>
  <c r="Y259" i="1" s="1"/>
  <c r="FR259" i="1"/>
  <c r="GL259" i="1"/>
  <c r="GN259" i="1"/>
  <c r="GP259" i="1"/>
  <c r="GV259" i="1"/>
  <c r="HC259" i="1" s="1"/>
  <c r="GX259" i="1" s="1"/>
  <c r="C260" i="1"/>
  <c r="D260" i="1"/>
  <c r="N260" i="1"/>
  <c r="Q260" i="1"/>
  <c r="S260" i="1"/>
  <c r="CY260" i="1" s="1"/>
  <c r="X260" i="1" s="1"/>
  <c r="U260" i="1"/>
  <c r="AC260" i="1"/>
  <c r="AE260" i="1"/>
  <c r="AF260" i="1"/>
  <c r="AG260" i="1"/>
  <c r="CU260" i="1" s="1"/>
  <c r="T260" i="1" s="1"/>
  <c r="AH260" i="1"/>
  <c r="AI260" i="1"/>
  <c r="CW260" i="1" s="1"/>
  <c r="V260" i="1" s="1"/>
  <c r="AJ260" i="1"/>
  <c r="CR260" i="1"/>
  <c r="CT260" i="1"/>
  <c r="CV260" i="1"/>
  <c r="CX260" i="1"/>
  <c r="W260" i="1" s="1"/>
  <c r="CZ260" i="1"/>
  <c r="Y260" i="1" s="1"/>
  <c r="FR260" i="1"/>
  <c r="GL260" i="1"/>
  <c r="GN260" i="1"/>
  <c r="GP260" i="1"/>
  <c r="GV260" i="1"/>
  <c r="HC260" i="1" s="1"/>
  <c r="GX260" i="1" s="1"/>
  <c r="C261" i="1"/>
  <c r="D261" i="1"/>
  <c r="N261" i="1"/>
  <c r="S261" i="1"/>
  <c r="CY261" i="1" s="1"/>
  <c r="X261" i="1" s="1"/>
  <c r="U261" i="1"/>
  <c r="AC261" i="1"/>
  <c r="AE261" i="1"/>
  <c r="AF261" i="1"/>
  <c r="AG261" i="1"/>
  <c r="CU261" i="1" s="1"/>
  <c r="T261" i="1" s="1"/>
  <c r="AH261" i="1"/>
  <c r="AI261" i="1"/>
  <c r="CW261" i="1" s="1"/>
  <c r="V261" i="1" s="1"/>
  <c r="AJ261" i="1"/>
  <c r="CR261" i="1"/>
  <c r="CT261" i="1"/>
  <c r="CV261" i="1"/>
  <c r="CX261" i="1"/>
  <c r="W261" i="1" s="1"/>
  <c r="CZ261" i="1"/>
  <c r="Y261" i="1" s="1"/>
  <c r="FR261" i="1"/>
  <c r="GL261" i="1"/>
  <c r="GN261" i="1"/>
  <c r="GP261" i="1"/>
  <c r="GV261" i="1"/>
  <c r="HC261" i="1" s="1"/>
  <c r="GX261" i="1" s="1"/>
  <c r="N262" i="1"/>
  <c r="Q262" i="1"/>
  <c r="S262" i="1"/>
  <c r="CY262" i="1" s="1"/>
  <c r="X262" i="1" s="1"/>
  <c r="W262" i="1"/>
  <c r="Y262" i="1"/>
  <c r="AC262" i="1"/>
  <c r="AE262" i="1"/>
  <c r="AF262" i="1"/>
  <c r="AG262" i="1"/>
  <c r="CU262" i="1" s="1"/>
  <c r="T262" i="1" s="1"/>
  <c r="AH262" i="1"/>
  <c r="AI262" i="1"/>
  <c r="CW262" i="1" s="1"/>
  <c r="V262" i="1" s="1"/>
  <c r="AJ262" i="1"/>
  <c r="CT262" i="1"/>
  <c r="CV262" i="1"/>
  <c r="U262" i="1" s="1"/>
  <c r="CX262" i="1"/>
  <c r="CZ262" i="1"/>
  <c r="FR262" i="1"/>
  <c r="GL262" i="1"/>
  <c r="GN262" i="1"/>
  <c r="GP262" i="1"/>
  <c r="GV262" i="1"/>
  <c r="HC262" i="1"/>
  <c r="GX262" i="1" s="1"/>
  <c r="N263" i="1"/>
  <c r="U263" i="1"/>
  <c r="AC263" i="1"/>
  <c r="AE263" i="1"/>
  <c r="AF263" i="1"/>
  <c r="S263" i="1" s="1"/>
  <c r="AG263" i="1"/>
  <c r="CU263" i="1" s="1"/>
  <c r="T263" i="1" s="1"/>
  <c r="AH263" i="1"/>
  <c r="AI263" i="1"/>
  <c r="CW263" i="1" s="1"/>
  <c r="V263" i="1" s="1"/>
  <c r="EA271" i="1" s="1"/>
  <c r="AJ263" i="1"/>
  <c r="CS263" i="1"/>
  <c r="CT263" i="1"/>
  <c r="CV263" i="1"/>
  <c r="CX263" i="1"/>
  <c r="W263" i="1" s="1"/>
  <c r="FR263" i="1"/>
  <c r="GL263" i="1"/>
  <c r="GN263" i="1"/>
  <c r="GP263" i="1"/>
  <c r="GV263" i="1"/>
  <c r="HC263" i="1" s="1"/>
  <c r="GX263" i="1" s="1"/>
  <c r="C264" i="1"/>
  <c r="D264" i="1"/>
  <c r="N264" i="1"/>
  <c r="Q264" i="1"/>
  <c r="R264" i="1"/>
  <c r="AC264" i="1"/>
  <c r="P264" i="1" s="1"/>
  <c r="AE264" i="1"/>
  <c r="AD264" i="1" s="1"/>
  <c r="AB264" i="1" s="1"/>
  <c r="AF264" i="1"/>
  <c r="S264" i="1" s="1"/>
  <c r="AG264" i="1"/>
  <c r="CU264" i="1" s="1"/>
  <c r="T264" i="1" s="1"/>
  <c r="AH264" i="1"/>
  <c r="AI264" i="1"/>
  <c r="AJ264" i="1"/>
  <c r="CR264" i="1"/>
  <c r="CS264" i="1"/>
  <c r="CT264" i="1"/>
  <c r="CV264" i="1"/>
  <c r="U264" i="1" s="1"/>
  <c r="CW264" i="1"/>
  <c r="V264" i="1" s="1"/>
  <c r="CX264" i="1"/>
  <c r="W264" i="1" s="1"/>
  <c r="FR264" i="1"/>
  <c r="GK264" i="1"/>
  <c r="GL264" i="1"/>
  <c r="GN264" i="1"/>
  <c r="GP264" i="1"/>
  <c r="GV264" i="1"/>
  <c r="HC264" i="1"/>
  <c r="GX264" i="1" s="1"/>
  <c r="C265" i="1"/>
  <c r="D265" i="1"/>
  <c r="N265" i="1"/>
  <c r="R265" i="1"/>
  <c r="AC265" i="1"/>
  <c r="P265" i="1" s="1"/>
  <c r="AE265" i="1"/>
  <c r="AD265" i="1" s="1"/>
  <c r="AB265" i="1" s="1"/>
  <c r="AF265" i="1"/>
  <c r="S265" i="1" s="1"/>
  <c r="AG265" i="1"/>
  <c r="CU265" i="1" s="1"/>
  <c r="T265" i="1" s="1"/>
  <c r="AH265" i="1"/>
  <c r="AI265" i="1"/>
  <c r="AJ265" i="1"/>
  <c r="CX265" i="1" s="1"/>
  <c r="W265" i="1" s="1"/>
  <c r="CR265" i="1"/>
  <c r="CS265" i="1"/>
  <c r="CV265" i="1"/>
  <c r="U265" i="1" s="1"/>
  <c r="CW265" i="1"/>
  <c r="V265" i="1" s="1"/>
  <c r="FR265" i="1"/>
  <c r="GK265" i="1"/>
  <c r="GL265" i="1"/>
  <c r="GN265" i="1"/>
  <c r="GP265" i="1"/>
  <c r="GV265" i="1"/>
  <c r="GX265" i="1"/>
  <c r="HC265" i="1"/>
  <c r="N266" i="1"/>
  <c r="P266" i="1"/>
  <c r="S266" i="1"/>
  <c r="AC266" i="1"/>
  <c r="AB266" i="1" s="1"/>
  <c r="AD266" i="1"/>
  <c r="AE266" i="1"/>
  <c r="Q266" i="1" s="1"/>
  <c r="AF266" i="1"/>
  <c r="AG266" i="1"/>
  <c r="AH266" i="1"/>
  <c r="CV266" i="1" s="1"/>
  <c r="U266" i="1" s="1"/>
  <c r="AI266" i="1"/>
  <c r="CW266" i="1" s="1"/>
  <c r="V266" i="1" s="1"/>
  <c r="AJ266" i="1"/>
  <c r="CQ266" i="1"/>
  <c r="CR266" i="1"/>
  <c r="CT266" i="1"/>
  <c r="CU266" i="1"/>
  <c r="T266" i="1" s="1"/>
  <c r="CX266" i="1"/>
  <c r="W266" i="1" s="1"/>
  <c r="CY266" i="1"/>
  <c r="X266" i="1" s="1"/>
  <c r="CZ266" i="1"/>
  <c r="Y266" i="1" s="1"/>
  <c r="FR266" i="1"/>
  <c r="GL266" i="1"/>
  <c r="GN266" i="1"/>
  <c r="GP266" i="1"/>
  <c r="GV266" i="1"/>
  <c r="HC266" i="1" s="1"/>
  <c r="GX266" i="1" s="1"/>
  <c r="N267" i="1"/>
  <c r="R267" i="1"/>
  <c r="GK267" i="1" s="1"/>
  <c r="AC267" i="1"/>
  <c r="P267" i="1" s="1"/>
  <c r="AE267" i="1"/>
  <c r="AD267" i="1" s="1"/>
  <c r="AB267" i="1" s="1"/>
  <c r="AF267" i="1"/>
  <c r="S267" i="1" s="1"/>
  <c r="AG267" i="1"/>
  <c r="CU267" i="1" s="1"/>
  <c r="T267" i="1" s="1"/>
  <c r="AH267" i="1"/>
  <c r="AI267" i="1"/>
  <c r="AJ267" i="1"/>
  <c r="CX267" i="1" s="1"/>
  <c r="W267" i="1" s="1"/>
  <c r="CR267" i="1"/>
  <c r="CS267" i="1"/>
  <c r="CV267" i="1"/>
  <c r="U267" i="1" s="1"/>
  <c r="CW267" i="1"/>
  <c r="V267" i="1" s="1"/>
  <c r="FR267" i="1"/>
  <c r="GL267" i="1"/>
  <c r="GN267" i="1"/>
  <c r="GP267" i="1"/>
  <c r="GV267" i="1"/>
  <c r="GX267" i="1"/>
  <c r="HC267" i="1"/>
  <c r="N268" i="1"/>
  <c r="P268" i="1"/>
  <c r="S268" i="1"/>
  <c r="AC268" i="1"/>
  <c r="AB268" i="1" s="1"/>
  <c r="AD268" i="1"/>
  <c r="AE268" i="1"/>
  <c r="Q268" i="1" s="1"/>
  <c r="AF268" i="1"/>
  <c r="AG268" i="1"/>
  <c r="AH268" i="1"/>
  <c r="CV268" i="1" s="1"/>
  <c r="U268" i="1" s="1"/>
  <c r="AI268" i="1"/>
  <c r="CW268" i="1" s="1"/>
  <c r="V268" i="1" s="1"/>
  <c r="AJ268" i="1"/>
  <c r="CQ268" i="1"/>
  <c r="CR268" i="1"/>
  <c r="CT268" i="1"/>
  <c r="CU268" i="1"/>
  <c r="T268" i="1" s="1"/>
  <c r="CX268" i="1"/>
  <c r="W268" i="1" s="1"/>
  <c r="CY268" i="1"/>
  <c r="X268" i="1" s="1"/>
  <c r="CZ268" i="1"/>
  <c r="Y268" i="1" s="1"/>
  <c r="FR268" i="1"/>
  <c r="GL268" i="1"/>
  <c r="BZ271" i="1" s="1"/>
  <c r="GN268" i="1"/>
  <c r="GP268" i="1"/>
  <c r="GV268" i="1"/>
  <c r="HC268" i="1" s="1"/>
  <c r="GX268" i="1" s="1"/>
  <c r="N269" i="1"/>
  <c r="R269" i="1"/>
  <c r="GK269" i="1" s="1"/>
  <c r="AC269" i="1"/>
  <c r="P269" i="1" s="1"/>
  <c r="AE269" i="1"/>
  <c r="AD269" i="1" s="1"/>
  <c r="AB269" i="1" s="1"/>
  <c r="AF269" i="1"/>
  <c r="S269" i="1" s="1"/>
  <c r="AG269" i="1"/>
  <c r="CU269" i="1" s="1"/>
  <c r="T269" i="1" s="1"/>
  <c r="AH269" i="1"/>
  <c r="AI269" i="1"/>
  <c r="AJ269" i="1"/>
  <c r="CX269" i="1" s="1"/>
  <c r="W269" i="1" s="1"/>
  <c r="CR269" i="1"/>
  <c r="CS269" i="1"/>
  <c r="CV269" i="1"/>
  <c r="U269" i="1" s="1"/>
  <c r="CW269" i="1"/>
  <c r="V269" i="1" s="1"/>
  <c r="FR269" i="1"/>
  <c r="GL269" i="1"/>
  <c r="GN269" i="1"/>
  <c r="GP269" i="1"/>
  <c r="GV269" i="1"/>
  <c r="GX269" i="1"/>
  <c r="HC269" i="1"/>
  <c r="B271" i="1"/>
  <c r="B242" i="1" s="1"/>
  <c r="C271" i="1"/>
  <c r="C242" i="1" s="1"/>
  <c r="D271" i="1"/>
  <c r="D242" i="1" s="1"/>
  <c r="F271" i="1"/>
  <c r="F242" i="1" s="1"/>
  <c r="G271" i="1"/>
  <c r="G242" i="1" s="1"/>
  <c r="BX271" i="1"/>
  <c r="BX242" i="1" s="1"/>
  <c r="BY271" i="1"/>
  <c r="BY242" i="1" s="1"/>
  <c r="CD271" i="1"/>
  <c r="CD242" i="1" s="1"/>
  <c r="CK271" i="1"/>
  <c r="CK242" i="1" s="1"/>
  <c r="CL271" i="1"/>
  <c r="CL242" i="1" s="1"/>
  <c r="CM271" i="1"/>
  <c r="CM242" i="1" s="1"/>
  <c r="FP271" i="1"/>
  <c r="FP242" i="1" s="1"/>
  <c r="FQ271" i="1"/>
  <c r="FQ242" i="1" s="1"/>
  <c r="FR271" i="1"/>
  <c r="FR242" i="1" s="1"/>
  <c r="FV271" i="1"/>
  <c r="FV242" i="1" s="1"/>
  <c r="FY271" i="1"/>
  <c r="FY242" i="1" s="1"/>
  <c r="GC271" i="1"/>
  <c r="GC242" i="1" s="1"/>
  <c r="GD271" i="1"/>
  <c r="GD242" i="1" s="1"/>
  <c r="GE271" i="1"/>
  <c r="GE242" i="1" s="1"/>
  <c r="B301" i="1"/>
  <c r="B238" i="1" s="1"/>
  <c r="C301" i="1"/>
  <c r="C238" i="1" s="1"/>
  <c r="D301" i="1"/>
  <c r="D238" i="1" s="1"/>
  <c r="F301" i="1"/>
  <c r="F238" i="1" s="1"/>
  <c r="G301" i="1"/>
  <c r="G238" i="1" s="1"/>
  <c r="D331" i="1"/>
  <c r="E333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BE333" i="1"/>
  <c r="BF333" i="1"/>
  <c r="BG333" i="1"/>
  <c r="BH333" i="1"/>
  <c r="BI333" i="1"/>
  <c r="BJ333" i="1"/>
  <c r="BK333" i="1"/>
  <c r="BL333" i="1"/>
  <c r="BM333" i="1"/>
  <c r="BN333" i="1"/>
  <c r="BO333" i="1"/>
  <c r="BP333" i="1"/>
  <c r="BQ333" i="1"/>
  <c r="BR333" i="1"/>
  <c r="BS333" i="1"/>
  <c r="BT333" i="1"/>
  <c r="BU333" i="1"/>
  <c r="BV333" i="1"/>
  <c r="BW333" i="1"/>
  <c r="BX333" i="1"/>
  <c r="BY333" i="1"/>
  <c r="BZ333" i="1"/>
  <c r="CA333" i="1"/>
  <c r="CB333" i="1"/>
  <c r="CC333" i="1"/>
  <c r="CD333" i="1"/>
  <c r="CE333" i="1"/>
  <c r="CF333" i="1"/>
  <c r="CG333" i="1"/>
  <c r="CH333" i="1"/>
  <c r="CI333" i="1"/>
  <c r="CJ333" i="1"/>
  <c r="CK333" i="1"/>
  <c r="CL333" i="1"/>
  <c r="CM333" i="1"/>
  <c r="CN333" i="1"/>
  <c r="CO333" i="1"/>
  <c r="CP333" i="1"/>
  <c r="CQ333" i="1"/>
  <c r="CR333" i="1"/>
  <c r="CS333" i="1"/>
  <c r="CT333" i="1"/>
  <c r="CU333" i="1"/>
  <c r="CV333" i="1"/>
  <c r="CW333" i="1"/>
  <c r="CX333" i="1"/>
  <c r="CY333" i="1"/>
  <c r="CZ333" i="1"/>
  <c r="DA333" i="1"/>
  <c r="DB333" i="1"/>
  <c r="DC333" i="1"/>
  <c r="DD333" i="1"/>
  <c r="DE333" i="1"/>
  <c r="DF333" i="1"/>
  <c r="DR333" i="1"/>
  <c r="DS333" i="1"/>
  <c r="DT333" i="1"/>
  <c r="DU333" i="1"/>
  <c r="DV333" i="1"/>
  <c r="DW333" i="1"/>
  <c r="DX333" i="1"/>
  <c r="DY333" i="1"/>
  <c r="DZ333" i="1"/>
  <c r="EA333" i="1"/>
  <c r="EB333" i="1"/>
  <c r="EC333" i="1"/>
  <c r="ED333" i="1"/>
  <c r="EE333" i="1"/>
  <c r="EF333" i="1"/>
  <c r="EW333" i="1"/>
  <c r="EX333" i="1"/>
  <c r="EY333" i="1"/>
  <c r="EZ333" i="1"/>
  <c r="FA333" i="1"/>
  <c r="FB333" i="1"/>
  <c r="FC333" i="1"/>
  <c r="FD333" i="1"/>
  <c r="FE333" i="1"/>
  <c r="FF333" i="1"/>
  <c r="FG333" i="1"/>
  <c r="FH333" i="1"/>
  <c r="FI333" i="1"/>
  <c r="FJ333" i="1"/>
  <c r="FK333" i="1"/>
  <c r="FL333" i="1"/>
  <c r="FM333" i="1"/>
  <c r="FN333" i="1"/>
  <c r="FO333" i="1"/>
  <c r="FP333" i="1"/>
  <c r="FQ333" i="1"/>
  <c r="FR333" i="1"/>
  <c r="FS333" i="1"/>
  <c r="FT333" i="1"/>
  <c r="FU333" i="1"/>
  <c r="FV333" i="1"/>
  <c r="FW333" i="1"/>
  <c r="FX333" i="1"/>
  <c r="FY333" i="1"/>
  <c r="FZ333" i="1"/>
  <c r="GA333" i="1"/>
  <c r="GB333" i="1"/>
  <c r="GC333" i="1"/>
  <c r="GD333" i="1"/>
  <c r="GE333" i="1"/>
  <c r="GF333" i="1"/>
  <c r="GG333" i="1"/>
  <c r="GH333" i="1"/>
  <c r="GI333" i="1"/>
  <c r="GJ333" i="1"/>
  <c r="GK333" i="1"/>
  <c r="GL333" i="1"/>
  <c r="GM333" i="1"/>
  <c r="GN333" i="1"/>
  <c r="GO333" i="1"/>
  <c r="GP333" i="1"/>
  <c r="GQ333" i="1"/>
  <c r="GR333" i="1"/>
  <c r="GS333" i="1"/>
  <c r="GT333" i="1"/>
  <c r="GU333" i="1"/>
  <c r="GV333" i="1"/>
  <c r="GW333" i="1"/>
  <c r="GX333" i="1"/>
  <c r="D335" i="1"/>
  <c r="E337" i="1"/>
  <c r="Z337" i="1"/>
  <c r="AA337" i="1"/>
  <c r="AM337" i="1"/>
  <c r="AN337" i="1"/>
  <c r="BE337" i="1"/>
  <c r="BF337" i="1"/>
  <c r="BG337" i="1"/>
  <c r="BH337" i="1"/>
  <c r="BI337" i="1"/>
  <c r="BJ337" i="1"/>
  <c r="BK337" i="1"/>
  <c r="BL337" i="1"/>
  <c r="BM337" i="1"/>
  <c r="BN337" i="1"/>
  <c r="BO337" i="1"/>
  <c r="BP337" i="1"/>
  <c r="BQ337" i="1"/>
  <c r="BR337" i="1"/>
  <c r="BS337" i="1"/>
  <c r="BT337" i="1"/>
  <c r="BU337" i="1"/>
  <c r="BV337" i="1"/>
  <c r="BW337" i="1"/>
  <c r="CN337" i="1"/>
  <c r="CO337" i="1"/>
  <c r="CP337" i="1"/>
  <c r="CQ337" i="1"/>
  <c r="CR337" i="1"/>
  <c r="CS337" i="1"/>
  <c r="CT337" i="1"/>
  <c r="CU337" i="1"/>
  <c r="CV337" i="1"/>
  <c r="CW337" i="1"/>
  <c r="CX337" i="1"/>
  <c r="CY337" i="1"/>
  <c r="CZ337" i="1"/>
  <c r="DA337" i="1"/>
  <c r="DB337" i="1"/>
  <c r="DC337" i="1"/>
  <c r="DD337" i="1"/>
  <c r="DE337" i="1"/>
  <c r="DF337" i="1"/>
  <c r="DR337" i="1"/>
  <c r="DS337" i="1"/>
  <c r="EE337" i="1"/>
  <c r="EF337" i="1"/>
  <c r="EW337" i="1"/>
  <c r="EX337" i="1"/>
  <c r="EY337" i="1"/>
  <c r="EZ337" i="1"/>
  <c r="FA337" i="1"/>
  <c r="FB337" i="1"/>
  <c r="FC337" i="1"/>
  <c r="FD337" i="1"/>
  <c r="FE337" i="1"/>
  <c r="FF337" i="1"/>
  <c r="FG337" i="1"/>
  <c r="FH337" i="1"/>
  <c r="FI337" i="1"/>
  <c r="FJ337" i="1"/>
  <c r="FK337" i="1"/>
  <c r="FL337" i="1"/>
  <c r="FM337" i="1"/>
  <c r="FN337" i="1"/>
  <c r="FO337" i="1"/>
  <c r="GF337" i="1"/>
  <c r="GG337" i="1"/>
  <c r="GH337" i="1"/>
  <c r="GI337" i="1"/>
  <c r="GJ337" i="1"/>
  <c r="GK337" i="1"/>
  <c r="GL337" i="1"/>
  <c r="GM337" i="1"/>
  <c r="GN337" i="1"/>
  <c r="GO337" i="1"/>
  <c r="GP337" i="1"/>
  <c r="GQ337" i="1"/>
  <c r="GR337" i="1"/>
  <c r="GS337" i="1"/>
  <c r="GT337" i="1"/>
  <c r="GU337" i="1"/>
  <c r="GV337" i="1"/>
  <c r="GW337" i="1"/>
  <c r="GX337" i="1"/>
  <c r="C339" i="1"/>
  <c r="D339" i="1"/>
  <c r="N339" i="1"/>
  <c r="P339" i="1"/>
  <c r="AC339" i="1"/>
  <c r="AB339" i="1" s="1"/>
  <c r="AD339" i="1"/>
  <c r="AE339" i="1"/>
  <c r="Q339" i="1" s="1"/>
  <c r="AF339" i="1"/>
  <c r="S339" i="1" s="1"/>
  <c r="AG339" i="1"/>
  <c r="AH339" i="1"/>
  <c r="AI339" i="1"/>
  <c r="CW339" i="1" s="1"/>
  <c r="V339" i="1" s="1"/>
  <c r="AJ339" i="1"/>
  <c r="CQ339" i="1"/>
  <c r="CR339" i="1"/>
  <c r="CT339" i="1"/>
  <c r="CU339" i="1"/>
  <c r="T339" i="1" s="1"/>
  <c r="CV339" i="1"/>
  <c r="U339" i="1" s="1"/>
  <c r="CX339" i="1"/>
  <c r="W339" i="1" s="1"/>
  <c r="FR339" i="1"/>
  <c r="GL339" i="1"/>
  <c r="GO339" i="1"/>
  <c r="GP339" i="1"/>
  <c r="GV339" i="1"/>
  <c r="HC339" i="1" s="1"/>
  <c r="GX339" i="1" s="1"/>
  <c r="C340" i="1"/>
  <c r="D340" i="1"/>
  <c r="N340" i="1"/>
  <c r="P340" i="1"/>
  <c r="AC340" i="1"/>
  <c r="AB340" i="1" s="1"/>
  <c r="AD340" i="1"/>
  <c r="AE340" i="1"/>
  <c r="Q340" i="1" s="1"/>
  <c r="AF340" i="1"/>
  <c r="S340" i="1" s="1"/>
  <c r="AG340" i="1"/>
  <c r="AH340" i="1"/>
  <c r="AI340" i="1"/>
  <c r="CW340" i="1" s="1"/>
  <c r="V340" i="1" s="1"/>
  <c r="AJ340" i="1"/>
  <c r="CQ340" i="1"/>
  <c r="CR340" i="1"/>
  <c r="CT340" i="1"/>
  <c r="CU340" i="1"/>
  <c r="T340" i="1" s="1"/>
  <c r="CV340" i="1"/>
  <c r="U340" i="1" s="1"/>
  <c r="CX340" i="1"/>
  <c r="W340" i="1" s="1"/>
  <c r="FR340" i="1"/>
  <c r="GL340" i="1"/>
  <c r="GO340" i="1"/>
  <c r="GP340" i="1"/>
  <c r="GV340" i="1"/>
  <c r="HC340" i="1" s="1"/>
  <c r="GX340" i="1" s="1"/>
  <c r="C341" i="1"/>
  <c r="D341" i="1"/>
  <c r="N341" i="1"/>
  <c r="P341" i="1"/>
  <c r="AC341" i="1"/>
  <c r="AB341" i="1" s="1"/>
  <c r="AD341" i="1"/>
  <c r="AE341" i="1"/>
  <c r="Q341" i="1" s="1"/>
  <c r="AF341" i="1"/>
  <c r="S341" i="1" s="1"/>
  <c r="AG341" i="1"/>
  <c r="AH341" i="1"/>
  <c r="CV341" i="1" s="1"/>
  <c r="U341" i="1" s="1"/>
  <c r="AI341" i="1"/>
  <c r="CW341" i="1" s="1"/>
  <c r="V341" i="1" s="1"/>
  <c r="AJ341" i="1"/>
  <c r="CQ341" i="1"/>
  <c r="CR341" i="1"/>
  <c r="CT341" i="1"/>
  <c r="CU341" i="1"/>
  <c r="T341" i="1" s="1"/>
  <c r="CX341" i="1"/>
  <c r="W341" i="1" s="1"/>
  <c r="FR341" i="1"/>
  <c r="GL341" i="1"/>
  <c r="GO341" i="1"/>
  <c r="GP341" i="1"/>
  <c r="GV341" i="1"/>
  <c r="HC341" i="1" s="1"/>
  <c r="GX341" i="1" s="1"/>
  <c r="C342" i="1"/>
  <c r="D342" i="1"/>
  <c r="N342" i="1"/>
  <c r="P342" i="1"/>
  <c r="AC342" i="1"/>
  <c r="AB342" i="1" s="1"/>
  <c r="AD342" i="1"/>
  <c r="AE342" i="1"/>
  <c r="Q342" i="1" s="1"/>
  <c r="AF342" i="1"/>
  <c r="S342" i="1" s="1"/>
  <c r="AG342" i="1"/>
  <c r="AH342" i="1"/>
  <c r="CV342" i="1" s="1"/>
  <c r="U342" i="1" s="1"/>
  <c r="AI342" i="1"/>
  <c r="CW342" i="1" s="1"/>
  <c r="V342" i="1" s="1"/>
  <c r="AJ342" i="1"/>
  <c r="CQ342" i="1"/>
  <c r="CR342" i="1"/>
  <c r="CT342" i="1"/>
  <c r="CU342" i="1"/>
  <c r="T342" i="1" s="1"/>
  <c r="CX342" i="1"/>
  <c r="W342" i="1" s="1"/>
  <c r="FR342" i="1"/>
  <c r="GL342" i="1"/>
  <c r="GO342" i="1"/>
  <c r="GP342" i="1"/>
  <c r="GV342" i="1"/>
  <c r="HC342" i="1" s="1"/>
  <c r="GX342" i="1" s="1"/>
  <c r="I343" i="1"/>
  <c r="N343" i="1"/>
  <c r="AC343" i="1"/>
  <c r="P343" i="1" s="1"/>
  <c r="AE343" i="1"/>
  <c r="R343" i="1" s="1"/>
  <c r="GK343" i="1" s="1"/>
  <c r="AF343" i="1"/>
  <c r="S343" i="1" s="1"/>
  <c r="AG343" i="1"/>
  <c r="AH343" i="1"/>
  <c r="AI343" i="1"/>
  <c r="CW343" i="1" s="1"/>
  <c r="V343" i="1" s="1"/>
  <c r="AJ343" i="1"/>
  <c r="CX343" i="1" s="1"/>
  <c r="W343" i="1" s="1"/>
  <c r="CQ343" i="1"/>
  <c r="CR343" i="1"/>
  <c r="CU343" i="1"/>
  <c r="T343" i="1" s="1"/>
  <c r="CV343" i="1"/>
  <c r="U343" i="1" s="1"/>
  <c r="FR343" i="1"/>
  <c r="GL343" i="1"/>
  <c r="GO343" i="1"/>
  <c r="GP343" i="1"/>
  <c r="GV343" i="1"/>
  <c r="HC343" i="1" s="1"/>
  <c r="GX343" i="1" s="1"/>
  <c r="I344" i="1"/>
  <c r="N344" i="1"/>
  <c r="R344" i="1"/>
  <c r="GK344" i="1" s="1"/>
  <c r="AC344" i="1"/>
  <c r="P344" i="1" s="1"/>
  <c r="AE344" i="1"/>
  <c r="AD344" i="1" s="1"/>
  <c r="AB344" i="1" s="1"/>
  <c r="AF344" i="1"/>
  <c r="S344" i="1" s="1"/>
  <c r="AG344" i="1"/>
  <c r="CU344" i="1" s="1"/>
  <c r="T344" i="1" s="1"/>
  <c r="AH344" i="1"/>
  <c r="AI344" i="1"/>
  <c r="AJ344" i="1"/>
  <c r="CX344" i="1" s="1"/>
  <c r="W344" i="1" s="1"/>
  <c r="CR344" i="1"/>
  <c r="CS344" i="1"/>
  <c r="CV344" i="1"/>
  <c r="U344" i="1" s="1"/>
  <c r="CW344" i="1"/>
  <c r="V344" i="1" s="1"/>
  <c r="FR344" i="1"/>
  <c r="GL344" i="1"/>
  <c r="GO344" i="1"/>
  <c r="GP344" i="1"/>
  <c r="GV344" i="1"/>
  <c r="GX344" i="1"/>
  <c r="HC344" i="1"/>
  <c r="N345" i="1"/>
  <c r="P345" i="1"/>
  <c r="S345" i="1"/>
  <c r="AC345" i="1"/>
  <c r="AB345" i="1" s="1"/>
  <c r="AD345" i="1"/>
  <c r="AE345" i="1"/>
  <c r="Q345" i="1" s="1"/>
  <c r="AF345" i="1"/>
  <c r="AG345" i="1"/>
  <c r="AH345" i="1"/>
  <c r="CV345" i="1" s="1"/>
  <c r="U345" i="1" s="1"/>
  <c r="AI345" i="1"/>
  <c r="CW345" i="1" s="1"/>
  <c r="V345" i="1" s="1"/>
  <c r="AJ345" i="1"/>
  <c r="CQ345" i="1"/>
  <c r="CR345" i="1"/>
  <c r="CT345" i="1"/>
  <c r="CU345" i="1"/>
  <c r="T345" i="1" s="1"/>
  <c r="CX345" i="1"/>
  <c r="W345" i="1" s="1"/>
  <c r="CY345" i="1"/>
  <c r="X345" i="1" s="1"/>
  <c r="CZ345" i="1"/>
  <c r="Y345" i="1" s="1"/>
  <c r="FR345" i="1"/>
  <c r="GL345" i="1"/>
  <c r="GO345" i="1"/>
  <c r="GP345" i="1"/>
  <c r="GV345" i="1"/>
  <c r="HC345" i="1" s="1"/>
  <c r="GX345" i="1" s="1"/>
  <c r="N346" i="1"/>
  <c r="R346" i="1"/>
  <c r="GK346" i="1" s="1"/>
  <c r="AC346" i="1"/>
  <c r="P346" i="1" s="1"/>
  <c r="AE346" i="1"/>
  <c r="AD346" i="1" s="1"/>
  <c r="AB346" i="1" s="1"/>
  <c r="AF346" i="1"/>
  <c r="S346" i="1" s="1"/>
  <c r="AG346" i="1"/>
  <c r="CU346" i="1" s="1"/>
  <c r="T346" i="1" s="1"/>
  <c r="AH346" i="1"/>
  <c r="AI346" i="1"/>
  <c r="AJ346" i="1"/>
  <c r="CX346" i="1" s="1"/>
  <c r="W346" i="1" s="1"/>
  <c r="CR346" i="1"/>
  <c r="CS346" i="1"/>
  <c r="CV346" i="1"/>
  <c r="U346" i="1" s="1"/>
  <c r="CW346" i="1"/>
  <c r="V346" i="1" s="1"/>
  <c r="FR346" i="1"/>
  <c r="GL346" i="1"/>
  <c r="GO346" i="1"/>
  <c r="GP346" i="1"/>
  <c r="GV346" i="1"/>
  <c r="GX346" i="1"/>
  <c r="HC346" i="1"/>
  <c r="C347" i="1"/>
  <c r="D347" i="1"/>
  <c r="N347" i="1"/>
  <c r="R347" i="1"/>
  <c r="GK347" i="1" s="1"/>
  <c r="AC347" i="1"/>
  <c r="P347" i="1" s="1"/>
  <c r="AE347" i="1"/>
  <c r="AD347" i="1" s="1"/>
  <c r="AB347" i="1" s="1"/>
  <c r="AF347" i="1"/>
  <c r="S347" i="1" s="1"/>
  <c r="AG347" i="1"/>
  <c r="CU347" i="1" s="1"/>
  <c r="T347" i="1" s="1"/>
  <c r="AH347" i="1"/>
  <c r="AI347" i="1"/>
  <c r="AJ347" i="1"/>
  <c r="CX347" i="1" s="1"/>
  <c r="W347" i="1" s="1"/>
  <c r="CR347" i="1"/>
  <c r="CS347" i="1"/>
  <c r="CV347" i="1"/>
  <c r="U347" i="1" s="1"/>
  <c r="CW347" i="1"/>
  <c r="V347" i="1" s="1"/>
  <c r="FR347" i="1"/>
  <c r="GL347" i="1"/>
  <c r="GO347" i="1"/>
  <c r="GP347" i="1"/>
  <c r="GV347" i="1"/>
  <c r="GX347" i="1"/>
  <c r="HC347" i="1"/>
  <c r="C348" i="1"/>
  <c r="D348" i="1"/>
  <c r="N348" i="1"/>
  <c r="R348" i="1"/>
  <c r="GK348" i="1" s="1"/>
  <c r="AC348" i="1"/>
  <c r="P348" i="1" s="1"/>
  <c r="AE348" i="1"/>
  <c r="AD348" i="1" s="1"/>
  <c r="AB348" i="1" s="1"/>
  <c r="AF348" i="1"/>
  <c r="S348" i="1" s="1"/>
  <c r="AG348" i="1"/>
  <c r="CU348" i="1" s="1"/>
  <c r="T348" i="1" s="1"/>
  <c r="AH348" i="1"/>
  <c r="AI348" i="1"/>
  <c r="AJ348" i="1"/>
  <c r="CX348" i="1" s="1"/>
  <c r="W348" i="1" s="1"/>
  <c r="CR348" i="1"/>
  <c r="CS348" i="1"/>
  <c r="CV348" i="1"/>
  <c r="U348" i="1" s="1"/>
  <c r="CW348" i="1"/>
  <c r="V348" i="1" s="1"/>
  <c r="FR348" i="1"/>
  <c r="GL348" i="1"/>
  <c r="GO348" i="1"/>
  <c r="GP348" i="1"/>
  <c r="GV348" i="1"/>
  <c r="GX348" i="1"/>
  <c r="HC348" i="1"/>
  <c r="N349" i="1"/>
  <c r="P349" i="1"/>
  <c r="S349" i="1"/>
  <c r="AC349" i="1"/>
  <c r="AB349" i="1" s="1"/>
  <c r="AD349" i="1"/>
  <c r="AE349" i="1"/>
  <c r="Q349" i="1" s="1"/>
  <c r="AF349" i="1"/>
  <c r="AG349" i="1"/>
  <c r="AH349" i="1"/>
  <c r="CV349" i="1" s="1"/>
  <c r="U349" i="1" s="1"/>
  <c r="AI349" i="1"/>
  <c r="CW349" i="1" s="1"/>
  <c r="V349" i="1" s="1"/>
  <c r="AJ349" i="1"/>
  <c r="CQ349" i="1"/>
  <c r="CR349" i="1"/>
  <c r="CT349" i="1"/>
  <c r="CU349" i="1"/>
  <c r="T349" i="1" s="1"/>
  <c r="CX349" i="1"/>
  <c r="W349" i="1" s="1"/>
  <c r="CY349" i="1"/>
  <c r="X349" i="1" s="1"/>
  <c r="CZ349" i="1"/>
  <c r="Y349" i="1" s="1"/>
  <c r="FR349" i="1"/>
  <c r="GL349" i="1"/>
  <c r="GO349" i="1"/>
  <c r="GP349" i="1"/>
  <c r="GV349" i="1"/>
  <c r="HC349" i="1" s="1"/>
  <c r="GX349" i="1" s="1"/>
  <c r="N350" i="1"/>
  <c r="R350" i="1"/>
  <c r="GK350" i="1" s="1"/>
  <c r="AC350" i="1"/>
  <c r="P350" i="1" s="1"/>
  <c r="AE350" i="1"/>
  <c r="AD350" i="1" s="1"/>
  <c r="AB350" i="1" s="1"/>
  <c r="AF350" i="1"/>
  <c r="S350" i="1" s="1"/>
  <c r="AG350" i="1"/>
  <c r="CU350" i="1" s="1"/>
  <c r="T350" i="1" s="1"/>
  <c r="AH350" i="1"/>
  <c r="AI350" i="1"/>
  <c r="AJ350" i="1"/>
  <c r="CX350" i="1" s="1"/>
  <c r="W350" i="1" s="1"/>
  <c r="CR350" i="1"/>
  <c r="CS350" i="1"/>
  <c r="CV350" i="1"/>
  <c r="U350" i="1" s="1"/>
  <c r="CW350" i="1"/>
  <c r="V350" i="1" s="1"/>
  <c r="FR350" i="1"/>
  <c r="GL350" i="1"/>
  <c r="GO350" i="1"/>
  <c r="GP350" i="1"/>
  <c r="GV350" i="1"/>
  <c r="GX350" i="1"/>
  <c r="HC350" i="1"/>
  <c r="N351" i="1"/>
  <c r="P351" i="1"/>
  <c r="S351" i="1"/>
  <c r="AC351" i="1"/>
  <c r="AB351" i="1" s="1"/>
  <c r="AD351" i="1"/>
  <c r="AE351" i="1"/>
  <c r="Q351" i="1" s="1"/>
  <c r="AF351" i="1"/>
  <c r="AG351" i="1"/>
  <c r="AH351" i="1"/>
  <c r="CV351" i="1" s="1"/>
  <c r="U351" i="1" s="1"/>
  <c r="AI351" i="1"/>
  <c r="CW351" i="1" s="1"/>
  <c r="V351" i="1" s="1"/>
  <c r="AJ351" i="1"/>
  <c r="CQ351" i="1"/>
  <c r="CR351" i="1"/>
  <c r="CT351" i="1"/>
  <c r="CU351" i="1"/>
  <c r="T351" i="1" s="1"/>
  <c r="CX351" i="1"/>
  <c r="W351" i="1" s="1"/>
  <c r="CY351" i="1"/>
  <c r="X351" i="1" s="1"/>
  <c r="CZ351" i="1"/>
  <c r="Y351" i="1" s="1"/>
  <c r="FR351" i="1"/>
  <c r="GL351" i="1"/>
  <c r="GO351" i="1"/>
  <c r="GP351" i="1"/>
  <c r="GV351" i="1"/>
  <c r="HC351" i="1" s="1"/>
  <c r="GX351" i="1" s="1"/>
  <c r="N352" i="1"/>
  <c r="R352" i="1"/>
  <c r="GK352" i="1" s="1"/>
  <c r="AC352" i="1"/>
  <c r="P352" i="1" s="1"/>
  <c r="AE352" i="1"/>
  <c r="AD352" i="1" s="1"/>
  <c r="AB352" i="1" s="1"/>
  <c r="AF352" i="1"/>
  <c r="S352" i="1" s="1"/>
  <c r="AG352" i="1"/>
  <c r="CU352" i="1" s="1"/>
  <c r="T352" i="1" s="1"/>
  <c r="AH352" i="1"/>
  <c r="AI352" i="1"/>
  <c r="AJ352" i="1"/>
  <c r="CX352" i="1" s="1"/>
  <c r="W352" i="1" s="1"/>
  <c r="CR352" i="1"/>
  <c r="CS352" i="1"/>
  <c r="CV352" i="1"/>
  <c r="U352" i="1" s="1"/>
  <c r="CW352" i="1"/>
  <c r="V352" i="1" s="1"/>
  <c r="FR352" i="1"/>
  <c r="GL352" i="1"/>
  <c r="GO352" i="1"/>
  <c r="GP352" i="1"/>
  <c r="GV352" i="1"/>
  <c r="GX352" i="1"/>
  <c r="HC352" i="1"/>
  <c r="C353" i="1"/>
  <c r="D353" i="1"/>
  <c r="N353" i="1"/>
  <c r="R353" i="1"/>
  <c r="GK353" i="1" s="1"/>
  <c r="AC353" i="1"/>
  <c r="P353" i="1" s="1"/>
  <c r="AE353" i="1"/>
  <c r="AD353" i="1" s="1"/>
  <c r="AB353" i="1" s="1"/>
  <c r="AF353" i="1"/>
  <c r="AG353" i="1"/>
  <c r="CU353" i="1" s="1"/>
  <c r="T353" i="1" s="1"/>
  <c r="AH353" i="1"/>
  <c r="AI353" i="1"/>
  <c r="AJ353" i="1"/>
  <c r="CX353" i="1" s="1"/>
  <c r="W353" i="1" s="1"/>
  <c r="CR353" i="1"/>
  <c r="CS353" i="1"/>
  <c r="CV353" i="1"/>
  <c r="U353" i="1" s="1"/>
  <c r="CW353" i="1"/>
  <c r="V353" i="1" s="1"/>
  <c r="FR353" i="1"/>
  <c r="GL353" i="1"/>
  <c r="GO353" i="1"/>
  <c r="GP353" i="1"/>
  <c r="GV353" i="1"/>
  <c r="GX353" i="1"/>
  <c r="HC353" i="1"/>
  <c r="C354" i="1"/>
  <c r="D354" i="1"/>
  <c r="N354" i="1"/>
  <c r="R354" i="1"/>
  <c r="GK354" i="1" s="1"/>
  <c r="AB354" i="1"/>
  <c r="AC354" i="1"/>
  <c r="P354" i="1" s="1"/>
  <c r="AE354" i="1"/>
  <c r="AD354" i="1" s="1"/>
  <c r="AF354" i="1"/>
  <c r="AG354" i="1"/>
  <c r="CU354" i="1" s="1"/>
  <c r="T354" i="1" s="1"/>
  <c r="AH354" i="1"/>
  <c r="AI354" i="1"/>
  <c r="AJ354" i="1"/>
  <c r="CX354" i="1" s="1"/>
  <c r="W354" i="1" s="1"/>
  <c r="CR354" i="1"/>
  <c r="CS354" i="1"/>
  <c r="CV354" i="1"/>
  <c r="U354" i="1" s="1"/>
  <c r="CW354" i="1"/>
  <c r="V354" i="1" s="1"/>
  <c r="FR354" i="1"/>
  <c r="GL354" i="1"/>
  <c r="GO354" i="1"/>
  <c r="GP354" i="1"/>
  <c r="GV354" i="1"/>
  <c r="GX354" i="1"/>
  <c r="HC354" i="1"/>
  <c r="C355" i="1"/>
  <c r="D355" i="1"/>
  <c r="N355" i="1"/>
  <c r="R355" i="1"/>
  <c r="GK355" i="1" s="1"/>
  <c r="AB355" i="1"/>
  <c r="AC355" i="1"/>
  <c r="P355" i="1" s="1"/>
  <c r="AE355" i="1"/>
  <c r="AD355" i="1" s="1"/>
  <c r="AF355" i="1"/>
  <c r="AG355" i="1"/>
  <c r="CU355" i="1" s="1"/>
  <c r="T355" i="1" s="1"/>
  <c r="AH355" i="1"/>
  <c r="AI355" i="1"/>
  <c r="AJ355" i="1"/>
  <c r="CX355" i="1" s="1"/>
  <c r="W355" i="1" s="1"/>
  <c r="CR355" i="1"/>
  <c r="CS355" i="1"/>
  <c r="CV355" i="1"/>
  <c r="U355" i="1" s="1"/>
  <c r="CW355" i="1"/>
  <c r="V355" i="1" s="1"/>
  <c r="FR355" i="1"/>
  <c r="GL355" i="1"/>
  <c r="GO355" i="1"/>
  <c r="GP355" i="1"/>
  <c r="GV355" i="1"/>
  <c r="GX355" i="1"/>
  <c r="HC355" i="1"/>
  <c r="C356" i="1"/>
  <c r="D356" i="1"/>
  <c r="N356" i="1"/>
  <c r="R356" i="1"/>
  <c r="GK356" i="1" s="1"/>
  <c r="AC356" i="1"/>
  <c r="P356" i="1" s="1"/>
  <c r="AE356" i="1"/>
  <c r="AD356" i="1" s="1"/>
  <c r="AB356" i="1" s="1"/>
  <c r="AF356" i="1"/>
  <c r="AG356" i="1"/>
  <c r="CU356" i="1" s="1"/>
  <c r="T356" i="1" s="1"/>
  <c r="AH356" i="1"/>
  <c r="AI356" i="1"/>
  <c r="AJ356" i="1"/>
  <c r="CX356" i="1" s="1"/>
  <c r="W356" i="1" s="1"/>
  <c r="CR356" i="1"/>
  <c r="CS356" i="1"/>
  <c r="CV356" i="1"/>
  <c r="U356" i="1" s="1"/>
  <c r="CW356" i="1"/>
  <c r="V356" i="1" s="1"/>
  <c r="FR356" i="1"/>
  <c r="GL356" i="1"/>
  <c r="GO356" i="1"/>
  <c r="GP356" i="1"/>
  <c r="GV356" i="1"/>
  <c r="GX356" i="1"/>
  <c r="HC356" i="1"/>
  <c r="N357" i="1"/>
  <c r="P357" i="1"/>
  <c r="S357" i="1"/>
  <c r="T357" i="1"/>
  <c r="AC357" i="1"/>
  <c r="AD357" i="1"/>
  <c r="AE357" i="1"/>
  <c r="Q357" i="1" s="1"/>
  <c r="AF357" i="1"/>
  <c r="AG357" i="1"/>
  <c r="AH357" i="1"/>
  <c r="CV357" i="1" s="1"/>
  <c r="U357" i="1" s="1"/>
  <c r="AI357" i="1"/>
  <c r="CW357" i="1" s="1"/>
  <c r="V357" i="1" s="1"/>
  <c r="AJ357" i="1"/>
  <c r="CQ357" i="1"/>
  <c r="CR357" i="1"/>
  <c r="CT357" i="1"/>
  <c r="CU357" i="1"/>
  <c r="CX357" i="1"/>
  <c r="W357" i="1" s="1"/>
  <c r="CY357" i="1"/>
  <c r="X357" i="1" s="1"/>
  <c r="CZ357" i="1"/>
  <c r="Y357" i="1" s="1"/>
  <c r="FR357" i="1"/>
  <c r="GL357" i="1"/>
  <c r="GO357" i="1"/>
  <c r="GP357" i="1"/>
  <c r="GV357" i="1"/>
  <c r="HC357" i="1" s="1"/>
  <c r="GX357" i="1" s="1"/>
  <c r="N358" i="1"/>
  <c r="R358" i="1"/>
  <c r="GK358" i="1" s="1"/>
  <c r="AC358" i="1"/>
  <c r="P358" i="1" s="1"/>
  <c r="AE358" i="1"/>
  <c r="AD358" i="1" s="1"/>
  <c r="AB358" i="1" s="1"/>
  <c r="AF358" i="1"/>
  <c r="AG358" i="1"/>
  <c r="CU358" i="1" s="1"/>
  <c r="T358" i="1" s="1"/>
  <c r="AH358" i="1"/>
  <c r="AI358" i="1"/>
  <c r="AJ358" i="1"/>
  <c r="CX358" i="1" s="1"/>
  <c r="W358" i="1" s="1"/>
  <c r="CR358" i="1"/>
  <c r="CS358" i="1"/>
  <c r="CV358" i="1"/>
  <c r="U358" i="1" s="1"/>
  <c r="CW358" i="1"/>
  <c r="V358" i="1" s="1"/>
  <c r="FR358" i="1"/>
  <c r="GL358" i="1"/>
  <c r="GO358" i="1"/>
  <c r="GP358" i="1"/>
  <c r="GV358" i="1"/>
  <c r="GX358" i="1"/>
  <c r="HC358" i="1"/>
  <c r="N359" i="1"/>
  <c r="P359" i="1"/>
  <c r="S359" i="1"/>
  <c r="T359" i="1"/>
  <c r="AC359" i="1"/>
  <c r="AD359" i="1"/>
  <c r="AE359" i="1"/>
  <c r="Q359" i="1" s="1"/>
  <c r="AF359" i="1"/>
  <c r="AG359" i="1"/>
  <c r="AH359" i="1"/>
  <c r="CV359" i="1" s="1"/>
  <c r="U359" i="1" s="1"/>
  <c r="AI359" i="1"/>
  <c r="CW359" i="1" s="1"/>
  <c r="V359" i="1" s="1"/>
  <c r="AJ359" i="1"/>
  <c r="CQ359" i="1"/>
  <c r="CR359" i="1"/>
  <c r="CT359" i="1"/>
  <c r="CU359" i="1"/>
  <c r="CX359" i="1"/>
  <c r="W359" i="1" s="1"/>
  <c r="CY359" i="1"/>
  <c r="X359" i="1" s="1"/>
  <c r="CZ359" i="1"/>
  <c r="Y359" i="1" s="1"/>
  <c r="FR359" i="1"/>
  <c r="GL359" i="1"/>
  <c r="GO359" i="1"/>
  <c r="GP359" i="1"/>
  <c r="GV359" i="1"/>
  <c r="HC359" i="1" s="1"/>
  <c r="GX359" i="1" s="1"/>
  <c r="N360" i="1"/>
  <c r="R360" i="1"/>
  <c r="V360" i="1"/>
  <c r="AC360" i="1"/>
  <c r="AE360" i="1"/>
  <c r="AD360" i="1" s="1"/>
  <c r="AF360" i="1"/>
  <c r="S360" i="1" s="1"/>
  <c r="AG360" i="1"/>
  <c r="CU360" i="1" s="1"/>
  <c r="T360" i="1" s="1"/>
  <c r="AH360" i="1"/>
  <c r="AI360" i="1"/>
  <c r="AJ360" i="1"/>
  <c r="CR360" i="1"/>
  <c r="CS360" i="1"/>
  <c r="CT360" i="1"/>
  <c r="CV360" i="1"/>
  <c r="U360" i="1" s="1"/>
  <c r="CW360" i="1"/>
  <c r="CX360" i="1"/>
  <c r="W360" i="1" s="1"/>
  <c r="FR360" i="1"/>
  <c r="GK360" i="1"/>
  <c r="GL360" i="1"/>
  <c r="GO360" i="1"/>
  <c r="GP360" i="1"/>
  <c r="GV360" i="1"/>
  <c r="GX360" i="1"/>
  <c r="HC360" i="1"/>
  <c r="C361" i="1"/>
  <c r="D361" i="1"/>
  <c r="N361" i="1"/>
  <c r="R361" i="1"/>
  <c r="V361" i="1"/>
  <c r="AC361" i="1"/>
  <c r="AE361" i="1"/>
  <c r="AD361" i="1" s="1"/>
  <c r="AF361" i="1"/>
  <c r="S361" i="1" s="1"/>
  <c r="AG361" i="1"/>
  <c r="CU361" i="1" s="1"/>
  <c r="T361" i="1" s="1"/>
  <c r="AH361" i="1"/>
  <c r="AI361" i="1"/>
  <c r="AJ361" i="1"/>
  <c r="CR361" i="1"/>
  <c r="CS361" i="1"/>
  <c r="CT361" i="1"/>
  <c r="CV361" i="1"/>
  <c r="U361" i="1" s="1"/>
  <c r="CW361" i="1"/>
  <c r="CX361" i="1"/>
  <c r="W361" i="1" s="1"/>
  <c r="FR361" i="1"/>
  <c r="GK361" i="1"/>
  <c r="GL361" i="1"/>
  <c r="GO361" i="1"/>
  <c r="GP361" i="1"/>
  <c r="GV361" i="1"/>
  <c r="HC361" i="1" s="1"/>
  <c r="GX361" i="1" s="1"/>
  <c r="C362" i="1"/>
  <c r="D362" i="1"/>
  <c r="N362" i="1"/>
  <c r="AC362" i="1"/>
  <c r="AB362" i="1" s="1"/>
  <c r="AE362" i="1"/>
  <c r="AD362" i="1" s="1"/>
  <c r="AF362" i="1"/>
  <c r="S362" i="1" s="1"/>
  <c r="AG362" i="1"/>
  <c r="CU362" i="1" s="1"/>
  <c r="T362" i="1" s="1"/>
  <c r="AH362" i="1"/>
  <c r="AI362" i="1"/>
  <c r="CW362" i="1" s="1"/>
  <c r="V362" i="1" s="1"/>
  <c r="AJ362" i="1"/>
  <c r="CS362" i="1"/>
  <c r="CT362" i="1"/>
  <c r="CV362" i="1"/>
  <c r="U362" i="1" s="1"/>
  <c r="CX362" i="1"/>
  <c r="W362" i="1" s="1"/>
  <c r="FR362" i="1"/>
  <c r="GL362" i="1"/>
  <c r="GO362" i="1"/>
  <c r="GP362" i="1"/>
  <c r="GV362" i="1"/>
  <c r="HC362" i="1"/>
  <c r="GX362" i="1" s="1"/>
  <c r="I363" i="1"/>
  <c r="N363" i="1"/>
  <c r="R363" i="1"/>
  <c r="GK363" i="1" s="1"/>
  <c r="S363" i="1"/>
  <c r="V363" i="1"/>
  <c r="W363" i="1"/>
  <c r="AC363" i="1"/>
  <c r="P363" i="1" s="1"/>
  <c r="CP363" i="1" s="1"/>
  <c r="O363" i="1" s="1"/>
  <c r="AD363" i="1"/>
  <c r="AE363" i="1"/>
  <c r="Q363" i="1" s="1"/>
  <c r="AF363" i="1"/>
  <c r="AG363" i="1"/>
  <c r="AH363" i="1"/>
  <c r="CV363" i="1" s="1"/>
  <c r="U363" i="1" s="1"/>
  <c r="AI363" i="1"/>
  <c r="AJ363" i="1"/>
  <c r="CQ363" i="1"/>
  <c r="CR363" i="1"/>
  <c r="CS363" i="1"/>
  <c r="CT363" i="1"/>
  <c r="CU363" i="1"/>
  <c r="T363" i="1" s="1"/>
  <c r="CW363" i="1"/>
  <c r="CX363" i="1"/>
  <c r="CY363" i="1"/>
  <c r="X363" i="1" s="1"/>
  <c r="CZ363" i="1"/>
  <c r="Y363" i="1" s="1"/>
  <c r="FR363" i="1"/>
  <c r="GL363" i="1"/>
  <c r="BZ370" i="1" s="1"/>
  <c r="GO363" i="1"/>
  <c r="GP363" i="1"/>
  <c r="CD370" i="1" s="1"/>
  <c r="GV363" i="1"/>
  <c r="HC363" i="1" s="1"/>
  <c r="GX363" i="1" s="1"/>
  <c r="I364" i="1"/>
  <c r="N364" i="1"/>
  <c r="R364" i="1"/>
  <c r="GK364" i="1" s="1"/>
  <c r="AC364" i="1"/>
  <c r="P364" i="1" s="1"/>
  <c r="AE364" i="1"/>
  <c r="Q364" i="1" s="1"/>
  <c r="AF364" i="1"/>
  <c r="S364" i="1" s="1"/>
  <c r="AG364" i="1"/>
  <c r="CU364" i="1" s="1"/>
  <c r="T364" i="1" s="1"/>
  <c r="AH364" i="1"/>
  <c r="AI364" i="1"/>
  <c r="AJ364" i="1"/>
  <c r="CX364" i="1" s="1"/>
  <c r="W364" i="1" s="1"/>
  <c r="CR364" i="1"/>
  <c r="CS364" i="1"/>
  <c r="CV364" i="1"/>
  <c r="U364" i="1" s="1"/>
  <c r="CW364" i="1"/>
  <c r="V364" i="1" s="1"/>
  <c r="FR364" i="1"/>
  <c r="FQ370" i="1" s="1"/>
  <c r="GL364" i="1"/>
  <c r="GO364" i="1"/>
  <c r="GP364" i="1"/>
  <c r="GV364" i="1"/>
  <c r="HC364" i="1" s="1"/>
  <c r="GX364" i="1" s="1"/>
  <c r="C365" i="1"/>
  <c r="D365" i="1"/>
  <c r="N365" i="1"/>
  <c r="R365" i="1"/>
  <c r="GK365" i="1" s="1"/>
  <c r="AC365" i="1"/>
  <c r="P365" i="1" s="1"/>
  <c r="AE365" i="1"/>
  <c r="Q365" i="1" s="1"/>
  <c r="AF365" i="1"/>
  <c r="S365" i="1" s="1"/>
  <c r="AG365" i="1"/>
  <c r="CU365" i="1" s="1"/>
  <c r="T365" i="1" s="1"/>
  <c r="AH365" i="1"/>
  <c r="AI365" i="1"/>
  <c r="AJ365" i="1"/>
  <c r="CX365" i="1" s="1"/>
  <c r="W365" i="1" s="1"/>
  <c r="CR365" i="1"/>
  <c r="CS365" i="1"/>
  <c r="CV365" i="1"/>
  <c r="U365" i="1" s="1"/>
  <c r="CW365" i="1"/>
  <c r="V365" i="1" s="1"/>
  <c r="FR365" i="1"/>
  <c r="GL365" i="1"/>
  <c r="GO365" i="1"/>
  <c r="GP365" i="1"/>
  <c r="GV365" i="1"/>
  <c r="HC365" i="1" s="1"/>
  <c r="GX365" i="1" s="1"/>
  <c r="C366" i="1"/>
  <c r="D366" i="1"/>
  <c r="N366" i="1"/>
  <c r="R366" i="1"/>
  <c r="GK366" i="1" s="1"/>
  <c r="AC366" i="1"/>
  <c r="P366" i="1" s="1"/>
  <c r="AE366" i="1"/>
  <c r="Q366" i="1" s="1"/>
  <c r="AF366" i="1"/>
  <c r="S366" i="1" s="1"/>
  <c r="AG366" i="1"/>
  <c r="AH366" i="1"/>
  <c r="AI366" i="1"/>
  <c r="AJ366" i="1"/>
  <c r="CX366" i="1" s="1"/>
  <c r="W366" i="1" s="1"/>
  <c r="CQ366" i="1"/>
  <c r="CR366" i="1"/>
  <c r="CS366" i="1"/>
  <c r="CU366" i="1"/>
  <c r="T366" i="1" s="1"/>
  <c r="CV366" i="1"/>
  <c r="U366" i="1" s="1"/>
  <c r="CW366" i="1"/>
  <c r="V366" i="1" s="1"/>
  <c r="FR366" i="1"/>
  <c r="GL366" i="1"/>
  <c r="GO366" i="1"/>
  <c r="GP366" i="1"/>
  <c r="GV366" i="1"/>
  <c r="HC366" i="1" s="1"/>
  <c r="GX366" i="1" s="1"/>
  <c r="I367" i="1"/>
  <c r="N367" i="1"/>
  <c r="R367" i="1"/>
  <c r="S367" i="1"/>
  <c r="CY367" i="1" s="1"/>
  <c r="X367" i="1" s="1"/>
  <c r="AC367" i="1"/>
  <c r="AB367" i="1" s="1"/>
  <c r="AE367" i="1"/>
  <c r="AD367" i="1" s="1"/>
  <c r="AF367" i="1"/>
  <c r="AG367" i="1"/>
  <c r="CU367" i="1" s="1"/>
  <c r="T367" i="1" s="1"/>
  <c r="AH367" i="1"/>
  <c r="AI367" i="1"/>
  <c r="AJ367" i="1"/>
  <c r="CR367" i="1"/>
  <c r="CS367" i="1"/>
  <c r="CT367" i="1"/>
  <c r="CV367" i="1"/>
  <c r="U367" i="1" s="1"/>
  <c r="CW367" i="1"/>
  <c r="V367" i="1" s="1"/>
  <c r="CX367" i="1"/>
  <c r="W367" i="1" s="1"/>
  <c r="FR367" i="1"/>
  <c r="GK367" i="1"/>
  <c r="GL367" i="1"/>
  <c r="GO367" i="1"/>
  <c r="GP367" i="1"/>
  <c r="GV367" i="1"/>
  <c r="HC367" i="1"/>
  <c r="GX367" i="1" s="1"/>
  <c r="I368" i="1"/>
  <c r="N368" i="1"/>
  <c r="P368" i="1"/>
  <c r="R368" i="1"/>
  <c r="S368" i="1"/>
  <c r="CZ368" i="1" s="1"/>
  <c r="Y368" i="1" s="1"/>
  <c r="AC368" i="1"/>
  <c r="AB368" i="1" s="1"/>
  <c r="AD368" i="1"/>
  <c r="AE368" i="1"/>
  <c r="Q368" i="1" s="1"/>
  <c r="AF368" i="1"/>
  <c r="AG368" i="1"/>
  <c r="AH368" i="1"/>
  <c r="CV368" i="1" s="1"/>
  <c r="U368" i="1" s="1"/>
  <c r="AI368" i="1"/>
  <c r="AJ368" i="1"/>
  <c r="CQ368" i="1"/>
  <c r="CR368" i="1"/>
  <c r="CS368" i="1"/>
  <c r="CT368" i="1"/>
  <c r="CU368" i="1"/>
  <c r="T368" i="1" s="1"/>
  <c r="CW368" i="1"/>
  <c r="V368" i="1" s="1"/>
  <c r="CX368" i="1"/>
  <c r="W368" i="1" s="1"/>
  <c r="CY368" i="1"/>
  <c r="X368" i="1" s="1"/>
  <c r="FR368" i="1"/>
  <c r="GK368" i="1"/>
  <c r="GL368" i="1"/>
  <c r="GO368" i="1"/>
  <c r="FU370" i="1" s="1"/>
  <c r="GP368" i="1"/>
  <c r="GV368" i="1"/>
  <c r="HC368" i="1"/>
  <c r="GX368" i="1" s="1"/>
  <c r="B370" i="1"/>
  <c r="B337" i="1" s="1"/>
  <c r="C370" i="1"/>
  <c r="C337" i="1" s="1"/>
  <c r="D370" i="1"/>
  <c r="D337" i="1" s="1"/>
  <c r="F370" i="1"/>
  <c r="F337" i="1" s="1"/>
  <c r="G370" i="1"/>
  <c r="G337" i="1" s="1"/>
  <c r="BX370" i="1"/>
  <c r="BX337" i="1" s="1"/>
  <c r="BY370" i="1"/>
  <c r="BY337" i="1" s="1"/>
  <c r="CC370" i="1"/>
  <c r="CC337" i="1" s="1"/>
  <c r="CK370" i="1"/>
  <c r="CK337" i="1" s="1"/>
  <c r="CL370" i="1"/>
  <c r="CL337" i="1" s="1"/>
  <c r="CM370" i="1"/>
  <c r="CM337" i="1" s="1"/>
  <c r="FP370" i="1"/>
  <c r="FP337" i="1" s="1"/>
  <c r="FR370" i="1"/>
  <c r="FR337" i="1" s="1"/>
  <c r="FV370" i="1"/>
  <c r="FV337" i="1" s="1"/>
  <c r="GC370" i="1"/>
  <c r="GC337" i="1" s="1"/>
  <c r="GD370" i="1"/>
  <c r="GD337" i="1" s="1"/>
  <c r="GE370" i="1"/>
  <c r="GE337" i="1" s="1"/>
  <c r="D400" i="1"/>
  <c r="E402" i="1"/>
  <c r="Z402" i="1"/>
  <c r="AA402" i="1"/>
  <c r="AM402" i="1"/>
  <c r="AN402" i="1"/>
  <c r="BE402" i="1"/>
  <c r="BF402" i="1"/>
  <c r="BG402" i="1"/>
  <c r="BH402" i="1"/>
  <c r="BI402" i="1"/>
  <c r="BJ402" i="1"/>
  <c r="BK402" i="1"/>
  <c r="BL402" i="1"/>
  <c r="BM402" i="1"/>
  <c r="BN402" i="1"/>
  <c r="BO402" i="1"/>
  <c r="BP402" i="1"/>
  <c r="BQ402" i="1"/>
  <c r="BR402" i="1"/>
  <c r="BS402" i="1"/>
  <c r="BT402" i="1"/>
  <c r="BU402" i="1"/>
  <c r="BV402" i="1"/>
  <c r="BW402" i="1"/>
  <c r="CN402" i="1"/>
  <c r="CO402" i="1"/>
  <c r="CP402" i="1"/>
  <c r="CQ402" i="1"/>
  <c r="CR402" i="1"/>
  <c r="CS402" i="1"/>
  <c r="CT402" i="1"/>
  <c r="CU402" i="1"/>
  <c r="CV402" i="1"/>
  <c r="CW402" i="1"/>
  <c r="CX402" i="1"/>
  <c r="CY402" i="1"/>
  <c r="CZ402" i="1"/>
  <c r="DA402" i="1"/>
  <c r="DB402" i="1"/>
  <c r="DC402" i="1"/>
  <c r="DD402" i="1"/>
  <c r="DE402" i="1"/>
  <c r="DF402" i="1"/>
  <c r="DR402" i="1"/>
  <c r="DS402" i="1"/>
  <c r="EE402" i="1"/>
  <c r="EF402" i="1"/>
  <c r="EW402" i="1"/>
  <c r="EX402" i="1"/>
  <c r="EY402" i="1"/>
  <c r="EZ402" i="1"/>
  <c r="FA402" i="1"/>
  <c r="FB402" i="1"/>
  <c r="FC402" i="1"/>
  <c r="FD402" i="1"/>
  <c r="FE402" i="1"/>
  <c r="FF402" i="1"/>
  <c r="FG402" i="1"/>
  <c r="FH402" i="1"/>
  <c r="FI402" i="1"/>
  <c r="FJ402" i="1"/>
  <c r="FK402" i="1"/>
  <c r="FL402" i="1"/>
  <c r="FM402" i="1"/>
  <c r="FN402" i="1"/>
  <c r="FO402" i="1"/>
  <c r="GF402" i="1"/>
  <c r="GG402" i="1"/>
  <c r="GH402" i="1"/>
  <c r="GI402" i="1"/>
  <c r="GJ402" i="1"/>
  <c r="GK402" i="1"/>
  <c r="GL402" i="1"/>
  <c r="GM402" i="1"/>
  <c r="GN402" i="1"/>
  <c r="GO402" i="1"/>
  <c r="GP402" i="1"/>
  <c r="GQ402" i="1"/>
  <c r="GR402" i="1"/>
  <c r="GS402" i="1"/>
  <c r="GT402" i="1"/>
  <c r="GU402" i="1"/>
  <c r="GV402" i="1"/>
  <c r="GW402" i="1"/>
  <c r="GX402" i="1"/>
  <c r="C404" i="1"/>
  <c r="D404" i="1"/>
  <c r="N404" i="1"/>
  <c r="AC404" i="1"/>
  <c r="P404" i="1" s="1"/>
  <c r="AE404" i="1"/>
  <c r="Q404" i="1" s="1"/>
  <c r="AF404" i="1"/>
  <c r="S404" i="1" s="1"/>
  <c r="AG404" i="1"/>
  <c r="AH404" i="1"/>
  <c r="AI404" i="1"/>
  <c r="CW404" i="1" s="1"/>
  <c r="V404" i="1" s="1"/>
  <c r="AJ404" i="1"/>
  <c r="CX404" i="1" s="1"/>
  <c r="W404" i="1" s="1"/>
  <c r="CQ404" i="1"/>
  <c r="CR404" i="1"/>
  <c r="CU404" i="1"/>
  <c r="T404" i="1" s="1"/>
  <c r="CV404" i="1"/>
  <c r="U404" i="1" s="1"/>
  <c r="FR404" i="1"/>
  <c r="GL404" i="1"/>
  <c r="GN404" i="1"/>
  <c r="GP404" i="1"/>
  <c r="GV404" i="1"/>
  <c r="HC404" i="1" s="1"/>
  <c r="GX404" i="1" s="1"/>
  <c r="C405" i="1"/>
  <c r="D405" i="1"/>
  <c r="N405" i="1"/>
  <c r="AC405" i="1"/>
  <c r="P405" i="1" s="1"/>
  <c r="AE405" i="1"/>
  <c r="Q405" i="1" s="1"/>
  <c r="AF405" i="1"/>
  <c r="S405" i="1" s="1"/>
  <c r="AG405" i="1"/>
  <c r="AH405" i="1"/>
  <c r="AI405" i="1"/>
  <c r="CW405" i="1" s="1"/>
  <c r="V405" i="1" s="1"/>
  <c r="AJ405" i="1"/>
  <c r="CX405" i="1" s="1"/>
  <c r="W405" i="1" s="1"/>
  <c r="CQ405" i="1"/>
  <c r="CR405" i="1"/>
  <c r="CU405" i="1"/>
  <c r="T405" i="1" s="1"/>
  <c r="CV405" i="1"/>
  <c r="U405" i="1" s="1"/>
  <c r="FR405" i="1"/>
  <c r="GL405" i="1"/>
  <c r="GN405" i="1"/>
  <c r="GP405" i="1"/>
  <c r="GV405" i="1"/>
  <c r="HC405" i="1" s="1"/>
  <c r="GX405" i="1" s="1"/>
  <c r="N406" i="1"/>
  <c r="R406" i="1"/>
  <c r="S406" i="1"/>
  <c r="CY406" i="1" s="1"/>
  <c r="X406" i="1" s="1"/>
  <c r="AC406" i="1"/>
  <c r="P406" i="1" s="1"/>
  <c r="CP406" i="1" s="1"/>
  <c r="O406" i="1" s="1"/>
  <c r="AD406" i="1"/>
  <c r="AE406" i="1"/>
  <c r="Q406" i="1" s="1"/>
  <c r="AF406" i="1"/>
  <c r="AG406" i="1"/>
  <c r="CU406" i="1" s="1"/>
  <c r="T406" i="1" s="1"/>
  <c r="AH406" i="1"/>
  <c r="CV406" i="1" s="1"/>
  <c r="U406" i="1" s="1"/>
  <c r="AI406" i="1"/>
  <c r="AJ406" i="1"/>
  <c r="CR406" i="1"/>
  <c r="CS406" i="1"/>
  <c r="CT406" i="1"/>
  <c r="CW406" i="1"/>
  <c r="V406" i="1" s="1"/>
  <c r="CX406" i="1"/>
  <c r="W406" i="1" s="1"/>
  <c r="FR406" i="1"/>
  <c r="GK406" i="1"/>
  <c r="GL406" i="1"/>
  <c r="GN406" i="1"/>
  <c r="GP406" i="1"/>
  <c r="GV406" i="1"/>
  <c r="HC406" i="1"/>
  <c r="GX406" i="1" s="1"/>
  <c r="N407" i="1"/>
  <c r="P407" i="1"/>
  <c r="AC407" i="1"/>
  <c r="AE407" i="1"/>
  <c r="Q407" i="1" s="1"/>
  <c r="AF407" i="1"/>
  <c r="S407" i="1" s="1"/>
  <c r="AG407" i="1"/>
  <c r="AH407" i="1"/>
  <c r="AI407" i="1"/>
  <c r="CW407" i="1" s="1"/>
  <c r="V407" i="1" s="1"/>
  <c r="AJ407" i="1"/>
  <c r="CX407" i="1" s="1"/>
  <c r="W407" i="1" s="1"/>
  <c r="CQ407" i="1"/>
  <c r="CR407" i="1"/>
  <c r="CU407" i="1"/>
  <c r="T407" i="1" s="1"/>
  <c r="CV407" i="1"/>
  <c r="U407" i="1" s="1"/>
  <c r="FR407" i="1"/>
  <c r="GL407" i="1"/>
  <c r="GN407" i="1"/>
  <c r="GP407" i="1"/>
  <c r="GV407" i="1"/>
  <c r="HC407" i="1" s="1"/>
  <c r="GX407" i="1" s="1"/>
  <c r="N408" i="1"/>
  <c r="R408" i="1"/>
  <c r="S408" i="1"/>
  <c r="CY408" i="1" s="1"/>
  <c r="X408" i="1" s="1"/>
  <c r="AC408" i="1"/>
  <c r="P408" i="1" s="1"/>
  <c r="AD408" i="1"/>
  <c r="AE408" i="1"/>
  <c r="Q408" i="1" s="1"/>
  <c r="AF408" i="1"/>
  <c r="AG408" i="1"/>
  <c r="CU408" i="1" s="1"/>
  <c r="T408" i="1" s="1"/>
  <c r="AH408" i="1"/>
  <c r="CV408" i="1" s="1"/>
  <c r="U408" i="1" s="1"/>
  <c r="AI408" i="1"/>
  <c r="AJ408" i="1"/>
  <c r="CR408" i="1"/>
  <c r="CS408" i="1"/>
  <c r="CT408" i="1"/>
  <c r="CW408" i="1"/>
  <c r="V408" i="1" s="1"/>
  <c r="CX408" i="1"/>
  <c r="W408" i="1" s="1"/>
  <c r="FR408" i="1"/>
  <c r="GK408" i="1"/>
  <c r="GL408" i="1"/>
  <c r="GN408" i="1"/>
  <c r="GP408" i="1"/>
  <c r="GV408" i="1"/>
  <c r="HC408" i="1"/>
  <c r="GX408" i="1" s="1"/>
  <c r="N409" i="1"/>
  <c r="P409" i="1"/>
  <c r="AC409" i="1"/>
  <c r="AE409" i="1"/>
  <c r="Q409" i="1" s="1"/>
  <c r="AF409" i="1"/>
  <c r="S409" i="1" s="1"/>
  <c r="AG409" i="1"/>
  <c r="AH409" i="1"/>
  <c r="AI409" i="1"/>
  <c r="CW409" i="1" s="1"/>
  <c r="V409" i="1" s="1"/>
  <c r="AJ409" i="1"/>
  <c r="CX409" i="1" s="1"/>
  <c r="W409" i="1" s="1"/>
  <c r="CQ409" i="1"/>
  <c r="CR409" i="1"/>
  <c r="CU409" i="1"/>
  <c r="T409" i="1" s="1"/>
  <c r="CV409" i="1"/>
  <c r="U409" i="1" s="1"/>
  <c r="FR409" i="1"/>
  <c r="GL409" i="1"/>
  <c r="GN409" i="1"/>
  <c r="GP409" i="1"/>
  <c r="GV409" i="1"/>
  <c r="HC409" i="1" s="1"/>
  <c r="GX409" i="1" s="1"/>
  <c r="C410" i="1"/>
  <c r="D410" i="1"/>
  <c r="N410" i="1"/>
  <c r="P410" i="1"/>
  <c r="AC410" i="1"/>
  <c r="AE410" i="1"/>
  <c r="Q410" i="1" s="1"/>
  <c r="AF410" i="1"/>
  <c r="S410" i="1" s="1"/>
  <c r="AG410" i="1"/>
  <c r="AH410" i="1"/>
  <c r="AI410" i="1"/>
  <c r="CW410" i="1" s="1"/>
  <c r="V410" i="1" s="1"/>
  <c r="AJ410" i="1"/>
  <c r="CX410" i="1" s="1"/>
  <c r="W410" i="1" s="1"/>
  <c r="CQ410" i="1"/>
  <c r="CR410" i="1"/>
  <c r="CU410" i="1"/>
  <c r="T410" i="1" s="1"/>
  <c r="CV410" i="1"/>
  <c r="U410" i="1" s="1"/>
  <c r="FR410" i="1"/>
  <c r="GL410" i="1"/>
  <c r="GN410" i="1"/>
  <c r="GP410" i="1"/>
  <c r="GV410" i="1"/>
  <c r="HC410" i="1" s="1"/>
  <c r="GX410" i="1" s="1"/>
  <c r="C411" i="1"/>
  <c r="D411" i="1"/>
  <c r="N411" i="1"/>
  <c r="P411" i="1"/>
  <c r="AC411" i="1"/>
  <c r="AE411" i="1"/>
  <c r="Q411" i="1" s="1"/>
  <c r="AF411" i="1"/>
  <c r="S411" i="1" s="1"/>
  <c r="AG411" i="1"/>
  <c r="AH411" i="1"/>
  <c r="AI411" i="1"/>
  <c r="CW411" i="1" s="1"/>
  <c r="V411" i="1" s="1"/>
  <c r="AJ411" i="1"/>
  <c r="CX411" i="1" s="1"/>
  <c r="W411" i="1" s="1"/>
  <c r="CQ411" i="1"/>
  <c r="CR411" i="1"/>
  <c r="CU411" i="1"/>
  <c r="T411" i="1" s="1"/>
  <c r="CV411" i="1"/>
  <c r="U411" i="1" s="1"/>
  <c r="FR411" i="1"/>
  <c r="GL411" i="1"/>
  <c r="GN411" i="1"/>
  <c r="GP411" i="1"/>
  <c r="GV411" i="1"/>
  <c r="HC411" i="1" s="1"/>
  <c r="GX411" i="1" s="1"/>
  <c r="N412" i="1"/>
  <c r="R412" i="1"/>
  <c r="S412" i="1"/>
  <c r="CY412" i="1" s="1"/>
  <c r="X412" i="1" s="1"/>
  <c r="AC412" i="1"/>
  <c r="P412" i="1" s="1"/>
  <c r="AD412" i="1"/>
  <c r="AE412" i="1"/>
  <c r="Q412" i="1" s="1"/>
  <c r="AF412" i="1"/>
  <c r="AG412" i="1"/>
  <c r="CU412" i="1" s="1"/>
  <c r="T412" i="1" s="1"/>
  <c r="AH412" i="1"/>
  <c r="CV412" i="1" s="1"/>
  <c r="U412" i="1" s="1"/>
  <c r="AI412" i="1"/>
  <c r="AJ412" i="1"/>
  <c r="CR412" i="1"/>
  <c r="CS412" i="1"/>
  <c r="CT412" i="1"/>
  <c r="CW412" i="1"/>
  <c r="V412" i="1" s="1"/>
  <c r="CX412" i="1"/>
  <c r="W412" i="1" s="1"/>
  <c r="FR412" i="1"/>
  <c r="GK412" i="1"/>
  <c r="GL412" i="1"/>
  <c r="GN412" i="1"/>
  <c r="GP412" i="1"/>
  <c r="GV412" i="1"/>
  <c r="HC412" i="1"/>
  <c r="GX412" i="1" s="1"/>
  <c r="N413" i="1"/>
  <c r="P413" i="1"/>
  <c r="AC413" i="1"/>
  <c r="AE413" i="1"/>
  <c r="AF413" i="1"/>
  <c r="S413" i="1" s="1"/>
  <c r="CY413" i="1" s="1"/>
  <c r="X413" i="1" s="1"/>
  <c r="AG413" i="1"/>
  <c r="AH413" i="1"/>
  <c r="AI413" i="1"/>
  <c r="CW413" i="1" s="1"/>
  <c r="V413" i="1" s="1"/>
  <c r="AJ413" i="1"/>
  <c r="CX413" i="1" s="1"/>
  <c r="W413" i="1" s="1"/>
  <c r="CQ413" i="1"/>
  <c r="CU413" i="1"/>
  <c r="T413" i="1" s="1"/>
  <c r="CV413" i="1"/>
  <c r="U413" i="1" s="1"/>
  <c r="CZ413" i="1"/>
  <c r="Y413" i="1" s="1"/>
  <c r="FR413" i="1"/>
  <c r="GL413" i="1"/>
  <c r="GN413" i="1"/>
  <c r="GP413" i="1"/>
  <c r="GV413" i="1"/>
  <c r="HC413" i="1" s="1"/>
  <c r="GX413" i="1" s="1"/>
  <c r="N414" i="1"/>
  <c r="R414" i="1"/>
  <c r="S414" i="1"/>
  <c r="AC414" i="1"/>
  <c r="AD414" i="1"/>
  <c r="AE414" i="1"/>
  <c r="Q414" i="1" s="1"/>
  <c r="AF414" i="1"/>
  <c r="AG414" i="1"/>
  <c r="CU414" i="1" s="1"/>
  <c r="T414" i="1" s="1"/>
  <c r="AH414" i="1"/>
  <c r="CV414" i="1" s="1"/>
  <c r="U414" i="1" s="1"/>
  <c r="AI414" i="1"/>
  <c r="AJ414" i="1"/>
  <c r="CR414" i="1"/>
  <c r="CS414" i="1"/>
  <c r="CT414" i="1"/>
  <c r="CW414" i="1"/>
  <c r="V414" i="1" s="1"/>
  <c r="CX414" i="1"/>
  <c r="W414" i="1" s="1"/>
  <c r="FR414" i="1"/>
  <c r="GK414" i="1"/>
  <c r="GL414" i="1"/>
  <c r="GN414" i="1"/>
  <c r="GP414" i="1"/>
  <c r="GV414" i="1"/>
  <c r="HC414" i="1"/>
  <c r="GX414" i="1" s="1"/>
  <c r="N415" i="1"/>
  <c r="P415" i="1"/>
  <c r="AC415" i="1"/>
  <c r="AE415" i="1"/>
  <c r="AF415" i="1"/>
  <c r="S415" i="1" s="1"/>
  <c r="CY415" i="1" s="1"/>
  <c r="X415" i="1" s="1"/>
  <c r="AG415" i="1"/>
  <c r="AH415" i="1"/>
  <c r="AI415" i="1"/>
  <c r="AJ415" i="1"/>
  <c r="CX415" i="1" s="1"/>
  <c r="W415" i="1" s="1"/>
  <c r="CQ415" i="1"/>
  <c r="CR415" i="1"/>
  <c r="CS415" i="1"/>
  <c r="CU415" i="1"/>
  <c r="T415" i="1" s="1"/>
  <c r="CV415" i="1"/>
  <c r="U415" i="1" s="1"/>
  <c r="CW415" i="1"/>
  <c r="V415" i="1" s="1"/>
  <c r="FR415" i="1"/>
  <c r="GL415" i="1"/>
  <c r="GN415" i="1"/>
  <c r="GP415" i="1"/>
  <c r="GV415" i="1"/>
  <c r="HC415" i="1" s="1"/>
  <c r="GX415" i="1" s="1"/>
  <c r="N416" i="1"/>
  <c r="P416" i="1"/>
  <c r="CP416" i="1" s="1"/>
  <c r="O416" i="1" s="1"/>
  <c r="R416" i="1"/>
  <c r="S416" i="1"/>
  <c r="CZ416" i="1" s="1"/>
  <c r="Y416" i="1" s="1"/>
  <c r="W416" i="1"/>
  <c r="AC416" i="1"/>
  <c r="AD416" i="1"/>
  <c r="AE416" i="1"/>
  <c r="Q416" i="1" s="1"/>
  <c r="AF416" i="1"/>
  <c r="AG416" i="1"/>
  <c r="AH416" i="1"/>
  <c r="CV416" i="1" s="1"/>
  <c r="U416" i="1" s="1"/>
  <c r="AI416" i="1"/>
  <c r="AJ416" i="1"/>
  <c r="CQ416" i="1"/>
  <c r="CR416" i="1"/>
  <c r="CS416" i="1"/>
  <c r="CT416" i="1"/>
  <c r="CU416" i="1"/>
  <c r="T416" i="1" s="1"/>
  <c r="CW416" i="1"/>
  <c r="V416" i="1" s="1"/>
  <c r="CX416" i="1"/>
  <c r="CY416" i="1"/>
  <c r="X416" i="1" s="1"/>
  <c r="FR416" i="1"/>
  <c r="GK416" i="1"/>
  <c r="GL416" i="1"/>
  <c r="GN416" i="1"/>
  <c r="GP416" i="1"/>
  <c r="GV416" i="1"/>
  <c r="HC416" i="1"/>
  <c r="GX416" i="1" s="1"/>
  <c r="N417" i="1"/>
  <c r="P417" i="1"/>
  <c r="U417" i="1"/>
  <c r="AC417" i="1"/>
  <c r="AE417" i="1"/>
  <c r="AD417" i="1" s="1"/>
  <c r="AB417" i="1" s="1"/>
  <c r="AF417" i="1"/>
  <c r="AG417" i="1"/>
  <c r="AH417" i="1"/>
  <c r="AI417" i="1"/>
  <c r="CW417" i="1" s="1"/>
  <c r="V417" i="1" s="1"/>
  <c r="AJ417" i="1"/>
  <c r="CX417" i="1" s="1"/>
  <c r="W417" i="1" s="1"/>
  <c r="CQ417" i="1"/>
  <c r="CS417" i="1"/>
  <c r="CU417" i="1"/>
  <c r="T417" i="1" s="1"/>
  <c r="CV417" i="1"/>
  <c r="FR417" i="1"/>
  <c r="GL417" i="1"/>
  <c r="GN417" i="1"/>
  <c r="GP417" i="1"/>
  <c r="GV417" i="1"/>
  <c r="HC417" i="1" s="1"/>
  <c r="GX417" i="1"/>
  <c r="N418" i="1"/>
  <c r="R418" i="1"/>
  <c r="S418" i="1"/>
  <c r="CZ418" i="1" s="1"/>
  <c r="Y418" i="1" s="1"/>
  <c r="AC418" i="1"/>
  <c r="AB418" i="1" s="1"/>
  <c r="AD418" i="1"/>
  <c r="AE418" i="1"/>
  <c r="Q418" i="1" s="1"/>
  <c r="AF418" i="1"/>
  <c r="AG418" i="1"/>
  <c r="CU418" i="1" s="1"/>
  <c r="T418" i="1" s="1"/>
  <c r="AH418" i="1"/>
  <c r="CV418" i="1" s="1"/>
  <c r="U418" i="1" s="1"/>
  <c r="AI418" i="1"/>
  <c r="AJ418" i="1"/>
  <c r="CR418" i="1"/>
  <c r="CS418" i="1"/>
  <c r="CT418" i="1"/>
  <c r="CW418" i="1"/>
  <c r="V418" i="1" s="1"/>
  <c r="CX418" i="1"/>
  <c r="W418" i="1" s="1"/>
  <c r="CY418" i="1"/>
  <c r="X418" i="1" s="1"/>
  <c r="FR418" i="1"/>
  <c r="GK418" i="1"/>
  <c r="GL418" i="1"/>
  <c r="GN418" i="1"/>
  <c r="GP418" i="1"/>
  <c r="GV418" i="1"/>
  <c r="HC418" i="1"/>
  <c r="GX418" i="1" s="1"/>
  <c r="N419" i="1"/>
  <c r="P419" i="1"/>
  <c r="Q419" i="1"/>
  <c r="R419" i="1"/>
  <c r="GK419" i="1" s="1"/>
  <c r="AB419" i="1"/>
  <c r="AC419" i="1"/>
  <c r="AE419" i="1"/>
  <c r="AD419" i="1" s="1"/>
  <c r="AF419" i="1"/>
  <c r="AG419" i="1"/>
  <c r="AH419" i="1"/>
  <c r="AI419" i="1"/>
  <c r="CW419" i="1" s="1"/>
  <c r="V419" i="1" s="1"/>
  <c r="AJ419" i="1"/>
  <c r="CX419" i="1" s="1"/>
  <c r="W419" i="1" s="1"/>
  <c r="CQ419" i="1"/>
  <c r="CS419" i="1"/>
  <c r="CU419" i="1"/>
  <c r="T419" i="1" s="1"/>
  <c r="CV419" i="1"/>
  <c r="U419" i="1" s="1"/>
  <c r="FR419" i="1"/>
  <c r="GL419" i="1"/>
  <c r="GN419" i="1"/>
  <c r="GP419" i="1"/>
  <c r="GV419" i="1"/>
  <c r="HC419" i="1" s="1"/>
  <c r="GX419" i="1" s="1"/>
  <c r="C420" i="1"/>
  <c r="D420" i="1"/>
  <c r="N420" i="1"/>
  <c r="P420" i="1"/>
  <c r="Q420" i="1"/>
  <c r="R420" i="1"/>
  <c r="GK420" i="1" s="1"/>
  <c r="U420" i="1"/>
  <c r="AB420" i="1"/>
  <c r="AC420" i="1"/>
  <c r="AE420" i="1"/>
  <c r="AD420" i="1" s="1"/>
  <c r="AF420" i="1"/>
  <c r="AG420" i="1"/>
  <c r="AH420" i="1"/>
  <c r="AI420" i="1"/>
  <c r="AJ420" i="1"/>
  <c r="CX420" i="1" s="1"/>
  <c r="W420" i="1" s="1"/>
  <c r="CQ420" i="1"/>
  <c r="CR420" i="1"/>
  <c r="CS420" i="1"/>
  <c r="CU420" i="1"/>
  <c r="T420" i="1" s="1"/>
  <c r="CV420" i="1"/>
  <c r="CW420" i="1"/>
  <c r="V420" i="1" s="1"/>
  <c r="AI431" i="1" s="1"/>
  <c r="FR420" i="1"/>
  <c r="GL420" i="1"/>
  <c r="GN420" i="1"/>
  <c r="GP420" i="1"/>
  <c r="GV420" i="1"/>
  <c r="HC420" i="1" s="1"/>
  <c r="GX420" i="1"/>
  <c r="C421" i="1"/>
  <c r="D421" i="1"/>
  <c r="N421" i="1"/>
  <c r="P421" i="1"/>
  <c r="U421" i="1"/>
  <c r="AC421" i="1"/>
  <c r="AE421" i="1"/>
  <c r="AD421" i="1" s="1"/>
  <c r="AB421" i="1" s="1"/>
  <c r="AF421" i="1"/>
  <c r="AG421" i="1"/>
  <c r="AH421" i="1"/>
  <c r="AI421" i="1"/>
  <c r="CW421" i="1" s="1"/>
  <c r="V421" i="1" s="1"/>
  <c r="AJ421" i="1"/>
  <c r="CX421" i="1" s="1"/>
  <c r="W421" i="1" s="1"/>
  <c r="CQ421" i="1"/>
  <c r="CS421" i="1"/>
  <c r="CU421" i="1"/>
  <c r="T421" i="1" s="1"/>
  <c r="CV421" i="1"/>
  <c r="FR421" i="1"/>
  <c r="GL421" i="1"/>
  <c r="GN421" i="1"/>
  <c r="GP421" i="1"/>
  <c r="GV421" i="1"/>
  <c r="HC421" i="1" s="1"/>
  <c r="GX421" i="1"/>
  <c r="N422" i="1"/>
  <c r="R422" i="1"/>
  <c r="S422" i="1"/>
  <c r="CZ422" i="1" s="1"/>
  <c r="Y422" i="1" s="1"/>
  <c r="AC422" i="1"/>
  <c r="AB422" i="1" s="1"/>
  <c r="AD422" i="1"/>
  <c r="AE422" i="1"/>
  <c r="Q422" i="1" s="1"/>
  <c r="AF422" i="1"/>
  <c r="AG422" i="1"/>
  <c r="CU422" i="1" s="1"/>
  <c r="T422" i="1" s="1"/>
  <c r="AH422" i="1"/>
  <c r="CV422" i="1" s="1"/>
  <c r="U422" i="1" s="1"/>
  <c r="AI422" i="1"/>
  <c r="AJ422" i="1"/>
  <c r="CR422" i="1"/>
  <c r="CS422" i="1"/>
  <c r="CT422" i="1"/>
  <c r="CW422" i="1"/>
  <c r="V422" i="1" s="1"/>
  <c r="CX422" i="1"/>
  <c r="W422" i="1" s="1"/>
  <c r="CY422" i="1"/>
  <c r="X422" i="1" s="1"/>
  <c r="FR422" i="1"/>
  <c r="GK422" i="1"/>
  <c r="GL422" i="1"/>
  <c r="GN422" i="1"/>
  <c r="GP422" i="1"/>
  <c r="GV422" i="1"/>
  <c r="HC422" i="1"/>
  <c r="GX422" i="1" s="1"/>
  <c r="N423" i="1"/>
  <c r="P423" i="1"/>
  <c r="Q423" i="1"/>
  <c r="R423" i="1"/>
  <c r="GK423" i="1" s="1"/>
  <c r="AB423" i="1"/>
  <c r="AC423" i="1"/>
  <c r="AE423" i="1"/>
  <c r="AD423" i="1" s="1"/>
  <c r="AF423" i="1"/>
  <c r="AG423" i="1"/>
  <c r="AH423" i="1"/>
  <c r="AI423" i="1"/>
  <c r="CW423" i="1" s="1"/>
  <c r="V423" i="1" s="1"/>
  <c r="AJ423" i="1"/>
  <c r="CX423" i="1" s="1"/>
  <c r="W423" i="1" s="1"/>
  <c r="CQ423" i="1"/>
  <c r="CS423" i="1"/>
  <c r="CU423" i="1"/>
  <c r="T423" i="1" s="1"/>
  <c r="CV423" i="1"/>
  <c r="U423" i="1" s="1"/>
  <c r="FR423" i="1"/>
  <c r="GL423" i="1"/>
  <c r="GN423" i="1"/>
  <c r="GP423" i="1"/>
  <c r="GV423" i="1"/>
  <c r="HC423" i="1" s="1"/>
  <c r="GX423" i="1" s="1"/>
  <c r="C424" i="1"/>
  <c r="D424" i="1"/>
  <c r="N424" i="1"/>
  <c r="P424" i="1"/>
  <c r="Q424" i="1"/>
  <c r="R424" i="1"/>
  <c r="GK424" i="1" s="1"/>
  <c r="U424" i="1"/>
  <c r="AH431" i="1" s="1"/>
  <c r="AB424" i="1"/>
  <c r="AC424" i="1"/>
  <c r="AE424" i="1"/>
  <c r="AD424" i="1" s="1"/>
  <c r="AF424" i="1"/>
  <c r="AG424" i="1"/>
  <c r="AH424" i="1"/>
  <c r="AI424" i="1"/>
  <c r="AJ424" i="1"/>
  <c r="CX424" i="1" s="1"/>
  <c r="W424" i="1" s="1"/>
  <c r="CQ424" i="1"/>
  <c r="CR424" i="1"/>
  <c r="CS424" i="1"/>
  <c r="CU424" i="1"/>
  <c r="T424" i="1" s="1"/>
  <c r="CV424" i="1"/>
  <c r="CW424" i="1"/>
  <c r="V424" i="1" s="1"/>
  <c r="FR424" i="1"/>
  <c r="GL424" i="1"/>
  <c r="GN424" i="1"/>
  <c r="GP424" i="1"/>
  <c r="GV424" i="1"/>
  <c r="HC424" i="1" s="1"/>
  <c r="GX424" i="1"/>
  <c r="C425" i="1"/>
  <c r="D425" i="1"/>
  <c r="N425" i="1"/>
  <c r="P425" i="1"/>
  <c r="AC425" i="1"/>
  <c r="AE425" i="1"/>
  <c r="Q425" i="1" s="1"/>
  <c r="AF425" i="1"/>
  <c r="AG425" i="1"/>
  <c r="AH425" i="1"/>
  <c r="CV425" i="1" s="1"/>
  <c r="U425" i="1" s="1"/>
  <c r="AI425" i="1"/>
  <c r="CW425" i="1" s="1"/>
  <c r="V425" i="1" s="1"/>
  <c r="AJ425" i="1"/>
  <c r="CX425" i="1" s="1"/>
  <c r="W425" i="1" s="1"/>
  <c r="EB431" i="1" s="1"/>
  <c r="CQ425" i="1"/>
  <c r="CS425" i="1"/>
  <c r="CU425" i="1"/>
  <c r="T425" i="1" s="1"/>
  <c r="FR425" i="1"/>
  <c r="GL425" i="1"/>
  <c r="GN425" i="1"/>
  <c r="FT431" i="1" s="1"/>
  <c r="GP425" i="1"/>
  <c r="GV425" i="1"/>
  <c r="HC425" i="1" s="1"/>
  <c r="GX425" i="1"/>
  <c r="N426" i="1"/>
  <c r="R426" i="1"/>
  <c r="S426" i="1"/>
  <c r="CZ426" i="1" s="1"/>
  <c r="Y426" i="1" s="1"/>
  <c r="W426" i="1"/>
  <c r="AC426" i="1"/>
  <c r="AB426" i="1" s="1"/>
  <c r="AD426" i="1"/>
  <c r="AE426" i="1"/>
  <c r="Q426" i="1" s="1"/>
  <c r="AD431" i="1" s="1"/>
  <c r="AF426" i="1"/>
  <c r="AG426" i="1"/>
  <c r="AH426" i="1"/>
  <c r="CV426" i="1" s="1"/>
  <c r="U426" i="1" s="1"/>
  <c r="AI426" i="1"/>
  <c r="AJ426" i="1"/>
  <c r="CQ426" i="1"/>
  <c r="CR426" i="1"/>
  <c r="CS426" i="1"/>
  <c r="CT426" i="1"/>
  <c r="CU426" i="1"/>
  <c r="T426" i="1" s="1"/>
  <c r="CW426" i="1"/>
  <c r="V426" i="1" s="1"/>
  <c r="CX426" i="1"/>
  <c r="FR426" i="1"/>
  <c r="GK426" i="1"/>
  <c r="GL426" i="1"/>
  <c r="GN426" i="1"/>
  <c r="GP426" i="1"/>
  <c r="CD431" i="1" s="1"/>
  <c r="GV426" i="1"/>
  <c r="HC426" i="1"/>
  <c r="GX426" i="1" s="1"/>
  <c r="N427" i="1"/>
  <c r="P427" i="1"/>
  <c r="T427" i="1"/>
  <c r="AC427" i="1"/>
  <c r="AE427" i="1"/>
  <c r="R427" i="1" s="1"/>
  <c r="GK427" i="1" s="1"/>
  <c r="AF427" i="1"/>
  <c r="AG427" i="1"/>
  <c r="AH427" i="1"/>
  <c r="CV427" i="1" s="1"/>
  <c r="U427" i="1" s="1"/>
  <c r="AI427" i="1"/>
  <c r="CW427" i="1" s="1"/>
  <c r="V427" i="1" s="1"/>
  <c r="AJ427" i="1"/>
  <c r="CX427" i="1" s="1"/>
  <c r="W427" i="1" s="1"/>
  <c r="CQ427" i="1"/>
  <c r="CS427" i="1"/>
  <c r="CU427" i="1"/>
  <c r="FR427" i="1"/>
  <c r="GL427" i="1"/>
  <c r="GN427" i="1"/>
  <c r="GP427" i="1"/>
  <c r="GV427" i="1"/>
  <c r="HC427" i="1" s="1"/>
  <c r="GX427" i="1"/>
  <c r="N428" i="1"/>
  <c r="R428" i="1"/>
  <c r="GK428" i="1" s="1"/>
  <c r="V428" i="1"/>
  <c r="W428" i="1"/>
  <c r="AC428" i="1"/>
  <c r="P428" i="1" s="1"/>
  <c r="CP428" i="1" s="1"/>
  <c r="O428" i="1" s="1"/>
  <c r="AD428" i="1"/>
  <c r="AE428" i="1"/>
  <c r="Q428" i="1" s="1"/>
  <c r="AF428" i="1"/>
  <c r="S428" i="1" s="1"/>
  <c r="AG428" i="1"/>
  <c r="AH428" i="1"/>
  <c r="CV428" i="1" s="1"/>
  <c r="U428" i="1" s="1"/>
  <c r="AI428" i="1"/>
  <c r="AJ428" i="1"/>
  <c r="CQ428" i="1"/>
  <c r="CR428" i="1"/>
  <c r="CS428" i="1"/>
  <c r="CT428" i="1"/>
  <c r="CU428" i="1"/>
  <c r="T428" i="1" s="1"/>
  <c r="CW428" i="1"/>
  <c r="CX428" i="1"/>
  <c r="FR428" i="1"/>
  <c r="GL428" i="1"/>
  <c r="GN428" i="1"/>
  <c r="GP428" i="1"/>
  <c r="GV428" i="1"/>
  <c r="HC428" i="1"/>
  <c r="GX428" i="1" s="1"/>
  <c r="N429" i="1"/>
  <c r="P429" i="1"/>
  <c r="Q429" i="1"/>
  <c r="R429" i="1"/>
  <c r="GK429" i="1" s="1"/>
  <c r="AC429" i="1"/>
  <c r="AD429" i="1"/>
  <c r="AB429" i="1" s="1"/>
  <c r="AE429" i="1"/>
  <c r="AF429" i="1"/>
  <c r="AG429" i="1"/>
  <c r="AH429" i="1"/>
  <c r="CV429" i="1" s="1"/>
  <c r="U429" i="1" s="1"/>
  <c r="AI429" i="1"/>
  <c r="AJ429" i="1"/>
  <c r="CX429" i="1" s="1"/>
  <c r="W429" i="1" s="1"/>
  <c r="CQ429" i="1"/>
  <c r="CR429" i="1"/>
  <c r="CS429" i="1"/>
  <c r="CU429" i="1"/>
  <c r="T429" i="1" s="1"/>
  <c r="CW429" i="1"/>
  <c r="V429" i="1" s="1"/>
  <c r="FR429" i="1"/>
  <c r="FQ431" i="1" s="1"/>
  <c r="GL429" i="1"/>
  <c r="GN429" i="1"/>
  <c r="GP429" i="1"/>
  <c r="GV429" i="1"/>
  <c r="HC429" i="1" s="1"/>
  <c r="GX429" i="1" s="1"/>
  <c r="B431" i="1"/>
  <c r="B402" i="1" s="1"/>
  <c r="C431" i="1"/>
  <c r="C402" i="1" s="1"/>
  <c r="D431" i="1"/>
  <c r="D402" i="1" s="1"/>
  <c r="F431" i="1"/>
  <c r="F402" i="1" s="1"/>
  <c r="G431" i="1"/>
  <c r="G402" i="1" s="1"/>
  <c r="BX431" i="1"/>
  <c r="BX402" i="1" s="1"/>
  <c r="BY431" i="1"/>
  <c r="BY402" i="1" s="1"/>
  <c r="BZ431" i="1"/>
  <c r="BZ402" i="1" s="1"/>
  <c r="CB431" i="1"/>
  <c r="CB402" i="1" s="1"/>
  <c r="CG431" i="1"/>
  <c r="CG402" i="1" s="1"/>
  <c r="CK431" i="1"/>
  <c r="CK402" i="1" s="1"/>
  <c r="CL431" i="1"/>
  <c r="CL402" i="1" s="1"/>
  <c r="CM431" i="1"/>
  <c r="CM402" i="1" s="1"/>
  <c r="DH431" i="1"/>
  <c r="DH402" i="1" s="1"/>
  <c r="DU431" i="1"/>
  <c r="DU402" i="1" s="1"/>
  <c r="FP431" i="1"/>
  <c r="FP402" i="1" s="1"/>
  <c r="FR431" i="1"/>
  <c r="FR402" i="1" s="1"/>
  <c r="FV431" i="1"/>
  <c r="FV402" i="1" s="1"/>
  <c r="FW431" i="1"/>
  <c r="FW402" i="1" s="1"/>
  <c r="GC431" i="1"/>
  <c r="GC402" i="1" s="1"/>
  <c r="GD431" i="1"/>
  <c r="GD402" i="1" s="1"/>
  <c r="GE431" i="1"/>
  <c r="GE402" i="1" s="1"/>
  <c r="P434" i="1"/>
  <c r="B461" i="1"/>
  <c r="B333" i="1" s="1"/>
  <c r="C461" i="1"/>
  <c r="C333" i="1" s="1"/>
  <c r="D461" i="1"/>
  <c r="D333" i="1" s="1"/>
  <c r="F461" i="1"/>
  <c r="F333" i="1" s="1"/>
  <c r="G461" i="1"/>
  <c r="G333" i="1" s="1"/>
  <c r="D491" i="1"/>
  <c r="E493" i="1"/>
  <c r="Z493" i="1"/>
  <c r="AA493" i="1"/>
  <c r="AM493" i="1"/>
  <c r="AN493" i="1"/>
  <c r="BE493" i="1"/>
  <c r="BF493" i="1"/>
  <c r="BG493" i="1"/>
  <c r="BH493" i="1"/>
  <c r="BI493" i="1"/>
  <c r="BJ493" i="1"/>
  <c r="BK493" i="1"/>
  <c r="BL493" i="1"/>
  <c r="BM493" i="1"/>
  <c r="BN493" i="1"/>
  <c r="BO493" i="1"/>
  <c r="BP493" i="1"/>
  <c r="BQ493" i="1"/>
  <c r="BR493" i="1"/>
  <c r="BS493" i="1"/>
  <c r="BT493" i="1"/>
  <c r="BU493" i="1"/>
  <c r="BV493" i="1"/>
  <c r="BW493" i="1"/>
  <c r="CN493" i="1"/>
  <c r="CO493" i="1"/>
  <c r="CP493" i="1"/>
  <c r="CQ493" i="1"/>
  <c r="CR493" i="1"/>
  <c r="CS493" i="1"/>
  <c r="CT493" i="1"/>
  <c r="CU493" i="1"/>
  <c r="CV493" i="1"/>
  <c r="CW493" i="1"/>
  <c r="CX493" i="1"/>
  <c r="CY493" i="1"/>
  <c r="CZ493" i="1"/>
  <c r="DA493" i="1"/>
  <c r="DB493" i="1"/>
  <c r="DC493" i="1"/>
  <c r="DD493" i="1"/>
  <c r="DE493" i="1"/>
  <c r="DF493" i="1"/>
  <c r="DR493" i="1"/>
  <c r="DS493" i="1"/>
  <c r="EE493" i="1"/>
  <c r="EF493" i="1"/>
  <c r="EW493" i="1"/>
  <c r="EX493" i="1"/>
  <c r="EY493" i="1"/>
  <c r="EZ493" i="1"/>
  <c r="FA493" i="1"/>
  <c r="FB493" i="1"/>
  <c r="FC493" i="1"/>
  <c r="FD493" i="1"/>
  <c r="FE493" i="1"/>
  <c r="FF493" i="1"/>
  <c r="FG493" i="1"/>
  <c r="FH493" i="1"/>
  <c r="FI493" i="1"/>
  <c r="FJ493" i="1"/>
  <c r="FK493" i="1"/>
  <c r="FL493" i="1"/>
  <c r="FM493" i="1"/>
  <c r="FN493" i="1"/>
  <c r="FO493" i="1"/>
  <c r="GF493" i="1"/>
  <c r="GG493" i="1"/>
  <c r="GH493" i="1"/>
  <c r="GI493" i="1"/>
  <c r="GJ493" i="1"/>
  <c r="GK493" i="1"/>
  <c r="GL493" i="1"/>
  <c r="GM493" i="1"/>
  <c r="GN493" i="1"/>
  <c r="GO493" i="1"/>
  <c r="GP493" i="1"/>
  <c r="GQ493" i="1"/>
  <c r="GR493" i="1"/>
  <c r="GS493" i="1"/>
  <c r="GT493" i="1"/>
  <c r="GU493" i="1"/>
  <c r="GV493" i="1"/>
  <c r="GW493" i="1"/>
  <c r="GX493" i="1"/>
  <c r="C495" i="1"/>
  <c r="D495" i="1"/>
  <c r="N495" i="1"/>
  <c r="P495" i="1"/>
  <c r="AC495" i="1"/>
  <c r="AE495" i="1"/>
  <c r="AD495" i="1" s="1"/>
  <c r="AF495" i="1"/>
  <c r="S495" i="1" s="1"/>
  <c r="AG495" i="1"/>
  <c r="AH495" i="1"/>
  <c r="AI495" i="1"/>
  <c r="CW495" i="1" s="1"/>
  <c r="V495" i="1" s="1"/>
  <c r="AJ495" i="1"/>
  <c r="CQ495" i="1"/>
  <c r="CR495" i="1"/>
  <c r="CT495" i="1"/>
  <c r="CU495" i="1"/>
  <c r="T495" i="1" s="1"/>
  <c r="CV495" i="1"/>
  <c r="U495" i="1" s="1"/>
  <c r="CX495" i="1"/>
  <c r="W495" i="1" s="1"/>
  <c r="FR495" i="1"/>
  <c r="GL495" i="1"/>
  <c r="GN495" i="1"/>
  <c r="GP495" i="1"/>
  <c r="GV495" i="1"/>
  <c r="HC495" i="1" s="1"/>
  <c r="GX495" i="1" s="1"/>
  <c r="CJ510" i="1" s="1"/>
  <c r="C496" i="1"/>
  <c r="D496" i="1"/>
  <c r="N496" i="1"/>
  <c r="P496" i="1"/>
  <c r="AC496" i="1"/>
  <c r="AE496" i="1"/>
  <c r="AD496" i="1" s="1"/>
  <c r="AF496" i="1"/>
  <c r="S496" i="1" s="1"/>
  <c r="AG496" i="1"/>
  <c r="AH496" i="1"/>
  <c r="AI496" i="1"/>
  <c r="CW496" i="1" s="1"/>
  <c r="V496" i="1" s="1"/>
  <c r="AJ496" i="1"/>
  <c r="CX496" i="1" s="1"/>
  <c r="W496" i="1" s="1"/>
  <c r="CQ496" i="1"/>
  <c r="CR496" i="1"/>
  <c r="CU496" i="1"/>
  <c r="T496" i="1" s="1"/>
  <c r="CV496" i="1"/>
  <c r="U496" i="1" s="1"/>
  <c r="FR496" i="1"/>
  <c r="GL496" i="1"/>
  <c r="GN496" i="1"/>
  <c r="GP496" i="1"/>
  <c r="GV496" i="1"/>
  <c r="HC496" i="1" s="1"/>
  <c r="GX496" i="1" s="1"/>
  <c r="GB510" i="1" s="1"/>
  <c r="N497" i="1"/>
  <c r="R497" i="1"/>
  <c r="AC497" i="1"/>
  <c r="AB497" i="1" s="1"/>
  <c r="AD497" i="1"/>
  <c r="AE497" i="1"/>
  <c r="Q497" i="1" s="1"/>
  <c r="AF497" i="1"/>
  <c r="S497" i="1" s="1"/>
  <c r="AG497" i="1"/>
  <c r="CU497" i="1" s="1"/>
  <c r="T497" i="1" s="1"/>
  <c r="AH497" i="1"/>
  <c r="AI497" i="1"/>
  <c r="AJ497" i="1"/>
  <c r="CR497" i="1"/>
  <c r="CS497" i="1"/>
  <c r="CT497" i="1"/>
  <c r="CV497" i="1"/>
  <c r="U497" i="1" s="1"/>
  <c r="CW497" i="1"/>
  <c r="V497" i="1" s="1"/>
  <c r="CX497" i="1"/>
  <c r="W497" i="1" s="1"/>
  <c r="FR497" i="1"/>
  <c r="GK497" i="1"/>
  <c r="GL497" i="1"/>
  <c r="GN497" i="1"/>
  <c r="GP497" i="1"/>
  <c r="GV497" i="1"/>
  <c r="HC497" i="1"/>
  <c r="GX497" i="1" s="1"/>
  <c r="N498" i="1"/>
  <c r="P498" i="1"/>
  <c r="AC498" i="1"/>
  <c r="AE498" i="1"/>
  <c r="AD498" i="1" s="1"/>
  <c r="AF498" i="1"/>
  <c r="S498" i="1" s="1"/>
  <c r="AG498" i="1"/>
  <c r="AH498" i="1"/>
  <c r="AI498" i="1"/>
  <c r="CW498" i="1" s="1"/>
  <c r="V498" i="1" s="1"/>
  <c r="AJ498" i="1"/>
  <c r="CQ498" i="1"/>
  <c r="CR498" i="1"/>
  <c r="CT498" i="1"/>
  <c r="CU498" i="1"/>
  <c r="T498" i="1" s="1"/>
  <c r="CV498" i="1"/>
  <c r="U498" i="1" s="1"/>
  <c r="CX498" i="1"/>
  <c r="W498" i="1" s="1"/>
  <c r="FR498" i="1"/>
  <c r="GL498" i="1"/>
  <c r="GN498" i="1"/>
  <c r="GP498" i="1"/>
  <c r="GV498" i="1"/>
  <c r="HC498" i="1" s="1"/>
  <c r="GX498" i="1" s="1"/>
  <c r="C499" i="1"/>
  <c r="D499" i="1"/>
  <c r="N499" i="1"/>
  <c r="P499" i="1"/>
  <c r="AC499" i="1"/>
  <c r="AB499" i="1" s="1"/>
  <c r="AD499" i="1"/>
  <c r="AE499" i="1"/>
  <c r="Q499" i="1" s="1"/>
  <c r="AF499" i="1"/>
  <c r="S499" i="1" s="1"/>
  <c r="AG499" i="1"/>
  <c r="AH499" i="1"/>
  <c r="AI499" i="1"/>
  <c r="CW499" i="1" s="1"/>
  <c r="V499" i="1" s="1"/>
  <c r="AJ499" i="1"/>
  <c r="CQ499" i="1"/>
  <c r="CR499" i="1"/>
  <c r="CT499" i="1"/>
  <c r="CU499" i="1"/>
  <c r="T499" i="1" s="1"/>
  <c r="CV499" i="1"/>
  <c r="U499" i="1" s="1"/>
  <c r="CX499" i="1"/>
  <c r="W499" i="1" s="1"/>
  <c r="FR499" i="1"/>
  <c r="GL499" i="1"/>
  <c r="GN499" i="1"/>
  <c r="GP499" i="1"/>
  <c r="GV499" i="1"/>
  <c r="HC499" i="1" s="1"/>
  <c r="GX499" i="1" s="1"/>
  <c r="C500" i="1"/>
  <c r="D500" i="1"/>
  <c r="N500" i="1"/>
  <c r="P500" i="1"/>
  <c r="AC500" i="1"/>
  <c r="AB500" i="1" s="1"/>
  <c r="AD500" i="1"/>
  <c r="AE500" i="1"/>
  <c r="Q500" i="1" s="1"/>
  <c r="AF500" i="1"/>
  <c r="S500" i="1" s="1"/>
  <c r="AG500" i="1"/>
  <c r="AH500" i="1"/>
  <c r="AI500" i="1"/>
  <c r="CW500" i="1" s="1"/>
  <c r="V500" i="1" s="1"/>
  <c r="AJ500" i="1"/>
  <c r="CQ500" i="1"/>
  <c r="CR500" i="1"/>
  <c r="CT500" i="1"/>
  <c r="CU500" i="1"/>
  <c r="T500" i="1" s="1"/>
  <c r="CV500" i="1"/>
  <c r="U500" i="1" s="1"/>
  <c r="CX500" i="1"/>
  <c r="W500" i="1" s="1"/>
  <c r="FR500" i="1"/>
  <c r="GL500" i="1"/>
  <c r="GN500" i="1"/>
  <c r="GP500" i="1"/>
  <c r="GV500" i="1"/>
  <c r="HC500" i="1" s="1"/>
  <c r="GX500" i="1" s="1"/>
  <c r="N501" i="1"/>
  <c r="R501" i="1"/>
  <c r="GK501" i="1" s="1"/>
  <c r="AC501" i="1"/>
  <c r="P501" i="1" s="1"/>
  <c r="AE501" i="1"/>
  <c r="AD501" i="1" s="1"/>
  <c r="AB501" i="1" s="1"/>
  <c r="AF501" i="1"/>
  <c r="S501" i="1" s="1"/>
  <c r="AG501" i="1"/>
  <c r="CU501" i="1" s="1"/>
  <c r="T501" i="1" s="1"/>
  <c r="AH501" i="1"/>
  <c r="AI501" i="1"/>
  <c r="AJ501" i="1"/>
  <c r="CX501" i="1" s="1"/>
  <c r="W501" i="1" s="1"/>
  <c r="CR501" i="1"/>
  <c r="CS501" i="1"/>
  <c r="CV501" i="1"/>
  <c r="U501" i="1" s="1"/>
  <c r="CW501" i="1"/>
  <c r="V501" i="1" s="1"/>
  <c r="FR501" i="1"/>
  <c r="GL501" i="1"/>
  <c r="GN501" i="1"/>
  <c r="GP501" i="1"/>
  <c r="GV501" i="1"/>
  <c r="GX501" i="1"/>
  <c r="HC501" i="1"/>
  <c r="N502" i="1"/>
  <c r="P502" i="1"/>
  <c r="AC502" i="1"/>
  <c r="AB502" i="1" s="1"/>
  <c r="AD502" i="1"/>
  <c r="AE502" i="1"/>
  <c r="Q502" i="1" s="1"/>
  <c r="AF502" i="1"/>
  <c r="S502" i="1" s="1"/>
  <c r="AG502" i="1"/>
  <c r="AH502" i="1"/>
  <c r="CV502" i="1" s="1"/>
  <c r="U502" i="1" s="1"/>
  <c r="AI502" i="1"/>
  <c r="CW502" i="1" s="1"/>
  <c r="V502" i="1" s="1"/>
  <c r="AJ502" i="1"/>
  <c r="CQ502" i="1"/>
  <c r="CR502" i="1"/>
  <c r="CT502" i="1"/>
  <c r="CU502" i="1"/>
  <c r="T502" i="1" s="1"/>
  <c r="CX502" i="1"/>
  <c r="W502" i="1" s="1"/>
  <c r="FR502" i="1"/>
  <c r="GL502" i="1"/>
  <c r="GN502" i="1"/>
  <c r="GP502" i="1"/>
  <c r="GV502" i="1"/>
  <c r="HC502" i="1" s="1"/>
  <c r="GX502" i="1" s="1"/>
  <c r="N503" i="1"/>
  <c r="R503" i="1"/>
  <c r="GK503" i="1" s="1"/>
  <c r="AC503" i="1"/>
  <c r="P503" i="1" s="1"/>
  <c r="AE503" i="1"/>
  <c r="AD503" i="1" s="1"/>
  <c r="AB503" i="1" s="1"/>
  <c r="AF503" i="1"/>
  <c r="S503" i="1" s="1"/>
  <c r="AG503" i="1"/>
  <c r="CU503" i="1" s="1"/>
  <c r="T503" i="1" s="1"/>
  <c r="AH503" i="1"/>
  <c r="AI503" i="1"/>
  <c r="AJ503" i="1"/>
  <c r="CX503" i="1" s="1"/>
  <c r="W503" i="1" s="1"/>
  <c r="CR503" i="1"/>
  <c r="CS503" i="1"/>
  <c r="CV503" i="1"/>
  <c r="U503" i="1" s="1"/>
  <c r="CW503" i="1"/>
  <c r="V503" i="1" s="1"/>
  <c r="FR503" i="1"/>
  <c r="GL503" i="1"/>
  <c r="GN503" i="1"/>
  <c r="CB510" i="1" s="1"/>
  <c r="GP503" i="1"/>
  <c r="GV503" i="1"/>
  <c r="GX503" i="1"/>
  <c r="HC503" i="1"/>
  <c r="N504" i="1"/>
  <c r="P504" i="1"/>
  <c r="AC504" i="1"/>
  <c r="AB504" i="1" s="1"/>
  <c r="AD504" i="1"/>
  <c r="AE504" i="1"/>
  <c r="Q504" i="1" s="1"/>
  <c r="AF504" i="1"/>
  <c r="S504" i="1" s="1"/>
  <c r="AG504" i="1"/>
  <c r="AH504" i="1"/>
  <c r="CV504" i="1" s="1"/>
  <c r="U504" i="1" s="1"/>
  <c r="AI504" i="1"/>
  <c r="CW504" i="1" s="1"/>
  <c r="V504" i="1" s="1"/>
  <c r="AJ504" i="1"/>
  <c r="CQ504" i="1"/>
  <c r="CR504" i="1"/>
  <c r="CT504" i="1"/>
  <c r="CU504" i="1"/>
  <c r="T504" i="1" s="1"/>
  <c r="CX504" i="1"/>
  <c r="W504" i="1" s="1"/>
  <c r="FR504" i="1"/>
  <c r="GL504" i="1"/>
  <c r="FR510" i="1" s="1"/>
  <c r="GN504" i="1"/>
  <c r="GP504" i="1"/>
  <c r="FV510" i="1" s="1"/>
  <c r="GV504" i="1"/>
  <c r="HC504" i="1" s="1"/>
  <c r="GX504" i="1" s="1"/>
  <c r="C505" i="1"/>
  <c r="D505" i="1"/>
  <c r="N505" i="1"/>
  <c r="P505" i="1"/>
  <c r="AC505" i="1"/>
  <c r="AB505" i="1" s="1"/>
  <c r="AD505" i="1"/>
  <c r="AE505" i="1"/>
  <c r="Q505" i="1" s="1"/>
  <c r="AF505" i="1"/>
  <c r="S505" i="1" s="1"/>
  <c r="AG505" i="1"/>
  <c r="AH505" i="1"/>
  <c r="CV505" i="1" s="1"/>
  <c r="U505" i="1" s="1"/>
  <c r="AI505" i="1"/>
  <c r="CW505" i="1" s="1"/>
  <c r="V505" i="1" s="1"/>
  <c r="AJ505" i="1"/>
  <c r="CQ505" i="1"/>
  <c r="CR505" i="1"/>
  <c r="CT505" i="1"/>
  <c r="CU505" i="1"/>
  <c r="T505" i="1" s="1"/>
  <c r="CX505" i="1"/>
  <c r="W505" i="1" s="1"/>
  <c r="FR505" i="1"/>
  <c r="GL505" i="1"/>
  <c r="GN505" i="1"/>
  <c r="GP505" i="1"/>
  <c r="GV505" i="1"/>
  <c r="HC505" i="1" s="1"/>
  <c r="GX505" i="1" s="1"/>
  <c r="C506" i="1"/>
  <c r="D506" i="1"/>
  <c r="N506" i="1"/>
  <c r="P506" i="1"/>
  <c r="AC506" i="1"/>
  <c r="AB506" i="1" s="1"/>
  <c r="AD506" i="1"/>
  <c r="AE506" i="1"/>
  <c r="Q506" i="1" s="1"/>
  <c r="AF506" i="1"/>
  <c r="S506" i="1" s="1"/>
  <c r="AG506" i="1"/>
  <c r="AH506" i="1"/>
  <c r="CV506" i="1" s="1"/>
  <c r="U506" i="1" s="1"/>
  <c r="AI506" i="1"/>
  <c r="CW506" i="1" s="1"/>
  <c r="V506" i="1" s="1"/>
  <c r="AJ506" i="1"/>
  <c r="CQ506" i="1"/>
  <c r="CR506" i="1"/>
  <c r="CT506" i="1"/>
  <c r="CU506" i="1"/>
  <c r="T506" i="1" s="1"/>
  <c r="CX506" i="1"/>
  <c r="W506" i="1" s="1"/>
  <c r="FR506" i="1"/>
  <c r="GL506" i="1"/>
  <c r="GN506" i="1"/>
  <c r="GP506" i="1"/>
  <c r="GV506" i="1"/>
  <c r="HC506" i="1" s="1"/>
  <c r="GX506" i="1" s="1"/>
  <c r="N507" i="1"/>
  <c r="R507" i="1"/>
  <c r="GK507" i="1" s="1"/>
  <c r="AC507" i="1"/>
  <c r="P507" i="1" s="1"/>
  <c r="AE507" i="1"/>
  <c r="AD507" i="1" s="1"/>
  <c r="AB507" i="1" s="1"/>
  <c r="AF507" i="1"/>
  <c r="S507" i="1" s="1"/>
  <c r="AG507" i="1"/>
  <c r="CU507" i="1" s="1"/>
  <c r="T507" i="1" s="1"/>
  <c r="AH507" i="1"/>
  <c r="AI507" i="1"/>
  <c r="AJ507" i="1"/>
  <c r="CX507" i="1" s="1"/>
  <c r="W507" i="1" s="1"/>
  <c r="CR507" i="1"/>
  <c r="CS507" i="1"/>
  <c r="CV507" i="1"/>
  <c r="U507" i="1" s="1"/>
  <c r="CW507" i="1"/>
  <c r="V507" i="1" s="1"/>
  <c r="FR507" i="1"/>
  <c r="GL507" i="1"/>
  <c r="GN507" i="1"/>
  <c r="GP507" i="1"/>
  <c r="GV507" i="1"/>
  <c r="GX507" i="1"/>
  <c r="HC507" i="1"/>
  <c r="N508" i="1"/>
  <c r="P508" i="1"/>
  <c r="S508" i="1"/>
  <c r="AC508" i="1"/>
  <c r="AB508" i="1" s="1"/>
  <c r="AD508" i="1"/>
  <c r="AE508" i="1"/>
  <c r="Q508" i="1" s="1"/>
  <c r="AF508" i="1"/>
  <c r="AG508" i="1"/>
  <c r="AH508" i="1"/>
  <c r="CV508" i="1" s="1"/>
  <c r="U508" i="1" s="1"/>
  <c r="AI508" i="1"/>
  <c r="CW508" i="1" s="1"/>
  <c r="V508" i="1" s="1"/>
  <c r="AJ508" i="1"/>
  <c r="CQ508" i="1"/>
  <c r="CR508" i="1"/>
  <c r="CT508" i="1"/>
  <c r="CU508" i="1"/>
  <c r="T508" i="1" s="1"/>
  <c r="CX508" i="1"/>
  <c r="W508" i="1" s="1"/>
  <c r="CY508" i="1"/>
  <c r="X508" i="1" s="1"/>
  <c r="CZ508" i="1"/>
  <c r="Y508" i="1" s="1"/>
  <c r="FR508" i="1"/>
  <c r="GL508" i="1"/>
  <c r="GN508" i="1"/>
  <c r="GP508" i="1"/>
  <c r="GV508" i="1"/>
  <c r="HC508" i="1" s="1"/>
  <c r="GX508" i="1" s="1"/>
  <c r="B510" i="1"/>
  <c r="B493" i="1" s="1"/>
  <c r="C510" i="1"/>
  <c r="C493" i="1" s="1"/>
  <c r="D510" i="1"/>
  <c r="D493" i="1" s="1"/>
  <c r="F510" i="1"/>
  <c r="F493" i="1" s="1"/>
  <c r="G510" i="1"/>
  <c r="G493" i="1" s="1"/>
  <c r="BX510" i="1"/>
  <c r="BX493" i="1" s="1"/>
  <c r="BY510" i="1"/>
  <c r="BY493" i="1" s="1"/>
  <c r="BZ510" i="1"/>
  <c r="CG510" i="1" s="1"/>
  <c r="CD510" i="1"/>
  <c r="AU510" i="1" s="1"/>
  <c r="CK510" i="1"/>
  <c r="BB510" i="1" s="1"/>
  <c r="CL510" i="1"/>
  <c r="BC510" i="1" s="1"/>
  <c r="CM510" i="1"/>
  <c r="CM493" i="1" s="1"/>
  <c r="FP510" i="1"/>
  <c r="FP493" i="1" s="1"/>
  <c r="FQ510" i="1"/>
  <c r="FQ493" i="1" s="1"/>
  <c r="FT510" i="1"/>
  <c r="FT493" i="1" s="1"/>
  <c r="GC510" i="1"/>
  <c r="GC493" i="1" s="1"/>
  <c r="GD510" i="1"/>
  <c r="GD493" i="1" s="1"/>
  <c r="GE510" i="1"/>
  <c r="GE493" i="1" s="1"/>
  <c r="B540" i="1"/>
  <c r="B22" i="1" s="1"/>
  <c r="C540" i="1"/>
  <c r="C22" i="1" s="1"/>
  <c r="D540" i="1"/>
  <c r="D22" i="1" s="1"/>
  <c r="F540" i="1"/>
  <c r="F22" i="1" s="1"/>
  <c r="G540" i="1"/>
  <c r="G22" i="1" s="1"/>
  <c r="B570" i="1"/>
  <c r="B18" i="1" s="1"/>
  <c r="C570" i="1"/>
  <c r="C18" i="1" s="1"/>
  <c r="D570" i="1"/>
  <c r="D18" i="1" s="1"/>
  <c r="F570" i="1"/>
  <c r="F18" i="1" s="1"/>
  <c r="G570" i="1"/>
  <c r="G18" i="1" s="1"/>
  <c r="F12" i="6"/>
  <c r="G12" i="6"/>
  <c r="CY12" i="6"/>
  <c r="J343" i="7" l="1"/>
  <c r="O255" i="7"/>
  <c r="O288" i="7"/>
  <c r="O150" i="7"/>
  <c r="K238" i="7"/>
  <c r="L344" i="7"/>
  <c r="N116" i="7"/>
  <c r="L342" i="7"/>
  <c r="O388" i="7"/>
  <c r="K445" i="7"/>
  <c r="J342" i="7"/>
  <c r="L343" i="7"/>
  <c r="J344" i="7"/>
  <c r="N459" i="7"/>
  <c r="J332" i="7"/>
  <c r="L333" i="7"/>
  <c r="L332" i="7"/>
  <c r="N382" i="7"/>
  <c r="N405" i="7"/>
  <c r="O218" i="7"/>
  <c r="K385" i="7"/>
  <c r="O419" i="7"/>
  <c r="K99" i="7"/>
  <c r="K215" i="7"/>
  <c r="K224" i="7"/>
  <c r="N96" i="7"/>
  <c r="J333" i="7"/>
  <c r="I335" i="7" s="1"/>
  <c r="O391" i="7"/>
  <c r="O73" i="7"/>
  <c r="K173" i="7"/>
  <c r="N326" i="7"/>
  <c r="N365" i="7"/>
  <c r="K93" i="7"/>
  <c r="I113" i="7"/>
  <c r="I169" i="7"/>
  <c r="J282" i="7"/>
  <c r="L283" i="7"/>
  <c r="W302" i="7"/>
  <c r="N402" i="7"/>
  <c r="N422" i="7"/>
  <c r="X133" i="7"/>
  <c r="K169" i="7"/>
  <c r="I221" i="7"/>
  <c r="N299" i="7"/>
  <c r="O362" i="7"/>
  <c r="X146" i="7"/>
  <c r="O146" i="7"/>
  <c r="I198" i="7"/>
  <c r="N201" i="7"/>
  <c r="N252" i="7"/>
  <c r="N70" i="7"/>
  <c r="K79" i="7"/>
  <c r="W201" i="7"/>
  <c r="N224" i="7"/>
  <c r="W288" i="7"/>
  <c r="K296" i="7"/>
  <c r="O416" i="7"/>
  <c r="I419" i="7"/>
  <c r="I445" i="7"/>
  <c r="N93" i="7"/>
  <c r="I99" i="7"/>
  <c r="O130" i="7"/>
  <c r="I133" i="7"/>
  <c r="O169" i="7"/>
  <c r="K175" i="7" s="1"/>
  <c r="I238" i="7"/>
  <c r="L282" i="7"/>
  <c r="K302" i="7"/>
  <c r="K365" i="7"/>
  <c r="I405" i="7"/>
  <c r="K459" i="7"/>
  <c r="N323" i="7"/>
  <c r="I385" i="7"/>
  <c r="O442" i="7"/>
  <c r="I73" i="7"/>
  <c r="O90" i="7"/>
  <c r="I93" i="7"/>
  <c r="O102" i="7"/>
  <c r="K133" i="7"/>
  <c r="I218" i="7"/>
  <c r="N221" i="7"/>
  <c r="W323" i="7"/>
  <c r="W326" i="7"/>
  <c r="N385" i="7"/>
  <c r="I391" i="7"/>
  <c r="K405" i="7"/>
  <c r="I79" i="7"/>
  <c r="K146" i="7"/>
  <c r="O198" i="7"/>
  <c r="K252" i="7"/>
  <c r="J283" i="7"/>
  <c r="O296" i="7"/>
  <c r="W299" i="7"/>
  <c r="I365" i="7"/>
  <c r="I459" i="7"/>
  <c r="I70" i="7"/>
  <c r="K90" i="7"/>
  <c r="X113" i="7"/>
  <c r="O113" i="7"/>
  <c r="N127" i="7"/>
  <c r="O70" i="7"/>
  <c r="K127" i="7"/>
  <c r="N113" i="7"/>
  <c r="K70" i="7"/>
  <c r="N90" i="7"/>
  <c r="O127" i="7"/>
  <c r="I127" i="7"/>
  <c r="X90" i="7"/>
  <c r="X102" i="7"/>
  <c r="X130" i="7"/>
  <c r="I276" i="7"/>
  <c r="I312" i="7"/>
  <c r="O312" i="7"/>
  <c r="X73" i="7"/>
  <c r="X79" i="7"/>
  <c r="V82" i="7"/>
  <c r="I90" i="7"/>
  <c r="K96" i="7"/>
  <c r="X99" i="7"/>
  <c r="I102" i="7"/>
  <c r="K116" i="7"/>
  <c r="X127" i="7"/>
  <c r="I130" i="7"/>
  <c r="N195" i="7"/>
  <c r="I212" i="7"/>
  <c r="N235" i="7"/>
  <c r="N249" i="7"/>
  <c r="I249" i="7"/>
  <c r="O249" i="7"/>
  <c r="K276" i="7"/>
  <c r="W296" i="7"/>
  <c r="K320" i="7"/>
  <c r="K362" i="7"/>
  <c r="O379" i="7"/>
  <c r="I379" i="7"/>
  <c r="I402" i="7"/>
  <c r="K416" i="7"/>
  <c r="K442" i="7"/>
  <c r="N456" i="7"/>
  <c r="X70" i="7"/>
  <c r="X96" i="7"/>
  <c r="K113" i="7"/>
  <c r="X116" i="7"/>
  <c r="N146" i="7"/>
  <c r="I146" i="7"/>
  <c r="X249" i="7"/>
  <c r="N379" i="7"/>
  <c r="O456" i="7"/>
  <c r="V62" i="7"/>
  <c r="V142" i="7"/>
  <c r="N150" i="7"/>
  <c r="I150" i="7"/>
  <c r="O195" i="7"/>
  <c r="O212" i="7"/>
  <c r="N212" i="7"/>
  <c r="O235" i="7"/>
  <c r="W276" i="7"/>
  <c r="O276" i="7"/>
  <c r="W320" i="7"/>
  <c r="N362" i="7"/>
  <c r="K402" i="7"/>
  <c r="I416" i="7"/>
  <c r="I442" i="7"/>
  <c r="K456" i="7"/>
  <c r="N169" i="7"/>
  <c r="N173" i="7"/>
  <c r="K195" i="7"/>
  <c r="X198" i="7"/>
  <c r="X218" i="7"/>
  <c r="K235" i="7"/>
  <c r="X238" i="7"/>
  <c r="N276" i="7"/>
  <c r="I296" i="7"/>
  <c r="N312" i="7"/>
  <c r="O320" i="7"/>
  <c r="X362" i="7"/>
  <c r="N368" i="7"/>
  <c r="K379" i="7"/>
  <c r="O382" i="7"/>
  <c r="X382" i="7"/>
  <c r="N388" i="7"/>
  <c r="O402" i="7"/>
  <c r="X402" i="7"/>
  <c r="N416" i="7"/>
  <c r="O422" i="7"/>
  <c r="X422" i="7"/>
  <c r="N442" i="7"/>
  <c r="X456" i="7"/>
  <c r="W173" i="7"/>
  <c r="X195" i="7"/>
  <c r="K212" i="7"/>
  <c r="X215" i="7"/>
  <c r="X235" i="7"/>
  <c r="X255" i="7"/>
  <c r="V291" i="7"/>
  <c r="N296" i="7"/>
  <c r="K299" i="7"/>
  <c r="V305" i="7"/>
  <c r="K312" i="7"/>
  <c r="W312" i="7"/>
  <c r="I320" i="7"/>
  <c r="K326" i="7"/>
  <c r="V354" i="7"/>
  <c r="I362" i="7"/>
  <c r="K368" i="7"/>
  <c r="X379" i="7"/>
  <c r="X391" i="7"/>
  <c r="V394" i="7"/>
  <c r="X419" i="7"/>
  <c r="X445" i="7"/>
  <c r="V448" i="7"/>
  <c r="I456" i="7"/>
  <c r="V165" i="7"/>
  <c r="X169" i="7"/>
  <c r="V187" i="7"/>
  <c r="I195" i="7"/>
  <c r="K201" i="7"/>
  <c r="X212" i="7"/>
  <c r="I215" i="7"/>
  <c r="K221" i="7"/>
  <c r="X224" i="7"/>
  <c r="V227" i="7"/>
  <c r="I235" i="7"/>
  <c r="K249" i="7"/>
  <c r="X252" i="7"/>
  <c r="I255" i="7"/>
  <c r="V279" i="7"/>
  <c r="I288" i="7"/>
  <c r="I302" i="7"/>
  <c r="V315" i="7"/>
  <c r="N320" i="7"/>
  <c r="K323" i="7"/>
  <c r="V329" i="7"/>
  <c r="X368" i="7"/>
  <c r="X388" i="7"/>
  <c r="X416" i="7"/>
  <c r="X442" i="7"/>
  <c r="V204" i="7"/>
  <c r="V408" i="7"/>
  <c r="V434" i="7"/>
  <c r="CG493" i="1"/>
  <c r="AX510" i="1"/>
  <c r="CP508" i="1"/>
  <c r="O508" i="1" s="1"/>
  <c r="CP506" i="1"/>
  <c r="O506" i="1" s="1"/>
  <c r="CY504" i="1"/>
  <c r="X504" i="1" s="1"/>
  <c r="CZ504" i="1"/>
  <c r="Y504" i="1" s="1"/>
  <c r="CP502" i="1"/>
  <c r="O502" i="1" s="1"/>
  <c r="CP499" i="1"/>
  <c r="O499" i="1" s="1"/>
  <c r="CY496" i="1"/>
  <c r="X496" i="1" s="1"/>
  <c r="CZ496" i="1"/>
  <c r="Y496" i="1" s="1"/>
  <c r="DX510" i="1"/>
  <c r="CY507" i="1"/>
  <c r="X507" i="1" s="1"/>
  <c r="CZ507" i="1"/>
  <c r="Y507" i="1" s="1"/>
  <c r="GA510" i="1"/>
  <c r="FR493" i="1"/>
  <c r="EI510" i="1"/>
  <c r="CY503" i="1"/>
  <c r="X503" i="1" s="1"/>
  <c r="CZ503" i="1"/>
  <c r="Y503" i="1" s="1"/>
  <c r="CY501" i="1"/>
  <c r="X501" i="1" s="1"/>
  <c r="CZ501" i="1"/>
  <c r="Y501" i="1" s="1"/>
  <c r="CY500" i="1"/>
  <c r="X500" i="1" s="1"/>
  <c r="CZ500" i="1"/>
  <c r="Y500" i="1" s="1"/>
  <c r="CP500" i="1"/>
  <c r="O500" i="1" s="1"/>
  <c r="AB498" i="1"/>
  <c r="CY497" i="1"/>
  <c r="X497" i="1" s="1"/>
  <c r="CZ497" i="1"/>
  <c r="Y497" i="1" s="1"/>
  <c r="DY510" i="1"/>
  <c r="EA510" i="1"/>
  <c r="AH510" i="1"/>
  <c r="CJ431" i="1"/>
  <c r="DY431" i="1"/>
  <c r="GB431" i="1"/>
  <c r="CY502" i="1"/>
  <c r="X502" i="1" s="1"/>
  <c r="CZ502" i="1"/>
  <c r="Y502" i="1" s="1"/>
  <c r="EB510" i="1"/>
  <c r="BB493" i="1"/>
  <c r="F523" i="1"/>
  <c r="AU493" i="1"/>
  <c r="F529" i="1"/>
  <c r="CZ505" i="1"/>
  <c r="Y505" i="1" s="1"/>
  <c r="CY505" i="1"/>
  <c r="X505" i="1" s="1"/>
  <c r="CP505" i="1"/>
  <c r="O505" i="1" s="1"/>
  <c r="CB493" i="1"/>
  <c r="AS510" i="1"/>
  <c r="AB496" i="1"/>
  <c r="AG510" i="1"/>
  <c r="CY495" i="1"/>
  <c r="X495" i="1" s="1"/>
  <c r="AF510" i="1"/>
  <c r="CZ495" i="1"/>
  <c r="Y495" i="1" s="1"/>
  <c r="CZ428" i="1"/>
  <c r="Y428" i="1" s="1"/>
  <c r="CY428" i="1"/>
  <c r="X428" i="1" s="1"/>
  <c r="GM428" i="1" s="1"/>
  <c r="GO428" i="1" s="1"/>
  <c r="FT402" i="1"/>
  <c r="EK431" i="1"/>
  <c r="DZ431" i="1"/>
  <c r="FV493" i="1"/>
  <c r="EM510" i="1"/>
  <c r="CY498" i="1"/>
  <c r="X498" i="1" s="1"/>
  <c r="CZ498" i="1"/>
  <c r="Y498" i="1" s="1"/>
  <c r="GB493" i="1"/>
  <c r="ES510" i="1"/>
  <c r="CJ493" i="1"/>
  <c r="BA510" i="1"/>
  <c r="AI510" i="1"/>
  <c r="FQ402" i="1"/>
  <c r="FZ431" i="1"/>
  <c r="GA431" i="1"/>
  <c r="EH431" i="1"/>
  <c r="CD402" i="1"/>
  <c r="AU431" i="1"/>
  <c r="AH402" i="1"/>
  <c r="U431" i="1"/>
  <c r="AI402" i="1"/>
  <c r="V431" i="1"/>
  <c r="AG431" i="1"/>
  <c r="GM416" i="1"/>
  <c r="GO416" i="1" s="1"/>
  <c r="BC493" i="1"/>
  <c r="F526" i="1"/>
  <c r="CY506" i="1"/>
  <c r="X506" i="1" s="1"/>
  <c r="CZ506" i="1"/>
  <c r="Y506" i="1" s="1"/>
  <c r="CP504" i="1"/>
  <c r="O504" i="1" s="1"/>
  <c r="CY499" i="1"/>
  <c r="X499" i="1" s="1"/>
  <c r="CZ499" i="1"/>
  <c r="Y499" i="1" s="1"/>
  <c r="DZ510" i="1"/>
  <c r="AJ510" i="1"/>
  <c r="AB495" i="1"/>
  <c r="AD402" i="1"/>
  <c r="Q431" i="1"/>
  <c r="EB402" i="1"/>
  <c r="DO431" i="1"/>
  <c r="EA431" i="1"/>
  <c r="AJ431" i="1"/>
  <c r="EU510" i="1"/>
  <c r="DU510" i="1"/>
  <c r="AO510" i="1"/>
  <c r="Q507" i="1"/>
  <c r="CP507" i="1" s="1"/>
  <c r="O507" i="1" s="1"/>
  <c r="GM507" i="1" s="1"/>
  <c r="GO507" i="1" s="1"/>
  <c r="Q503" i="1"/>
  <c r="CP503" i="1" s="1"/>
  <c r="O503" i="1" s="1"/>
  <c r="GM503" i="1" s="1"/>
  <c r="GO503" i="1" s="1"/>
  <c r="Q501" i="1"/>
  <c r="CP501" i="1" s="1"/>
  <c r="O501" i="1" s="1"/>
  <c r="GM501" i="1" s="1"/>
  <c r="GO501" i="1" s="1"/>
  <c r="CT496" i="1"/>
  <c r="CL493" i="1"/>
  <c r="CD493" i="1"/>
  <c r="BZ493" i="1"/>
  <c r="FY431" i="1"/>
  <c r="ET431" i="1"/>
  <c r="CI431" i="1"/>
  <c r="BD431" i="1"/>
  <c r="S429" i="1"/>
  <c r="CP429" i="1" s="1"/>
  <c r="O429" i="1" s="1"/>
  <c r="CT429" i="1"/>
  <c r="AB428" i="1"/>
  <c r="Q427" i="1"/>
  <c r="CY426" i="1"/>
  <c r="X426" i="1" s="1"/>
  <c r="P426" i="1"/>
  <c r="CP426" i="1" s="1"/>
  <c r="O426" i="1" s="1"/>
  <c r="GM426" i="1" s="1"/>
  <c r="GO426" i="1" s="1"/>
  <c r="CR425" i="1"/>
  <c r="AD425" i="1"/>
  <c r="AB425" i="1" s="1"/>
  <c r="R425" i="1"/>
  <c r="GK425" i="1" s="1"/>
  <c r="S424" i="1"/>
  <c r="CT424" i="1"/>
  <c r="P422" i="1"/>
  <c r="CP422" i="1" s="1"/>
  <c r="O422" i="1" s="1"/>
  <c r="GM422" i="1" s="1"/>
  <c r="GO422" i="1" s="1"/>
  <c r="R421" i="1"/>
  <c r="GK421" i="1" s="1"/>
  <c r="S420" i="1"/>
  <c r="CT420" i="1"/>
  <c r="P418" i="1"/>
  <c r="CP418" i="1" s="1"/>
  <c r="O418" i="1" s="1"/>
  <c r="GM418" i="1" s="1"/>
  <c r="GO418" i="1" s="1"/>
  <c r="R417" i="1"/>
  <c r="GK417" i="1" s="1"/>
  <c r="AB416" i="1"/>
  <c r="CZ415" i="1"/>
  <c r="Y415" i="1" s="1"/>
  <c r="R415" i="1"/>
  <c r="GK415" i="1" s="1"/>
  <c r="AD415" i="1"/>
  <c r="AB415" i="1" s="1"/>
  <c r="Q415" i="1"/>
  <c r="P414" i="1"/>
  <c r="CQ414" i="1"/>
  <c r="AB414" i="1"/>
  <c r="CP412" i="1"/>
  <c r="O412" i="1" s="1"/>
  <c r="CP411" i="1"/>
  <c r="O411" i="1" s="1"/>
  <c r="CP410" i="1"/>
  <c r="O410" i="1" s="1"/>
  <c r="CP409" i="1"/>
  <c r="O409" i="1" s="1"/>
  <c r="CP404" i="1"/>
  <c r="O404" i="1" s="1"/>
  <c r="CP368" i="1"/>
  <c r="O368" i="1" s="1"/>
  <c r="GM368" i="1" s="1"/>
  <c r="GN368" i="1" s="1"/>
  <c r="CP366" i="1"/>
  <c r="O366" i="1" s="1"/>
  <c r="CP365" i="1"/>
  <c r="O365" i="1" s="1"/>
  <c r="CP364" i="1"/>
  <c r="O364" i="1" s="1"/>
  <c r="AH370" i="1"/>
  <c r="GB370" i="1"/>
  <c r="CJ370" i="1"/>
  <c r="CY361" i="1"/>
  <c r="X361" i="1" s="1"/>
  <c r="CZ361" i="1"/>
  <c r="Y361" i="1" s="1"/>
  <c r="EB370" i="1"/>
  <c r="EA370" i="1"/>
  <c r="EV510" i="1"/>
  <c r="AP510" i="1"/>
  <c r="FY510" i="1"/>
  <c r="ET510" i="1"/>
  <c r="EH510" i="1"/>
  <c r="CI510" i="1"/>
  <c r="BD510" i="1"/>
  <c r="CS508" i="1"/>
  <c r="R508" i="1"/>
  <c r="GK508" i="1" s="1"/>
  <c r="CQ507" i="1"/>
  <c r="CS506" i="1"/>
  <c r="R506" i="1"/>
  <c r="GK506" i="1" s="1"/>
  <c r="CS505" i="1"/>
  <c r="R505" i="1"/>
  <c r="GK505" i="1" s="1"/>
  <c r="CS504" i="1"/>
  <c r="R504" i="1"/>
  <c r="GK504" i="1" s="1"/>
  <c r="CQ503" i="1"/>
  <c r="CS502" i="1"/>
  <c r="R502" i="1"/>
  <c r="GK502" i="1" s="1"/>
  <c r="CQ501" i="1"/>
  <c r="CS500" i="1"/>
  <c r="R500" i="1"/>
  <c r="GK500" i="1" s="1"/>
  <c r="CS499" i="1"/>
  <c r="R499" i="1"/>
  <c r="GK499" i="1" s="1"/>
  <c r="CS498" i="1"/>
  <c r="R498" i="1"/>
  <c r="GK498" i="1" s="1"/>
  <c r="CQ497" i="1"/>
  <c r="P497" i="1"/>
  <c r="CS496" i="1"/>
  <c r="R496" i="1"/>
  <c r="CS495" i="1"/>
  <c r="R495" i="1"/>
  <c r="CK493" i="1"/>
  <c r="FX431" i="1"/>
  <c r="EG431" i="1"/>
  <c r="BC431" i="1"/>
  <c r="AQ431" i="1"/>
  <c r="S427" i="1"/>
  <c r="CT427" i="1"/>
  <c r="CP427" i="1"/>
  <c r="O427" i="1" s="1"/>
  <c r="CP424" i="1"/>
  <c r="O424" i="1" s="1"/>
  <c r="CR423" i="1"/>
  <c r="CQ422" i="1"/>
  <c r="S421" i="1"/>
  <c r="CT421" i="1"/>
  <c r="Q421" i="1"/>
  <c r="CP420" i="1"/>
  <c r="O420" i="1" s="1"/>
  <c r="CR419" i="1"/>
  <c r="CQ418" i="1"/>
  <c r="S417" i="1"/>
  <c r="CT417" i="1"/>
  <c r="Q417" i="1"/>
  <c r="CP415" i="1"/>
  <c r="O415" i="1" s="1"/>
  <c r="GM415" i="1" s="1"/>
  <c r="GO415" i="1" s="1"/>
  <c r="CZ411" i="1"/>
  <c r="Y411" i="1" s="1"/>
  <c r="CY411" i="1"/>
  <c r="X411" i="1" s="1"/>
  <c r="CZ410" i="1"/>
  <c r="Y410" i="1" s="1"/>
  <c r="CY410" i="1"/>
  <c r="X410" i="1" s="1"/>
  <c r="CZ409" i="1"/>
  <c r="Y409" i="1" s="1"/>
  <c r="CY409" i="1"/>
  <c r="X409" i="1" s="1"/>
  <c r="CP408" i="1"/>
  <c r="O408" i="1" s="1"/>
  <c r="CP407" i="1"/>
  <c r="O407" i="1" s="1"/>
  <c r="CP405" i="1"/>
  <c r="O405" i="1" s="1"/>
  <c r="FQ337" i="1"/>
  <c r="GA370" i="1"/>
  <c r="EH370" i="1"/>
  <c r="DY370" i="1"/>
  <c r="CD337" i="1"/>
  <c r="AU370" i="1"/>
  <c r="AG370" i="1"/>
  <c r="GM363" i="1"/>
  <c r="GN363" i="1" s="1"/>
  <c r="EK510" i="1"/>
  <c r="EG510" i="1"/>
  <c r="AQ510" i="1"/>
  <c r="CT507" i="1"/>
  <c r="CT503" i="1"/>
  <c r="CT501" i="1"/>
  <c r="Q498" i="1"/>
  <c r="CP498" i="1" s="1"/>
  <c r="O498" i="1" s="1"/>
  <c r="GM498" i="1" s="1"/>
  <c r="GO498" i="1" s="1"/>
  <c r="Q496" i="1"/>
  <c r="DV510" i="1" s="1"/>
  <c r="Q495" i="1"/>
  <c r="AD510" i="1" s="1"/>
  <c r="EV431" i="1"/>
  <c r="EN431" i="1"/>
  <c r="BB431" i="1"/>
  <c r="AX431" i="1"/>
  <c r="AP431" i="1"/>
  <c r="S425" i="1"/>
  <c r="CT425" i="1"/>
  <c r="CP425" i="1"/>
  <c r="O425" i="1" s="1"/>
  <c r="CP421" i="1"/>
  <c r="O421" i="1" s="1"/>
  <c r="CP417" i="1"/>
  <c r="O417" i="1" s="1"/>
  <c r="CY414" i="1"/>
  <c r="X414" i="1" s="1"/>
  <c r="CZ414" i="1"/>
  <c r="Y414" i="1" s="1"/>
  <c r="R413" i="1"/>
  <c r="GK413" i="1" s="1"/>
  <c r="CS413" i="1"/>
  <c r="AD413" i="1"/>
  <c r="AB413" i="1" s="1"/>
  <c r="Q413" i="1"/>
  <c r="DV431" i="1" s="1"/>
  <c r="CZ407" i="1"/>
  <c r="Y407" i="1" s="1"/>
  <c r="CY407" i="1"/>
  <c r="X407" i="1" s="1"/>
  <c r="CZ404" i="1"/>
  <c r="Y404" i="1" s="1"/>
  <c r="CY404" i="1"/>
  <c r="X404" i="1" s="1"/>
  <c r="FU337" i="1"/>
  <c r="EL370" i="1"/>
  <c r="CZ366" i="1"/>
  <c r="Y366" i="1" s="1"/>
  <c r="CY366" i="1"/>
  <c r="X366" i="1" s="1"/>
  <c r="CZ365" i="1"/>
  <c r="Y365" i="1" s="1"/>
  <c r="CY365" i="1"/>
  <c r="X365" i="1" s="1"/>
  <c r="CZ364" i="1"/>
  <c r="Y364" i="1" s="1"/>
  <c r="CY364" i="1"/>
  <c r="X364" i="1" s="1"/>
  <c r="CY362" i="1"/>
  <c r="X362" i="1" s="1"/>
  <c r="CZ362" i="1"/>
  <c r="Y362" i="1" s="1"/>
  <c r="AJ370" i="1"/>
  <c r="CY360" i="1"/>
  <c r="X360" i="1" s="1"/>
  <c r="CZ360" i="1"/>
  <c r="Y360" i="1" s="1"/>
  <c r="EU431" i="1"/>
  <c r="EM431" i="1"/>
  <c r="EI431" i="1"/>
  <c r="AS431" i="1"/>
  <c r="AO431" i="1"/>
  <c r="CR427" i="1"/>
  <c r="AD427" i="1"/>
  <c r="AB427" i="1" s="1"/>
  <c r="S423" i="1"/>
  <c r="CT423" i="1"/>
  <c r="CR421" i="1"/>
  <c r="S419" i="1"/>
  <c r="CT419" i="1"/>
  <c r="CR417" i="1"/>
  <c r="CR413" i="1"/>
  <c r="CP413" i="1"/>
  <c r="O413" i="1" s="1"/>
  <c r="GM413" i="1" s="1"/>
  <c r="GO413" i="1" s="1"/>
  <c r="CZ405" i="1"/>
  <c r="Y405" i="1" s="1"/>
  <c r="CY405" i="1"/>
  <c r="X405" i="1" s="1"/>
  <c r="BZ337" i="1"/>
  <c r="CG370" i="1"/>
  <c r="AQ370" i="1"/>
  <c r="DZ370" i="1"/>
  <c r="AI370" i="1"/>
  <c r="AB412" i="1"/>
  <c r="AD411" i="1"/>
  <c r="AB411" i="1" s="1"/>
  <c r="AD410" i="1"/>
  <c r="AB410" i="1" s="1"/>
  <c r="AD409" i="1"/>
  <c r="AB409" i="1" s="1"/>
  <c r="AB408" i="1"/>
  <c r="AD407" i="1"/>
  <c r="AB407" i="1" s="1"/>
  <c r="AB406" i="1"/>
  <c r="AD405" i="1"/>
  <c r="AB405" i="1" s="1"/>
  <c r="AD404" i="1"/>
  <c r="AB404" i="1" s="1"/>
  <c r="FY370" i="1"/>
  <c r="ET370" i="1"/>
  <c r="CI370" i="1"/>
  <c r="BD370" i="1"/>
  <c r="CZ367" i="1"/>
  <c r="Y367" i="1" s="1"/>
  <c r="Q367" i="1"/>
  <c r="AD366" i="1"/>
  <c r="AB366" i="1" s="1"/>
  <c r="CQ365" i="1"/>
  <c r="AD365" i="1"/>
  <c r="AB365" i="1" s="1"/>
  <c r="CQ364" i="1"/>
  <c r="AD364" i="1"/>
  <c r="AB364" i="1" s="1"/>
  <c r="AB363" i="1"/>
  <c r="P361" i="1"/>
  <c r="CQ361" i="1"/>
  <c r="P360" i="1"/>
  <c r="CQ360" i="1"/>
  <c r="AB359" i="1"/>
  <c r="CP359" i="1"/>
  <c r="O359" i="1" s="1"/>
  <c r="AB357" i="1"/>
  <c r="CP357" i="1"/>
  <c r="O357" i="1" s="1"/>
  <c r="S354" i="1"/>
  <c r="CT354" i="1"/>
  <c r="CY350" i="1"/>
  <c r="X350" i="1" s="1"/>
  <c r="CZ350" i="1"/>
  <c r="Y350" i="1" s="1"/>
  <c r="CZ342" i="1"/>
  <c r="Y342" i="1" s="1"/>
  <c r="CY342" i="1"/>
  <c r="X342" i="1" s="1"/>
  <c r="CP342" i="1"/>
  <c r="O342" i="1" s="1"/>
  <c r="CZ339" i="1"/>
  <c r="Y339" i="1" s="1"/>
  <c r="CY339" i="1"/>
  <c r="X339" i="1" s="1"/>
  <c r="CP339" i="1"/>
  <c r="O339" i="1" s="1"/>
  <c r="CY267" i="1"/>
  <c r="X267" i="1" s="1"/>
  <c r="CZ267" i="1"/>
  <c r="Y267" i="1" s="1"/>
  <c r="CY265" i="1"/>
  <c r="X265" i="1" s="1"/>
  <c r="CZ265" i="1"/>
  <c r="Y265" i="1" s="1"/>
  <c r="CP264" i="1"/>
  <c r="O264" i="1" s="1"/>
  <c r="CY264" i="1"/>
  <c r="X264" i="1" s="1"/>
  <c r="AF271" i="1"/>
  <c r="CZ264" i="1"/>
  <c r="Y264" i="1" s="1"/>
  <c r="GB271" i="1"/>
  <c r="DZ271" i="1"/>
  <c r="CT415" i="1"/>
  <c r="CT413" i="1"/>
  <c r="CZ412" i="1"/>
  <c r="Y412" i="1" s="1"/>
  <c r="CT411" i="1"/>
  <c r="CT410" i="1"/>
  <c r="CT409" i="1"/>
  <c r="CZ408" i="1"/>
  <c r="Y408" i="1" s="1"/>
  <c r="CT407" i="1"/>
  <c r="CZ406" i="1"/>
  <c r="Y406" i="1" s="1"/>
  <c r="GM406" i="1" s="1"/>
  <c r="GO406" i="1" s="1"/>
  <c r="CT405" i="1"/>
  <c r="CT404" i="1"/>
  <c r="EG370" i="1"/>
  <c r="BC370" i="1"/>
  <c r="CQ367" i="1"/>
  <c r="P367" i="1"/>
  <c r="CP367" i="1" s="1"/>
  <c r="O367" i="1" s="1"/>
  <c r="GM367" i="1" s="1"/>
  <c r="GN367" i="1" s="1"/>
  <c r="CT366" i="1"/>
  <c r="CT365" i="1"/>
  <c r="CT364" i="1"/>
  <c r="AB361" i="1"/>
  <c r="AB360" i="1"/>
  <c r="S353" i="1"/>
  <c r="CT353" i="1"/>
  <c r="CY352" i="1"/>
  <c r="X352" i="1" s="1"/>
  <c r="CZ352" i="1"/>
  <c r="Y352" i="1" s="1"/>
  <c r="CY347" i="1"/>
  <c r="X347" i="1" s="1"/>
  <c r="CZ347" i="1"/>
  <c r="Y347" i="1" s="1"/>
  <c r="CP345" i="1"/>
  <c r="O345" i="1" s="1"/>
  <c r="CY343" i="1"/>
  <c r="X343" i="1" s="1"/>
  <c r="CZ343" i="1"/>
  <c r="Y343" i="1" s="1"/>
  <c r="CZ340" i="1"/>
  <c r="Y340" i="1" s="1"/>
  <c r="CY340" i="1"/>
  <c r="X340" i="1" s="1"/>
  <c r="CP340" i="1"/>
  <c r="O340" i="1" s="1"/>
  <c r="CY269" i="1"/>
  <c r="X269" i="1" s="1"/>
  <c r="CZ269" i="1"/>
  <c r="Y269" i="1" s="1"/>
  <c r="BZ242" i="1"/>
  <c r="AQ271" i="1"/>
  <c r="CI271" i="1"/>
  <c r="EB271" i="1"/>
  <c r="CY263" i="1"/>
  <c r="X263" i="1" s="1"/>
  <c r="CZ263" i="1"/>
  <c r="Y263" i="1" s="1"/>
  <c r="DX271" i="1"/>
  <c r="CQ412" i="1"/>
  <c r="CS411" i="1"/>
  <c r="R411" i="1"/>
  <c r="GK411" i="1" s="1"/>
  <c r="CS410" i="1"/>
  <c r="R410" i="1"/>
  <c r="GK410" i="1" s="1"/>
  <c r="CS409" i="1"/>
  <c r="R409" i="1"/>
  <c r="GK409" i="1" s="1"/>
  <c r="CQ408" i="1"/>
  <c r="CS407" i="1"/>
  <c r="R407" i="1"/>
  <c r="GK407" i="1" s="1"/>
  <c r="CQ406" i="1"/>
  <c r="CS405" i="1"/>
  <c r="R405" i="1"/>
  <c r="CS404" i="1"/>
  <c r="R404" i="1"/>
  <c r="EV370" i="1"/>
  <c r="BB370" i="1"/>
  <c r="AT370" i="1"/>
  <c r="AP370" i="1"/>
  <c r="R362" i="1"/>
  <c r="GK362" i="1" s="1"/>
  <c r="S358" i="1"/>
  <c r="CT358" i="1"/>
  <c r="S356" i="1"/>
  <c r="CT356" i="1"/>
  <c r="CP349" i="1"/>
  <c r="O349" i="1" s="1"/>
  <c r="CY344" i="1"/>
  <c r="X344" i="1" s="1"/>
  <c r="CZ344" i="1"/>
  <c r="Y344" i="1" s="1"/>
  <c r="CZ341" i="1"/>
  <c r="Y341" i="1" s="1"/>
  <c r="CY341" i="1"/>
  <c r="X341" i="1" s="1"/>
  <c r="CP341" i="1"/>
  <c r="O341" i="1" s="1"/>
  <c r="CP266" i="1"/>
  <c r="O266" i="1" s="1"/>
  <c r="EA242" i="1"/>
  <c r="DN271" i="1"/>
  <c r="AH271" i="1"/>
  <c r="AJ271" i="1"/>
  <c r="EU370" i="1"/>
  <c r="EM370" i="1"/>
  <c r="EI370" i="1"/>
  <c r="AO370" i="1"/>
  <c r="CR362" i="1"/>
  <c r="P362" i="1"/>
  <c r="CQ362" i="1"/>
  <c r="Q362" i="1"/>
  <c r="S355" i="1"/>
  <c r="CT355" i="1"/>
  <c r="CP352" i="1"/>
  <c r="O352" i="1" s="1"/>
  <c r="GM352" i="1" s="1"/>
  <c r="GN352" i="1" s="1"/>
  <c r="CP351" i="1"/>
  <c r="O351" i="1" s="1"/>
  <c r="CY348" i="1"/>
  <c r="X348" i="1" s="1"/>
  <c r="CZ348" i="1"/>
  <c r="Y348" i="1" s="1"/>
  <c r="CY346" i="1"/>
  <c r="X346" i="1" s="1"/>
  <c r="CZ346" i="1"/>
  <c r="Y346" i="1" s="1"/>
  <c r="CP343" i="1"/>
  <c r="O343" i="1" s="1"/>
  <c r="GM343" i="1" s="1"/>
  <c r="GN343" i="1" s="1"/>
  <c r="CP268" i="1"/>
  <c r="O268" i="1" s="1"/>
  <c r="DY271" i="1"/>
  <c r="CJ271" i="1"/>
  <c r="AI271" i="1"/>
  <c r="AG271" i="1"/>
  <c r="Q343" i="1"/>
  <c r="ET271" i="1"/>
  <c r="EP271" i="1"/>
  <c r="EH271" i="1"/>
  <c r="BD271" i="1"/>
  <c r="R263" i="1"/>
  <c r="GK263" i="1" s="1"/>
  <c r="AD263" i="1"/>
  <c r="CZ251" i="1"/>
  <c r="Y251" i="1" s="1"/>
  <c r="CY251" i="1"/>
  <c r="X251" i="1" s="1"/>
  <c r="CZ247" i="1"/>
  <c r="Y247" i="1" s="1"/>
  <c r="CY247" i="1"/>
  <c r="X247" i="1" s="1"/>
  <c r="CZ245" i="1"/>
  <c r="Y245" i="1" s="1"/>
  <c r="CY245" i="1"/>
  <c r="X245" i="1" s="1"/>
  <c r="AP169" i="1"/>
  <c r="F185" i="1"/>
  <c r="AP206" i="1"/>
  <c r="DZ176" i="1"/>
  <c r="EA176" i="1"/>
  <c r="CJ176" i="1"/>
  <c r="Q361" i="1"/>
  <c r="Q360" i="1"/>
  <c r="Q358" i="1"/>
  <c r="CP358" i="1" s="1"/>
  <c r="O358" i="1" s="1"/>
  <c r="Q356" i="1"/>
  <c r="CP356" i="1" s="1"/>
  <c r="O356" i="1" s="1"/>
  <c r="Q355" i="1"/>
  <c r="CP355" i="1" s="1"/>
  <c r="O355" i="1" s="1"/>
  <c r="Q354" i="1"/>
  <c r="CP354" i="1" s="1"/>
  <c r="O354" i="1" s="1"/>
  <c r="Q353" i="1"/>
  <c r="CP353" i="1" s="1"/>
  <c r="O353" i="1" s="1"/>
  <c r="Q352" i="1"/>
  <c r="Q350" i="1"/>
  <c r="CP350" i="1" s="1"/>
  <c r="O350" i="1" s="1"/>
  <c r="GM350" i="1" s="1"/>
  <c r="GN350" i="1" s="1"/>
  <c r="Q348" i="1"/>
  <c r="CP348" i="1" s="1"/>
  <c r="O348" i="1" s="1"/>
  <c r="GM348" i="1" s="1"/>
  <c r="GN348" i="1" s="1"/>
  <c r="Q347" i="1"/>
  <c r="CP347" i="1" s="1"/>
  <c r="O347" i="1" s="1"/>
  <c r="GM347" i="1" s="1"/>
  <c r="GN347" i="1" s="1"/>
  <c r="Q346" i="1"/>
  <c r="CP346" i="1" s="1"/>
  <c r="O346" i="1" s="1"/>
  <c r="GM346" i="1" s="1"/>
  <c r="GN346" i="1" s="1"/>
  <c r="Q344" i="1"/>
  <c r="CP344" i="1" s="1"/>
  <c r="O344" i="1" s="1"/>
  <c r="GM344" i="1" s="1"/>
  <c r="GN344" i="1" s="1"/>
  <c r="AD343" i="1"/>
  <c r="AB343" i="1" s="1"/>
  <c r="EG271" i="1"/>
  <c r="BC271" i="1"/>
  <c r="AU271" i="1"/>
  <c r="Q269" i="1"/>
  <c r="CP269" i="1" s="1"/>
  <c r="O269" i="1" s="1"/>
  <c r="GM269" i="1" s="1"/>
  <c r="GO269" i="1" s="1"/>
  <c r="Q267" i="1"/>
  <c r="CP267" i="1" s="1"/>
  <c r="O267" i="1" s="1"/>
  <c r="GM267" i="1" s="1"/>
  <c r="GO267" i="1" s="1"/>
  <c r="Q265" i="1"/>
  <c r="CP265" i="1" s="1"/>
  <c r="O265" i="1" s="1"/>
  <c r="GM265" i="1" s="1"/>
  <c r="GO265" i="1" s="1"/>
  <c r="CR263" i="1"/>
  <c r="AB263" i="1"/>
  <c r="P263" i="1"/>
  <c r="CQ263" i="1"/>
  <c r="AD262" i="1"/>
  <c r="R262" i="1"/>
  <c r="GK262" i="1" s="1"/>
  <c r="CS262" i="1"/>
  <c r="R261" i="1"/>
  <c r="GK261" i="1" s="1"/>
  <c r="CS261" i="1"/>
  <c r="AD261" i="1"/>
  <c r="P258" i="1"/>
  <c r="CQ258" i="1"/>
  <c r="AB258" i="1"/>
  <c r="BB169" i="1"/>
  <c r="F189" i="1"/>
  <c r="BB206" i="1"/>
  <c r="AO206" i="1"/>
  <c r="F180" i="1"/>
  <c r="AO169" i="1"/>
  <c r="GB176" i="1"/>
  <c r="DU176" i="1"/>
  <c r="AG176" i="1"/>
  <c r="AK176" i="1"/>
  <c r="CS359" i="1"/>
  <c r="R359" i="1"/>
  <c r="GK359" i="1" s="1"/>
  <c r="CQ358" i="1"/>
  <c r="CS357" i="1"/>
  <c r="R357" i="1"/>
  <c r="GK357" i="1" s="1"/>
  <c r="CQ356" i="1"/>
  <c r="CQ355" i="1"/>
  <c r="CQ354" i="1"/>
  <c r="CQ353" i="1"/>
  <c r="CQ352" i="1"/>
  <c r="CS351" i="1"/>
  <c r="R351" i="1"/>
  <c r="GK351" i="1" s="1"/>
  <c r="CQ350" i="1"/>
  <c r="CS349" i="1"/>
  <c r="R349" i="1"/>
  <c r="GK349" i="1" s="1"/>
  <c r="CQ348" i="1"/>
  <c r="CQ347" i="1"/>
  <c r="CQ346" i="1"/>
  <c r="CS345" i="1"/>
  <c r="R345" i="1"/>
  <c r="GK345" i="1" s="1"/>
  <c r="CQ344" i="1"/>
  <c r="CT343" i="1"/>
  <c r="CS342" i="1"/>
  <c r="R342" i="1"/>
  <c r="GK342" i="1" s="1"/>
  <c r="CS341" i="1"/>
  <c r="R341" i="1"/>
  <c r="GK341" i="1" s="1"/>
  <c r="CS340" i="1"/>
  <c r="R340" i="1"/>
  <c r="CS339" i="1"/>
  <c r="R339" i="1"/>
  <c r="GA271" i="1"/>
  <c r="EV271" i="1"/>
  <c r="CG271" i="1"/>
  <c r="BB271" i="1"/>
  <c r="AP271" i="1"/>
  <c r="CQ269" i="1"/>
  <c r="CS268" i="1"/>
  <c r="R268" i="1"/>
  <c r="GK268" i="1" s="1"/>
  <c r="CQ267" i="1"/>
  <c r="CS266" i="1"/>
  <c r="R266" i="1"/>
  <c r="GK266" i="1" s="1"/>
  <c r="CQ265" i="1"/>
  <c r="CQ264" i="1"/>
  <c r="Q263" i="1"/>
  <c r="CR262" i="1"/>
  <c r="P262" i="1"/>
  <c r="CP262" i="1" s="1"/>
  <c r="O262" i="1" s="1"/>
  <c r="GM262" i="1" s="1"/>
  <c r="GO262" i="1" s="1"/>
  <c r="CQ262" i="1"/>
  <c r="AB262" i="1"/>
  <c r="AB261" i="1"/>
  <c r="Q261" i="1"/>
  <c r="DV271" i="1" s="1"/>
  <c r="R260" i="1"/>
  <c r="GK260" i="1" s="1"/>
  <c r="CS260" i="1"/>
  <c r="AD260" i="1"/>
  <c r="R257" i="1"/>
  <c r="GK257" i="1" s="1"/>
  <c r="CS257" i="1"/>
  <c r="AD257" i="1"/>
  <c r="DY176" i="1"/>
  <c r="EC176" i="1"/>
  <c r="AJ176" i="1"/>
  <c r="CT352" i="1"/>
  <c r="CT350" i="1"/>
  <c r="CT348" i="1"/>
  <c r="CT347" i="1"/>
  <c r="CT346" i="1"/>
  <c r="CT344" i="1"/>
  <c r="CS343" i="1"/>
  <c r="EU271" i="1"/>
  <c r="EM271" i="1"/>
  <c r="EI271" i="1"/>
  <c r="AO271" i="1"/>
  <c r="CT269" i="1"/>
  <c r="CT267" i="1"/>
  <c r="CT265" i="1"/>
  <c r="AB260" i="1"/>
  <c r="R259" i="1"/>
  <c r="GK259" i="1" s="1"/>
  <c r="CS259" i="1"/>
  <c r="AD259" i="1"/>
  <c r="AB259" i="1" s="1"/>
  <c r="CY258" i="1"/>
  <c r="X258" i="1" s="1"/>
  <c r="CZ258" i="1"/>
  <c r="Y258" i="1" s="1"/>
  <c r="AB257" i="1"/>
  <c r="CZ250" i="1"/>
  <c r="Y250" i="1" s="1"/>
  <c r="CY250" i="1"/>
  <c r="X250" i="1" s="1"/>
  <c r="CZ244" i="1"/>
  <c r="Y244" i="1" s="1"/>
  <c r="CY244" i="1"/>
  <c r="X244" i="1" s="1"/>
  <c r="AK271" i="1" s="1"/>
  <c r="EB176" i="1"/>
  <c r="AH176" i="1"/>
  <c r="AI176" i="1"/>
  <c r="CQ261" i="1"/>
  <c r="P261" i="1"/>
  <c r="CP261" i="1" s="1"/>
  <c r="O261" i="1" s="1"/>
  <c r="GM261" i="1" s="1"/>
  <c r="GO261" i="1" s="1"/>
  <c r="CQ260" i="1"/>
  <c r="P260" i="1"/>
  <c r="CP260" i="1" s="1"/>
  <c r="O260" i="1" s="1"/>
  <c r="GM260" i="1" s="1"/>
  <c r="GO260" i="1" s="1"/>
  <c r="CQ259" i="1"/>
  <c r="P259" i="1"/>
  <c r="CP259" i="1" s="1"/>
  <c r="O259" i="1" s="1"/>
  <c r="GM259" i="1" s="1"/>
  <c r="GO259" i="1" s="1"/>
  <c r="CS258" i="1"/>
  <c r="R258" i="1"/>
  <c r="GK258" i="1" s="1"/>
  <c r="CQ257" i="1"/>
  <c r="P257" i="1"/>
  <c r="CP257" i="1" s="1"/>
  <c r="O257" i="1" s="1"/>
  <c r="GM257" i="1" s="1"/>
  <c r="GO257" i="1" s="1"/>
  <c r="CS256" i="1"/>
  <c r="AB256" i="1"/>
  <c r="R256" i="1"/>
  <c r="GK256" i="1" s="1"/>
  <c r="CQ255" i="1"/>
  <c r="AD255" i="1"/>
  <c r="AB255" i="1" s="1"/>
  <c r="P255" i="1"/>
  <c r="CP255" i="1" s="1"/>
  <c r="O255" i="1" s="1"/>
  <c r="CS254" i="1"/>
  <c r="AB254" i="1"/>
  <c r="R254" i="1"/>
  <c r="GK254" i="1" s="1"/>
  <c r="CQ253" i="1"/>
  <c r="AD253" i="1"/>
  <c r="AB253" i="1" s="1"/>
  <c r="P253" i="1"/>
  <c r="CP253" i="1" s="1"/>
  <c r="O253" i="1" s="1"/>
  <c r="CS252" i="1"/>
  <c r="AB252" i="1"/>
  <c r="R252" i="1"/>
  <c r="GK252" i="1" s="1"/>
  <c r="CQ251" i="1"/>
  <c r="AD251" i="1"/>
  <c r="AB251" i="1" s="1"/>
  <c r="P251" i="1"/>
  <c r="CP251" i="1" s="1"/>
  <c r="O251" i="1" s="1"/>
  <c r="CQ250" i="1"/>
  <c r="AD250" i="1"/>
  <c r="AB250" i="1" s="1"/>
  <c r="P250" i="1"/>
  <c r="CP250" i="1" s="1"/>
  <c r="O250" i="1" s="1"/>
  <c r="CQ249" i="1"/>
  <c r="AD249" i="1"/>
  <c r="AB249" i="1" s="1"/>
  <c r="P249" i="1"/>
  <c r="CP249" i="1" s="1"/>
  <c r="O249" i="1" s="1"/>
  <c r="CS248" i="1"/>
  <c r="AB248" i="1"/>
  <c r="R248" i="1"/>
  <c r="GK248" i="1" s="1"/>
  <c r="CQ247" i="1"/>
  <c r="AD247" i="1"/>
  <c r="AB247" i="1" s="1"/>
  <c r="P247" i="1"/>
  <c r="CP247" i="1" s="1"/>
  <c r="O247" i="1" s="1"/>
  <c r="CS246" i="1"/>
  <c r="AB246" i="1"/>
  <c r="R246" i="1"/>
  <c r="GK246" i="1" s="1"/>
  <c r="CQ245" i="1"/>
  <c r="AD245" i="1"/>
  <c r="AB245" i="1" s="1"/>
  <c r="P245" i="1"/>
  <c r="CQ244" i="1"/>
  <c r="AD244" i="1"/>
  <c r="AB244" i="1" s="1"/>
  <c r="P244" i="1"/>
  <c r="FY176" i="1"/>
  <c r="ET176" i="1"/>
  <c r="EH176" i="1"/>
  <c r="DX176" i="1"/>
  <c r="CI176" i="1"/>
  <c r="BD176" i="1"/>
  <c r="CS174" i="1"/>
  <c r="AB174" i="1"/>
  <c r="R174" i="1"/>
  <c r="GK174" i="1" s="1"/>
  <c r="CS173" i="1"/>
  <c r="AB173" i="1"/>
  <c r="R173" i="1"/>
  <c r="GK173" i="1" s="1"/>
  <c r="CS172" i="1"/>
  <c r="AB172" i="1"/>
  <c r="R172" i="1"/>
  <c r="CQ171" i="1"/>
  <c r="AD171" i="1"/>
  <c r="AB171" i="1" s="1"/>
  <c r="P171" i="1"/>
  <c r="CK169" i="1"/>
  <c r="BY169" i="1"/>
  <c r="BB96" i="1"/>
  <c r="F116" i="1"/>
  <c r="EB103" i="1"/>
  <c r="AJ103" i="1"/>
  <c r="DZ64" i="1"/>
  <c r="Q258" i="1"/>
  <c r="CZ256" i="1"/>
  <c r="Y256" i="1" s="1"/>
  <c r="Q256" i="1"/>
  <c r="CP256" i="1" s="1"/>
  <c r="O256" i="1" s="1"/>
  <c r="GM256" i="1" s="1"/>
  <c r="GO256" i="1" s="1"/>
  <c r="CZ254" i="1"/>
  <c r="Y254" i="1" s="1"/>
  <c r="Q254" i="1"/>
  <c r="CP254" i="1" s="1"/>
  <c r="O254" i="1" s="1"/>
  <c r="GM254" i="1" s="1"/>
  <c r="GO254" i="1" s="1"/>
  <c r="CZ252" i="1"/>
  <c r="Y252" i="1" s="1"/>
  <c r="Q252" i="1"/>
  <c r="CP252" i="1" s="1"/>
  <c r="O252" i="1" s="1"/>
  <c r="GM252" i="1" s="1"/>
  <c r="GO252" i="1" s="1"/>
  <c r="CZ248" i="1"/>
  <c r="Y248" i="1" s="1"/>
  <c r="Q248" i="1"/>
  <c r="CP248" i="1" s="1"/>
  <c r="O248" i="1" s="1"/>
  <c r="GM248" i="1" s="1"/>
  <c r="GN248" i="1" s="1"/>
  <c r="CB271" i="1" s="1"/>
  <c r="CZ246" i="1"/>
  <c r="Y246" i="1" s="1"/>
  <c r="Q246" i="1"/>
  <c r="AD271" i="1" s="1"/>
  <c r="EG176" i="1"/>
  <c r="BC176" i="1"/>
  <c r="AU176" i="1"/>
  <c r="AQ176" i="1"/>
  <c r="CZ174" i="1"/>
  <c r="Y174" i="1" s="1"/>
  <c r="Q174" i="1"/>
  <c r="CP174" i="1" s="1"/>
  <c r="O174" i="1" s="1"/>
  <c r="GM174" i="1" s="1"/>
  <c r="GN174" i="1" s="1"/>
  <c r="FT176" i="1" s="1"/>
  <c r="CZ173" i="1"/>
  <c r="Y173" i="1" s="1"/>
  <c r="AL176" i="1" s="1"/>
  <c r="Q173" i="1"/>
  <c r="CP173" i="1" s="1"/>
  <c r="O173" i="1" s="1"/>
  <c r="GM173" i="1" s="1"/>
  <c r="GN173" i="1" s="1"/>
  <c r="CB176" i="1" s="1"/>
  <c r="CZ172" i="1"/>
  <c r="Y172" i="1" s="1"/>
  <c r="ED176" i="1" s="1"/>
  <c r="Q172" i="1"/>
  <c r="DV176" i="1" s="1"/>
  <c r="BX169" i="1"/>
  <c r="AU96" i="1"/>
  <c r="F122" i="1"/>
  <c r="DZ103" i="1"/>
  <c r="EA103" i="1"/>
  <c r="CJ103" i="1"/>
  <c r="AH96" i="1"/>
  <c r="U103" i="1"/>
  <c r="AI96" i="1"/>
  <c r="V103" i="1"/>
  <c r="GK98" i="1"/>
  <c r="CY61" i="1"/>
  <c r="X61" i="1" s="1"/>
  <c r="CZ61" i="1"/>
  <c r="Y61" i="1" s="1"/>
  <c r="AJ64" i="1"/>
  <c r="GB64" i="1"/>
  <c r="AH64" i="1"/>
  <c r="CQ256" i="1"/>
  <c r="CS255" i="1"/>
  <c r="R255" i="1"/>
  <c r="GK255" i="1" s="1"/>
  <c r="CQ254" i="1"/>
  <c r="CS253" i="1"/>
  <c r="R253" i="1"/>
  <c r="GK253" i="1" s="1"/>
  <c r="CQ252" i="1"/>
  <c r="CS251" i="1"/>
  <c r="R251" i="1"/>
  <c r="GK251" i="1" s="1"/>
  <c r="CS250" i="1"/>
  <c r="R250" i="1"/>
  <c r="GK250" i="1" s="1"/>
  <c r="CS249" i="1"/>
  <c r="R249" i="1"/>
  <c r="GK249" i="1" s="1"/>
  <c r="CQ248" i="1"/>
  <c r="CS247" i="1"/>
  <c r="R247" i="1"/>
  <c r="GK247" i="1" s="1"/>
  <c r="CQ246" i="1"/>
  <c r="CS245" i="1"/>
  <c r="R245" i="1"/>
  <c r="CS244" i="1"/>
  <c r="R244" i="1"/>
  <c r="GA176" i="1"/>
  <c r="EV176" i="1"/>
  <c r="CG176" i="1"/>
  <c r="AF176" i="1"/>
  <c r="CQ174" i="1"/>
  <c r="CQ173" i="1"/>
  <c r="CQ172" i="1"/>
  <c r="CX64" i="3"/>
  <c r="CU64" i="3"/>
  <c r="CV64" i="3"/>
  <c r="CS171" i="1"/>
  <c r="R171" i="1"/>
  <c r="F119" i="1"/>
  <c r="AX103" i="1"/>
  <c r="CG96" i="1"/>
  <c r="GB96" i="1"/>
  <c r="ES103" i="1"/>
  <c r="DU103" i="1"/>
  <c r="EA64" i="1"/>
  <c r="CY59" i="1"/>
  <c r="X59" i="1" s="1"/>
  <c r="CZ59" i="1"/>
  <c r="Y59" i="1" s="1"/>
  <c r="DY64" i="1"/>
  <c r="EU176" i="1"/>
  <c r="EM176" i="1"/>
  <c r="EI176" i="1"/>
  <c r="AP96" i="1"/>
  <c r="F112" i="1"/>
  <c r="DQ103" i="1"/>
  <c r="ED96" i="1"/>
  <c r="DL103" i="1"/>
  <c r="DY96" i="1"/>
  <c r="DP103" i="1"/>
  <c r="EC96" i="1"/>
  <c r="AL96" i="1"/>
  <c r="Y103" i="1"/>
  <c r="AG96" i="1"/>
  <c r="T103" i="1"/>
  <c r="AK96" i="1"/>
  <c r="X103" i="1"/>
  <c r="AG33" i="1"/>
  <c r="T64" i="1"/>
  <c r="AI33" i="1"/>
  <c r="V64" i="1"/>
  <c r="DX64" i="1"/>
  <c r="CY58" i="1"/>
  <c r="X58" i="1" s="1"/>
  <c r="EC64" i="1" s="1"/>
  <c r="CZ58" i="1"/>
  <c r="Y58" i="1" s="1"/>
  <c r="CJ64" i="1"/>
  <c r="EB64" i="1"/>
  <c r="EU103" i="1"/>
  <c r="EM103" i="1"/>
  <c r="EI103" i="1"/>
  <c r="AO103" i="1"/>
  <c r="Q98" i="1"/>
  <c r="CL96" i="1"/>
  <c r="CD96" i="1"/>
  <c r="BZ96" i="1"/>
  <c r="EK64" i="1"/>
  <c r="EG64" i="1"/>
  <c r="BC64" i="1"/>
  <c r="AU64" i="1"/>
  <c r="AQ64" i="1"/>
  <c r="CZ62" i="1"/>
  <c r="Y62" i="1" s="1"/>
  <c r="CT61" i="1"/>
  <c r="CZ60" i="1"/>
  <c r="Y60" i="1" s="1"/>
  <c r="CT59" i="1"/>
  <c r="Q58" i="1"/>
  <c r="CP58" i="1" s="1"/>
  <c r="O58" i="1" s="1"/>
  <c r="AD56" i="1"/>
  <c r="AB56" i="1" s="1"/>
  <c r="R56" i="1"/>
  <c r="GK56" i="1" s="1"/>
  <c r="CS56" i="1"/>
  <c r="AD52" i="1"/>
  <c r="R52" i="1"/>
  <c r="GK52" i="1" s="1"/>
  <c r="CS52" i="1"/>
  <c r="FY103" i="1"/>
  <c r="ET103" i="1"/>
  <c r="EH103" i="1"/>
  <c r="CI103" i="1"/>
  <c r="BD103" i="1"/>
  <c r="CS101" i="1"/>
  <c r="AB101" i="1"/>
  <c r="R101" i="1"/>
  <c r="GK101" i="1" s="1"/>
  <c r="CS100" i="1"/>
  <c r="AB100" i="1"/>
  <c r="R100" i="1"/>
  <c r="GK100" i="1" s="1"/>
  <c r="CS99" i="1"/>
  <c r="AB99" i="1"/>
  <c r="R99" i="1"/>
  <c r="CQ98" i="1"/>
  <c r="AD98" i="1"/>
  <c r="AB98" i="1" s="1"/>
  <c r="P98" i="1"/>
  <c r="CU61" i="3"/>
  <c r="CV61" i="3"/>
  <c r="CX61" i="3"/>
  <c r="CK96" i="1"/>
  <c r="BY96" i="1"/>
  <c r="GA64" i="1"/>
  <c r="EV64" i="1"/>
  <c r="BB64" i="1"/>
  <c r="AX64" i="1"/>
  <c r="AP64" i="1"/>
  <c r="CQ62" i="1"/>
  <c r="P62" i="1"/>
  <c r="CP62" i="1" s="1"/>
  <c r="O62" i="1" s="1"/>
  <c r="GM62" i="1" s="1"/>
  <c r="GO62" i="1" s="1"/>
  <c r="CS61" i="1"/>
  <c r="R61" i="1"/>
  <c r="GK61" i="1" s="1"/>
  <c r="CQ60" i="1"/>
  <c r="P60" i="1"/>
  <c r="CP60" i="1" s="1"/>
  <c r="O60" i="1" s="1"/>
  <c r="GM60" i="1" s="1"/>
  <c r="GO60" i="1" s="1"/>
  <c r="CS59" i="1"/>
  <c r="R59" i="1"/>
  <c r="GK59" i="1" s="1"/>
  <c r="CQ58" i="1"/>
  <c r="AD57" i="1"/>
  <c r="R57" i="1"/>
  <c r="GK57" i="1" s="1"/>
  <c r="CS57" i="1"/>
  <c r="P56" i="1"/>
  <c r="CP56" i="1" s="1"/>
  <c r="O56" i="1" s="1"/>
  <c r="GM56" i="1" s="1"/>
  <c r="GO56" i="1" s="1"/>
  <c r="CQ56" i="1"/>
  <c r="R55" i="1"/>
  <c r="GK55" i="1" s="1"/>
  <c r="CS55" i="1"/>
  <c r="AD55" i="1"/>
  <c r="AD53" i="1"/>
  <c r="R53" i="1"/>
  <c r="GK53" i="1" s="1"/>
  <c r="CS53" i="1"/>
  <c r="P52" i="1"/>
  <c r="CP52" i="1" s="1"/>
  <c r="O52" i="1" s="1"/>
  <c r="GM52" i="1" s="1"/>
  <c r="GO52" i="1" s="1"/>
  <c r="CQ52" i="1"/>
  <c r="AB52" i="1"/>
  <c r="R51" i="1"/>
  <c r="GK51" i="1" s="1"/>
  <c r="CS51" i="1"/>
  <c r="AD51" i="1"/>
  <c r="EG103" i="1"/>
  <c r="AQ103" i="1"/>
  <c r="Q101" i="1"/>
  <c r="CP101" i="1" s="1"/>
  <c r="O101" i="1" s="1"/>
  <c r="GM101" i="1" s="1"/>
  <c r="GN101" i="1" s="1"/>
  <c r="FT103" i="1" s="1"/>
  <c r="Q100" i="1"/>
  <c r="CP100" i="1" s="1"/>
  <c r="O100" i="1" s="1"/>
  <c r="GM100" i="1" s="1"/>
  <c r="GN100" i="1" s="1"/>
  <c r="CB103" i="1" s="1"/>
  <c r="Q99" i="1"/>
  <c r="DV103" i="1" s="1"/>
  <c r="EU64" i="1"/>
  <c r="EM64" i="1"/>
  <c r="EI64" i="1"/>
  <c r="AS64" i="1"/>
  <c r="AO64" i="1"/>
  <c r="Q61" i="1"/>
  <c r="CP61" i="1" s="1"/>
  <c r="O61" i="1" s="1"/>
  <c r="GM61" i="1" s="1"/>
  <c r="GO61" i="1" s="1"/>
  <c r="Q59" i="1"/>
  <c r="CP59" i="1" s="1"/>
  <c r="O59" i="1" s="1"/>
  <c r="GM59" i="1" s="1"/>
  <c r="GO59" i="1" s="1"/>
  <c r="P57" i="1"/>
  <c r="CP57" i="1" s="1"/>
  <c r="O57" i="1" s="1"/>
  <c r="GM57" i="1" s="1"/>
  <c r="GO57" i="1" s="1"/>
  <c r="CQ57" i="1"/>
  <c r="AB57" i="1"/>
  <c r="AB55" i="1"/>
  <c r="P55" i="1"/>
  <c r="CP55" i="1" s="1"/>
  <c r="O55" i="1" s="1"/>
  <c r="GM55" i="1" s="1"/>
  <c r="GO55" i="1" s="1"/>
  <c r="CQ55" i="1"/>
  <c r="AD54" i="1"/>
  <c r="R54" i="1"/>
  <c r="GK54" i="1" s="1"/>
  <c r="CS54" i="1"/>
  <c r="P53" i="1"/>
  <c r="CQ53" i="1"/>
  <c r="AB53" i="1"/>
  <c r="CR51" i="1"/>
  <c r="AB51" i="1"/>
  <c r="Q51" i="1"/>
  <c r="AB45" i="1"/>
  <c r="EV103" i="1"/>
  <c r="ER103" i="1"/>
  <c r="CQ101" i="1"/>
  <c r="CQ100" i="1"/>
  <c r="CQ99" i="1"/>
  <c r="CU62" i="3"/>
  <c r="CX62" i="3"/>
  <c r="CS98" i="1"/>
  <c r="FY64" i="1"/>
  <c r="ET64" i="1"/>
  <c r="EH64" i="1"/>
  <c r="CI64" i="1"/>
  <c r="BD64" i="1"/>
  <c r="AB58" i="1"/>
  <c r="Q57" i="1"/>
  <c r="Q55" i="1"/>
  <c r="CR54" i="1"/>
  <c r="P54" i="1"/>
  <c r="CP54" i="1" s="1"/>
  <c r="O54" i="1" s="1"/>
  <c r="GM54" i="1" s="1"/>
  <c r="GO54" i="1" s="1"/>
  <c r="CQ54" i="1"/>
  <c r="AB54" i="1"/>
  <c r="Q53" i="1"/>
  <c r="AB47" i="1"/>
  <c r="CQ51" i="1"/>
  <c r="P51" i="1"/>
  <c r="CP51" i="1" s="1"/>
  <c r="O51" i="1" s="1"/>
  <c r="GM51" i="1" s="1"/>
  <c r="GO51" i="1" s="1"/>
  <c r="CS50" i="1"/>
  <c r="AB50" i="1"/>
  <c r="R50" i="1"/>
  <c r="GK50" i="1" s="1"/>
  <c r="CQ49" i="1"/>
  <c r="AD49" i="1"/>
  <c r="AB49" i="1" s="1"/>
  <c r="P49" i="1"/>
  <c r="CP49" i="1" s="1"/>
  <c r="O49" i="1" s="1"/>
  <c r="CS48" i="1"/>
  <c r="AB48" i="1"/>
  <c r="R48" i="1"/>
  <c r="GK48" i="1" s="1"/>
  <c r="CQ47" i="1"/>
  <c r="AD47" i="1"/>
  <c r="P47" i="1"/>
  <c r="CP47" i="1" s="1"/>
  <c r="O47" i="1" s="1"/>
  <c r="GM47" i="1" s="1"/>
  <c r="GO47" i="1" s="1"/>
  <c r="CS46" i="1"/>
  <c r="AB46" i="1"/>
  <c r="R46" i="1"/>
  <c r="GK46" i="1" s="1"/>
  <c r="CQ45" i="1"/>
  <c r="AD45" i="1"/>
  <c r="P45" i="1"/>
  <c r="CP45" i="1" s="1"/>
  <c r="O45" i="1" s="1"/>
  <c r="CS44" i="1"/>
  <c r="AB44" i="1"/>
  <c r="R44" i="1"/>
  <c r="GK44" i="1" s="1"/>
  <c r="CS43" i="1"/>
  <c r="AB43" i="1"/>
  <c r="R43" i="1"/>
  <c r="GK43" i="1" s="1"/>
  <c r="CS42" i="1"/>
  <c r="AB42" i="1"/>
  <c r="R42" i="1"/>
  <c r="GK42" i="1" s="1"/>
  <c r="CQ41" i="1"/>
  <c r="AD41" i="1"/>
  <c r="AB41" i="1" s="1"/>
  <c r="P41" i="1"/>
  <c r="CP41" i="1" s="1"/>
  <c r="O41" i="1" s="1"/>
  <c r="CS40" i="1"/>
  <c r="AB40" i="1"/>
  <c r="R40" i="1"/>
  <c r="CQ39" i="1"/>
  <c r="AD39" i="1"/>
  <c r="AB39" i="1" s="1"/>
  <c r="P39" i="1"/>
  <c r="AB38" i="1"/>
  <c r="S37" i="1"/>
  <c r="CT37" i="1"/>
  <c r="Q37" i="1"/>
  <c r="AD64" i="1" s="1"/>
  <c r="DF290" i="3"/>
  <c r="DJ290" i="3" s="1"/>
  <c r="DG290" i="3"/>
  <c r="DH290" i="3"/>
  <c r="DI290" i="3"/>
  <c r="DF281" i="3"/>
  <c r="DJ281" i="3" s="1"/>
  <c r="DG281" i="3"/>
  <c r="DH281" i="3"/>
  <c r="DI281" i="3"/>
  <c r="DF276" i="3"/>
  <c r="DJ276" i="3" s="1"/>
  <c r="DG276" i="3"/>
  <c r="DH276" i="3"/>
  <c r="DI276" i="3"/>
  <c r="DF265" i="3"/>
  <c r="DJ265" i="3" s="1"/>
  <c r="DG265" i="3"/>
  <c r="DH265" i="3"/>
  <c r="DI265" i="3"/>
  <c r="DG257" i="3"/>
  <c r="DH257" i="3"/>
  <c r="DI257" i="3"/>
  <c r="DF257" i="3"/>
  <c r="DJ257" i="3" s="1"/>
  <c r="DF247" i="3"/>
  <c r="DJ247" i="3" s="1"/>
  <c r="DG247" i="3"/>
  <c r="DH247" i="3"/>
  <c r="DI247" i="3"/>
  <c r="Q50" i="1"/>
  <c r="CP50" i="1" s="1"/>
  <c r="O50" i="1" s="1"/>
  <c r="GM50" i="1" s="1"/>
  <c r="GO50" i="1" s="1"/>
  <c r="Q48" i="1"/>
  <c r="CP48" i="1" s="1"/>
  <c r="O48" i="1" s="1"/>
  <c r="GM48" i="1" s="1"/>
  <c r="GO48" i="1" s="1"/>
  <c r="Q46" i="1"/>
  <c r="CP46" i="1" s="1"/>
  <c r="O46" i="1" s="1"/>
  <c r="GM46" i="1" s="1"/>
  <c r="GO46" i="1" s="1"/>
  <c r="Q44" i="1"/>
  <c r="CP44" i="1" s="1"/>
  <c r="O44" i="1" s="1"/>
  <c r="GM44" i="1" s="1"/>
  <c r="GO44" i="1" s="1"/>
  <c r="Q43" i="1"/>
  <c r="CP43" i="1" s="1"/>
  <c r="O43" i="1" s="1"/>
  <c r="GM43" i="1" s="1"/>
  <c r="GO43" i="1" s="1"/>
  <c r="CZ42" i="1"/>
  <c r="Y42" i="1" s="1"/>
  <c r="Q42" i="1"/>
  <c r="CP42" i="1" s="1"/>
  <c r="O42" i="1" s="1"/>
  <c r="GM42" i="1" s="1"/>
  <c r="GO42" i="1" s="1"/>
  <c r="CZ40" i="1"/>
  <c r="Y40" i="1" s="1"/>
  <c r="ED64" i="1" s="1"/>
  <c r="Q40" i="1"/>
  <c r="CP40" i="1" s="1"/>
  <c r="O40" i="1" s="1"/>
  <c r="P36" i="1"/>
  <c r="DF258" i="3"/>
  <c r="DJ258" i="3" s="1"/>
  <c r="DG258" i="3"/>
  <c r="DH258" i="3"/>
  <c r="DI258" i="3"/>
  <c r="DG253" i="3"/>
  <c r="DH253" i="3"/>
  <c r="DI253" i="3"/>
  <c r="DF253" i="3"/>
  <c r="DJ253" i="3" s="1"/>
  <c r="DI223" i="3"/>
  <c r="DF223" i="3"/>
  <c r="DJ223" i="3" s="1"/>
  <c r="DG223" i="3"/>
  <c r="DH223" i="3"/>
  <c r="DI215" i="3"/>
  <c r="DF215" i="3"/>
  <c r="DJ215" i="3" s="1"/>
  <c r="DH215" i="3"/>
  <c r="DG215" i="3"/>
  <c r="CQ50" i="1"/>
  <c r="CS49" i="1"/>
  <c r="R49" i="1"/>
  <c r="GK49" i="1" s="1"/>
  <c r="CQ48" i="1"/>
  <c r="CS47" i="1"/>
  <c r="R47" i="1"/>
  <c r="GK47" i="1" s="1"/>
  <c r="CQ46" i="1"/>
  <c r="CS45" i="1"/>
  <c r="R45" i="1"/>
  <c r="GK45" i="1" s="1"/>
  <c r="CQ44" i="1"/>
  <c r="CQ43" i="1"/>
  <c r="CQ42" i="1"/>
  <c r="CS41" i="1"/>
  <c r="R41" i="1"/>
  <c r="GK41" i="1" s="1"/>
  <c r="CQ40" i="1"/>
  <c r="CS39" i="1"/>
  <c r="R39" i="1"/>
  <c r="GK39" i="1" s="1"/>
  <c r="CQ38" i="1"/>
  <c r="CR37" i="1"/>
  <c r="CQ36" i="1"/>
  <c r="AB35" i="1"/>
  <c r="DG284" i="3"/>
  <c r="DH284" i="3"/>
  <c r="DI284" i="3"/>
  <c r="DF284" i="3"/>
  <c r="DJ284" i="3" s="1"/>
  <c r="DG268" i="3"/>
  <c r="DH268" i="3"/>
  <c r="DI268" i="3"/>
  <c r="DF268" i="3"/>
  <c r="DJ268" i="3" s="1"/>
  <c r="DF254" i="3"/>
  <c r="DJ254" i="3" s="1"/>
  <c r="DG254" i="3"/>
  <c r="DH254" i="3"/>
  <c r="DI254" i="3"/>
  <c r="DI237" i="3"/>
  <c r="DF237" i="3"/>
  <c r="DJ237" i="3" s="1"/>
  <c r="DG237" i="3"/>
  <c r="DH237" i="3"/>
  <c r="DG289" i="3"/>
  <c r="DH289" i="3"/>
  <c r="DI289" i="3"/>
  <c r="DF289" i="3"/>
  <c r="DJ289" i="3" s="1"/>
  <c r="DG275" i="3"/>
  <c r="DH275" i="3"/>
  <c r="DI275" i="3"/>
  <c r="DF275" i="3"/>
  <c r="DJ275" i="3" s="1"/>
  <c r="DG264" i="3"/>
  <c r="DH264" i="3"/>
  <c r="DI264" i="3"/>
  <c r="DF264" i="3"/>
  <c r="DJ264" i="3" s="1"/>
  <c r="DF249" i="3"/>
  <c r="DG249" i="3"/>
  <c r="DH249" i="3"/>
  <c r="DI249" i="3"/>
  <c r="DJ249" i="3" s="1"/>
  <c r="DG246" i="3"/>
  <c r="DH246" i="3"/>
  <c r="DI246" i="3"/>
  <c r="DF246" i="3"/>
  <c r="DJ246" i="3" s="1"/>
  <c r="R35" i="1"/>
  <c r="DG288" i="3"/>
  <c r="DG285" i="3"/>
  <c r="DG283" i="3"/>
  <c r="DF280" i="3"/>
  <c r="CX279" i="3"/>
  <c r="DG278" i="3"/>
  <c r="DG274" i="3"/>
  <c r="DG271" i="3"/>
  <c r="DJ271" i="3" s="1"/>
  <c r="DG269" i="3"/>
  <c r="DG267" i="3"/>
  <c r="DG263" i="3"/>
  <c r="CX262" i="3"/>
  <c r="DF261" i="3"/>
  <c r="CX260" i="3"/>
  <c r="DF259" i="3"/>
  <c r="DG256" i="3"/>
  <c r="DG252" i="3"/>
  <c r="DJ252" i="3" s="1"/>
  <c r="DG250" i="3"/>
  <c r="DJ250" i="3" s="1"/>
  <c r="DG245" i="3"/>
  <c r="DH241" i="3"/>
  <c r="DH239" i="3"/>
  <c r="DI232" i="3"/>
  <c r="DF232" i="3"/>
  <c r="CV231" i="3"/>
  <c r="CX231" i="3"/>
  <c r="DG228" i="3"/>
  <c r="DH227" i="3"/>
  <c r="DI222" i="3"/>
  <c r="DH220" i="3"/>
  <c r="DI220" i="3"/>
  <c r="CW218" i="3"/>
  <c r="CX218" i="3"/>
  <c r="DF214" i="3"/>
  <c r="DG214" i="3"/>
  <c r="DJ214" i="3" s="1"/>
  <c r="DG203" i="3"/>
  <c r="DH203" i="3"/>
  <c r="DI203" i="3"/>
  <c r="DF203" i="3"/>
  <c r="DJ203" i="3" s="1"/>
  <c r="DG190" i="3"/>
  <c r="DH190" i="3"/>
  <c r="DI190" i="3"/>
  <c r="DF190" i="3"/>
  <c r="DJ190" i="3" s="1"/>
  <c r="DG169" i="3"/>
  <c r="DH169" i="3"/>
  <c r="DI169" i="3"/>
  <c r="DF169" i="3"/>
  <c r="DJ169" i="3" s="1"/>
  <c r="DF166" i="3"/>
  <c r="DG166" i="3"/>
  <c r="DH166" i="3"/>
  <c r="DI166" i="3"/>
  <c r="DJ166" i="3" s="1"/>
  <c r="DG163" i="3"/>
  <c r="DH163" i="3"/>
  <c r="DI163" i="3"/>
  <c r="DF163" i="3"/>
  <c r="DJ163" i="3" s="1"/>
  <c r="DI115" i="3"/>
  <c r="DF115" i="3"/>
  <c r="DJ115" i="3" s="1"/>
  <c r="DG115" i="3"/>
  <c r="DH115" i="3"/>
  <c r="DF288" i="3"/>
  <c r="DJ288" i="3" s="1"/>
  <c r="CX286" i="3"/>
  <c r="DF285" i="3"/>
  <c r="DF283" i="3"/>
  <c r="DJ283" i="3" s="1"/>
  <c r="DF278" i="3"/>
  <c r="DJ278" i="3" s="1"/>
  <c r="DF274" i="3"/>
  <c r="DJ274" i="3" s="1"/>
  <c r="CX272" i="3"/>
  <c r="DF271" i="3"/>
  <c r="CX270" i="3"/>
  <c r="DF269" i="3"/>
  <c r="DF267" i="3"/>
  <c r="DJ267" i="3" s="1"/>
  <c r="DF263" i="3"/>
  <c r="DJ263" i="3" s="1"/>
  <c r="DF256" i="3"/>
  <c r="DJ256" i="3" s="1"/>
  <c r="DF252" i="3"/>
  <c r="CX251" i="3"/>
  <c r="DF250" i="3"/>
  <c r="DF245" i="3"/>
  <c r="DJ245" i="3" s="1"/>
  <c r="DH243" i="3"/>
  <c r="DG238" i="3"/>
  <c r="DH232" i="3"/>
  <c r="DF230" i="3"/>
  <c r="DJ230" i="3" s="1"/>
  <c r="DG230" i="3"/>
  <c r="DF226" i="3"/>
  <c r="DG226" i="3"/>
  <c r="DJ226" i="3" s="1"/>
  <c r="DH225" i="3"/>
  <c r="DI225" i="3"/>
  <c r="DI219" i="3"/>
  <c r="DF219" i="3"/>
  <c r="DI217" i="3"/>
  <c r="DJ217" i="3" s="1"/>
  <c r="DF217" i="3"/>
  <c r="DH216" i="3"/>
  <c r="DI216" i="3"/>
  <c r="DI214" i="3"/>
  <c r="DH211" i="3"/>
  <c r="DI211" i="3"/>
  <c r="DF211" i="3"/>
  <c r="DJ211" i="3" s="1"/>
  <c r="DI210" i="3"/>
  <c r="DF210" i="3"/>
  <c r="DJ210" i="3" s="1"/>
  <c r="DG210" i="3"/>
  <c r="DF204" i="3"/>
  <c r="DJ204" i="3" s="1"/>
  <c r="DG204" i="3"/>
  <c r="DH204" i="3"/>
  <c r="DI204" i="3"/>
  <c r="DF191" i="3"/>
  <c r="DJ191" i="3" s="1"/>
  <c r="DG191" i="3"/>
  <c r="DH191" i="3"/>
  <c r="DI191" i="3"/>
  <c r="DF170" i="3"/>
  <c r="DJ170" i="3" s="1"/>
  <c r="DG170" i="3"/>
  <c r="DH170" i="3"/>
  <c r="DI170" i="3"/>
  <c r="DF164" i="3"/>
  <c r="DJ164" i="3" s="1"/>
  <c r="DG164" i="3"/>
  <c r="DH164" i="3"/>
  <c r="DI164" i="3"/>
  <c r="DI149" i="3"/>
  <c r="DF149" i="3"/>
  <c r="DJ149" i="3" s="1"/>
  <c r="DH149" i="3"/>
  <c r="DG149" i="3"/>
  <c r="CW242" i="3"/>
  <c r="CX242" i="3"/>
  <c r="CW240" i="3"/>
  <c r="CX240" i="3"/>
  <c r="DF236" i="3"/>
  <c r="DG236" i="3"/>
  <c r="DJ236" i="3" s="1"/>
  <c r="DH228" i="3"/>
  <c r="DI228" i="3"/>
  <c r="DF224" i="3"/>
  <c r="DG224" i="3"/>
  <c r="DF176" i="3"/>
  <c r="DJ176" i="3" s="1"/>
  <c r="DG176" i="3"/>
  <c r="DH176" i="3"/>
  <c r="DI176" i="3"/>
  <c r="DI241" i="3"/>
  <c r="DF241" i="3"/>
  <c r="DI239" i="3"/>
  <c r="DJ239" i="3" s="1"/>
  <c r="DF239" i="3"/>
  <c r="DH238" i="3"/>
  <c r="DI238" i="3"/>
  <c r="DH235" i="3"/>
  <c r="DI235" i="3"/>
  <c r="DJ235" i="3" s="1"/>
  <c r="DH233" i="3"/>
  <c r="DI233" i="3"/>
  <c r="DI227" i="3"/>
  <c r="DF227" i="3"/>
  <c r="DJ227" i="3" s="1"/>
  <c r="DI224" i="3"/>
  <c r="DJ224" i="3" s="1"/>
  <c r="DF222" i="3"/>
  <c r="DJ222" i="3" s="1"/>
  <c r="DG222" i="3"/>
  <c r="CW213" i="3"/>
  <c r="CX213" i="3"/>
  <c r="DI212" i="3"/>
  <c r="DJ212" i="3" s="1"/>
  <c r="DF212" i="3"/>
  <c r="DG212" i="3"/>
  <c r="DG194" i="3"/>
  <c r="DH194" i="3"/>
  <c r="DI194" i="3"/>
  <c r="DF194" i="3"/>
  <c r="DJ194" i="3" s="1"/>
  <c r="DF182" i="3"/>
  <c r="DJ182" i="3" s="1"/>
  <c r="DG182" i="3"/>
  <c r="DH182" i="3"/>
  <c r="DI182" i="3"/>
  <c r="CX209" i="3"/>
  <c r="DF208" i="3"/>
  <c r="CX207" i="3"/>
  <c r="DG206" i="3"/>
  <c r="DG202" i="3"/>
  <c r="DG199" i="3"/>
  <c r="DJ199" i="3" s="1"/>
  <c r="DG197" i="3"/>
  <c r="DJ197" i="3" s="1"/>
  <c r="DG195" i="3"/>
  <c r="DG193" i="3"/>
  <c r="DG189" i="3"/>
  <c r="CX188" i="3"/>
  <c r="DF187" i="3"/>
  <c r="CX186" i="3"/>
  <c r="DF185" i="3"/>
  <c r="CX184" i="3"/>
  <c r="DF183" i="3"/>
  <c r="DF181" i="3"/>
  <c r="CX180" i="3"/>
  <c r="DG179" i="3"/>
  <c r="CX178" i="3"/>
  <c r="DF177" i="3"/>
  <c r="DF175" i="3"/>
  <c r="CX174" i="3"/>
  <c r="DG173" i="3"/>
  <c r="CX172" i="3"/>
  <c r="DF171" i="3"/>
  <c r="DG168" i="3"/>
  <c r="DG162" i="3"/>
  <c r="DH161" i="3"/>
  <c r="DH160" i="3"/>
  <c r="DH158" i="3"/>
  <c r="DF156" i="3"/>
  <c r="DJ156" i="3" s="1"/>
  <c r="DG156" i="3"/>
  <c r="DH154" i="3"/>
  <c r="DF152" i="3"/>
  <c r="DJ152" i="3" s="1"/>
  <c r="DG152" i="3"/>
  <c r="CX148" i="3"/>
  <c r="DH147" i="3"/>
  <c r="DG144" i="3"/>
  <c r="DH143" i="3"/>
  <c r="DI141" i="3"/>
  <c r="DF141" i="3"/>
  <c r="DJ141" i="3" s="1"/>
  <c r="DF134" i="3"/>
  <c r="DJ134" i="3" s="1"/>
  <c r="DG134" i="3"/>
  <c r="DF132" i="3"/>
  <c r="DJ132" i="3" s="1"/>
  <c r="DG132" i="3"/>
  <c r="DH130" i="3"/>
  <c r="DF128" i="3"/>
  <c r="DJ128" i="3" s="1"/>
  <c r="DG128" i="3"/>
  <c r="DF124" i="3"/>
  <c r="DJ124" i="3" s="1"/>
  <c r="DG124" i="3"/>
  <c r="DF119" i="3"/>
  <c r="DJ119" i="3" s="1"/>
  <c r="DG119" i="3"/>
  <c r="DF108" i="3"/>
  <c r="DJ108" i="3" s="1"/>
  <c r="DH108" i="3"/>
  <c r="DI108" i="3"/>
  <c r="DF84" i="3"/>
  <c r="DG84" i="3"/>
  <c r="DJ84" i="3" s="1"/>
  <c r="DH84" i="3"/>
  <c r="DI84" i="3"/>
  <c r="DF206" i="3"/>
  <c r="DJ206" i="3" s="1"/>
  <c r="DF202" i="3"/>
  <c r="DJ202" i="3" s="1"/>
  <c r="CX200" i="3"/>
  <c r="DF199" i="3"/>
  <c r="CX198" i="3"/>
  <c r="DF197" i="3"/>
  <c r="CX196" i="3"/>
  <c r="DF195" i="3"/>
  <c r="DF193" i="3"/>
  <c r="DJ193" i="3" s="1"/>
  <c r="DF189" i="3"/>
  <c r="DJ189" i="3" s="1"/>
  <c r="DF179" i="3"/>
  <c r="DJ179" i="3" s="1"/>
  <c r="DF173" i="3"/>
  <c r="DJ173" i="3" s="1"/>
  <c r="DF168" i="3"/>
  <c r="DJ168" i="3" s="1"/>
  <c r="DF162" i="3"/>
  <c r="DJ162" i="3" s="1"/>
  <c r="DF161" i="3"/>
  <c r="DG160" i="3"/>
  <c r="DI156" i="3"/>
  <c r="DI152" i="3"/>
  <c r="DH150" i="3"/>
  <c r="DI150" i="3"/>
  <c r="DF146" i="3"/>
  <c r="DJ146" i="3" s="1"/>
  <c r="DG146" i="3"/>
  <c r="DH141" i="3"/>
  <c r="DH138" i="3"/>
  <c r="DI138" i="3"/>
  <c r="DJ138" i="3" s="1"/>
  <c r="DH136" i="3"/>
  <c r="DI136" i="3"/>
  <c r="DI134" i="3"/>
  <c r="DI132" i="3"/>
  <c r="CW122" i="3"/>
  <c r="DF98" i="3"/>
  <c r="DG98" i="3"/>
  <c r="DH98" i="3"/>
  <c r="DI98" i="3"/>
  <c r="DJ98" i="3" s="1"/>
  <c r="CW159" i="3"/>
  <c r="CX159" i="3"/>
  <c r="CW155" i="3"/>
  <c r="CX155" i="3"/>
  <c r="DH144" i="3"/>
  <c r="DI144" i="3"/>
  <c r="DF140" i="3"/>
  <c r="DJ140" i="3" s="1"/>
  <c r="DG140" i="3"/>
  <c r="DI135" i="3"/>
  <c r="DF135" i="3"/>
  <c r="DJ135" i="3" s="1"/>
  <c r="CW131" i="3"/>
  <c r="CX131" i="3"/>
  <c r="CW127" i="3"/>
  <c r="CX127" i="3"/>
  <c r="DH122" i="3"/>
  <c r="DI122" i="3"/>
  <c r="DI120" i="3"/>
  <c r="DF120" i="3"/>
  <c r="DJ120" i="3" s="1"/>
  <c r="CW118" i="3"/>
  <c r="CX118" i="3"/>
  <c r="DF112" i="3"/>
  <c r="DH112" i="3"/>
  <c r="DI112" i="3"/>
  <c r="DF110" i="3"/>
  <c r="DH110" i="3"/>
  <c r="DI110" i="3"/>
  <c r="DJ110" i="3" s="1"/>
  <c r="DF100" i="3"/>
  <c r="DG100" i="3"/>
  <c r="DJ100" i="3" s="1"/>
  <c r="DH100" i="3"/>
  <c r="DI100" i="3"/>
  <c r="DF96" i="3"/>
  <c r="DJ96" i="3" s="1"/>
  <c r="DG96" i="3"/>
  <c r="DH96" i="3"/>
  <c r="DI96" i="3"/>
  <c r="DI158" i="3"/>
  <c r="DF158" i="3"/>
  <c r="CV157" i="3"/>
  <c r="CX157" i="3"/>
  <c r="DI154" i="3"/>
  <c r="DF154" i="3"/>
  <c r="CV153" i="3"/>
  <c r="CX153" i="3"/>
  <c r="DI147" i="3"/>
  <c r="DF147" i="3"/>
  <c r="DJ147" i="3" s="1"/>
  <c r="DI143" i="3"/>
  <c r="DJ143" i="3" s="1"/>
  <c r="DF143" i="3"/>
  <c r="DH142" i="3"/>
  <c r="DI142" i="3"/>
  <c r="DI140" i="3"/>
  <c r="DH135" i="3"/>
  <c r="CV133" i="3"/>
  <c r="CX133" i="3"/>
  <c r="DI130" i="3"/>
  <c r="DF130" i="3"/>
  <c r="CV129" i="3"/>
  <c r="CX129" i="3"/>
  <c r="DI126" i="3"/>
  <c r="DF126" i="3"/>
  <c r="CV125" i="3"/>
  <c r="CX125" i="3"/>
  <c r="DG122" i="3"/>
  <c r="DJ122" i="3" s="1"/>
  <c r="CX121" i="3"/>
  <c r="DH120" i="3"/>
  <c r="DI117" i="3"/>
  <c r="DJ117" i="3" s="1"/>
  <c r="DF117" i="3"/>
  <c r="DH116" i="3"/>
  <c r="DI116" i="3"/>
  <c r="DG110" i="3"/>
  <c r="DF92" i="3"/>
  <c r="DJ92" i="3" s="1"/>
  <c r="DG92" i="3"/>
  <c r="DH92" i="3"/>
  <c r="DI92" i="3"/>
  <c r="DF88" i="3"/>
  <c r="DJ88" i="3" s="1"/>
  <c r="DG88" i="3"/>
  <c r="DH88" i="3"/>
  <c r="DI88" i="3"/>
  <c r="DI72" i="3"/>
  <c r="DF72" i="3"/>
  <c r="DJ72" i="3" s="1"/>
  <c r="DG72" i="3"/>
  <c r="DH72" i="3"/>
  <c r="DI49" i="3"/>
  <c r="DF49" i="3"/>
  <c r="DJ49" i="3" s="1"/>
  <c r="DG49" i="3"/>
  <c r="DH49" i="3"/>
  <c r="DG114" i="3"/>
  <c r="DG111" i="3"/>
  <c r="DJ111" i="3" s="1"/>
  <c r="DF107" i="3"/>
  <c r="DJ107" i="3" s="1"/>
  <c r="DG106" i="3"/>
  <c r="CX105" i="3"/>
  <c r="DF104" i="3"/>
  <c r="CX103" i="3"/>
  <c r="DG102" i="3"/>
  <c r="DG99" i="3"/>
  <c r="DJ99" i="3" s="1"/>
  <c r="DF95" i="3"/>
  <c r="CX94" i="3"/>
  <c r="DF93" i="3"/>
  <c r="DF91" i="3"/>
  <c r="DJ91" i="3" s="1"/>
  <c r="DG90" i="3"/>
  <c r="DF87" i="3"/>
  <c r="DJ87" i="3" s="1"/>
  <c r="DG86" i="3"/>
  <c r="DG83" i="3"/>
  <c r="DJ83" i="3" s="1"/>
  <c r="DG78" i="3"/>
  <c r="DH78" i="3"/>
  <c r="DF75" i="3"/>
  <c r="DJ75" i="3" s="1"/>
  <c r="DG75" i="3"/>
  <c r="DI74" i="3"/>
  <c r="CW70" i="3"/>
  <c r="CX70" i="3"/>
  <c r="CW68" i="3"/>
  <c r="CX68" i="3"/>
  <c r="CW66" i="3"/>
  <c r="CX66" i="3"/>
  <c r="DI59" i="3"/>
  <c r="DF59" i="3"/>
  <c r="DJ59" i="3" s="1"/>
  <c r="DG55" i="3"/>
  <c r="DH54" i="3"/>
  <c r="DF52" i="3"/>
  <c r="DJ52" i="3" s="1"/>
  <c r="DG52" i="3"/>
  <c r="DI51" i="3"/>
  <c r="CV46" i="3"/>
  <c r="CX46" i="3"/>
  <c r="DI45" i="3"/>
  <c r="DH45" i="3"/>
  <c r="DF45" i="3"/>
  <c r="DJ45" i="3" s="1"/>
  <c r="DF44" i="3"/>
  <c r="DJ44" i="3" s="1"/>
  <c r="DH44" i="3"/>
  <c r="DI44" i="3"/>
  <c r="DI24" i="3"/>
  <c r="DF24" i="3"/>
  <c r="DJ24" i="3" s="1"/>
  <c r="DG24" i="3"/>
  <c r="DH24" i="3"/>
  <c r="DI107" i="3"/>
  <c r="DI104" i="3"/>
  <c r="DI95" i="3"/>
  <c r="DI93" i="3"/>
  <c r="DJ93" i="3" s="1"/>
  <c r="DI91" i="3"/>
  <c r="DI87" i="3"/>
  <c r="DH82" i="3"/>
  <c r="DG81" i="3"/>
  <c r="DJ81" i="3" s="1"/>
  <c r="DF80" i="3"/>
  <c r="DG80" i="3"/>
  <c r="DJ80" i="3" s="1"/>
  <c r="DH77" i="3"/>
  <c r="DI77" i="3"/>
  <c r="DI75" i="3"/>
  <c r="DI69" i="3"/>
  <c r="DF69" i="3"/>
  <c r="DI67" i="3"/>
  <c r="DF67" i="3"/>
  <c r="DI65" i="3"/>
  <c r="DJ65" i="3" s="1"/>
  <c r="DF65" i="3"/>
  <c r="CV63" i="3"/>
  <c r="CX63" i="3"/>
  <c r="DH59" i="3"/>
  <c r="DG56" i="3"/>
  <c r="DH56" i="3"/>
  <c r="DI52" i="3"/>
  <c r="DI32" i="3"/>
  <c r="DF32" i="3"/>
  <c r="DJ32" i="3" s="1"/>
  <c r="DH32" i="3"/>
  <c r="DG32" i="3"/>
  <c r="DI76" i="3"/>
  <c r="DF76" i="3"/>
  <c r="DJ76" i="3" s="1"/>
  <c r="DG74" i="3"/>
  <c r="DH74" i="3"/>
  <c r="DF71" i="3"/>
  <c r="DJ71" i="3" s="1"/>
  <c r="DG71" i="3"/>
  <c r="DF58" i="3"/>
  <c r="DG58" i="3"/>
  <c r="DJ58" i="3" s="1"/>
  <c r="DH55" i="3"/>
  <c r="DI55" i="3"/>
  <c r="DG51" i="3"/>
  <c r="DH51" i="3"/>
  <c r="DF48" i="3"/>
  <c r="DG48" i="3"/>
  <c r="DJ48" i="3" s="1"/>
  <c r="DH76" i="3"/>
  <c r="DH73" i="3"/>
  <c r="DI73" i="3"/>
  <c r="DI71" i="3"/>
  <c r="CV62" i="3"/>
  <c r="DH60" i="3"/>
  <c r="DI60" i="3"/>
  <c r="DI54" i="3"/>
  <c r="DF54" i="3"/>
  <c r="CV53" i="3"/>
  <c r="CX53" i="3"/>
  <c r="DH50" i="3"/>
  <c r="DI50" i="3"/>
  <c r="DI48" i="3"/>
  <c r="DF43" i="3"/>
  <c r="DJ43" i="3" s="1"/>
  <c r="DG43" i="3"/>
  <c r="DH43" i="3"/>
  <c r="DI43" i="3"/>
  <c r="DI47" i="3"/>
  <c r="DG41" i="3"/>
  <c r="DJ41" i="3" s="1"/>
  <c r="DF40" i="3"/>
  <c r="DG40" i="3"/>
  <c r="DJ40" i="3" s="1"/>
  <c r="DH37" i="3"/>
  <c r="DI37" i="3"/>
  <c r="CW35" i="3"/>
  <c r="CX35" i="3"/>
  <c r="DF31" i="3"/>
  <c r="DG31" i="3"/>
  <c r="DJ31" i="3" s="1"/>
  <c r="DG30" i="3"/>
  <c r="DJ30" i="3" s="1"/>
  <c r="CX29" i="3"/>
  <c r="DH28" i="3"/>
  <c r="DH25" i="3"/>
  <c r="DI25" i="3"/>
  <c r="DI22" i="3"/>
  <c r="DG22" i="3"/>
  <c r="DH22" i="3"/>
  <c r="DF12" i="3"/>
  <c r="DJ12" i="3" s="1"/>
  <c r="DG12" i="3"/>
  <c r="DH12" i="3"/>
  <c r="DI12" i="3"/>
  <c r="CW47" i="3"/>
  <c r="DG42" i="3"/>
  <c r="DH42" i="3"/>
  <c r="DI38" i="3"/>
  <c r="DI36" i="3"/>
  <c r="DF36" i="3"/>
  <c r="DI34" i="3"/>
  <c r="DJ34" i="3" s="1"/>
  <c r="DF34" i="3"/>
  <c r="DH33" i="3"/>
  <c r="DI33" i="3"/>
  <c r="DF27" i="3"/>
  <c r="DJ27" i="3" s="1"/>
  <c r="DG27" i="3"/>
  <c r="DI26" i="3"/>
  <c r="CW19" i="3"/>
  <c r="CX19" i="3"/>
  <c r="DG18" i="3"/>
  <c r="DJ18" i="3" s="1"/>
  <c r="DI18" i="3"/>
  <c r="DF18" i="3"/>
  <c r="DI9" i="3"/>
  <c r="DF9" i="3"/>
  <c r="DJ9" i="3" s="1"/>
  <c r="DG9" i="3"/>
  <c r="DH9" i="3"/>
  <c r="DF5" i="3"/>
  <c r="DG5" i="3"/>
  <c r="DJ5" i="3" s="1"/>
  <c r="DH5" i="3"/>
  <c r="DI5" i="3"/>
  <c r="CW41" i="3"/>
  <c r="CW30" i="3"/>
  <c r="DI13" i="3"/>
  <c r="DF13" i="3"/>
  <c r="DJ13" i="3" s="1"/>
  <c r="DG13" i="3"/>
  <c r="DH13" i="3"/>
  <c r="DF3" i="3"/>
  <c r="DG3" i="3"/>
  <c r="DJ3" i="3" s="1"/>
  <c r="DH3" i="3"/>
  <c r="DI3" i="3"/>
  <c r="DH41" i="3"/>
  <c r="DI41" i="3"/>
  <c r="DG38" i="3"/>
  <c r="DH38" i="3"/>
  <c r="DH30" i="3"/>
  <c r="DI30" i="3"/>
  <c r="DI28" i="3"/>
  <c r="DF28" i="3"/>
  <c r="DJ28" i="3" s="1"/>
  <c r="DG26" i="3"/>
  <c r="DH26" i="3"/>
  <c r="DF21" i="3"/>
  <c r="DJ21" i="3" s="1"/>
  <c r="DH21" i="3"/>
  <c r="DI21" i="3"/>
  <c r="DG20" i="3"/>
  <c r="DJ20" i="3" s="1"/>
  <c r="DI20" i="3"/>
  <c r="DF20" i="3"/>
  <c r="CW17" i="3"/>
  <c r="CX17" i="3"/>
  <c r="DG16" i="3"/>
  <c r="DJ16" i="3" s="1"/>
  <c r="DI16" i="3"/>
  <c r="DF16" i="3"/>
  <c r="DF8" i="3"/>
  <c r="DJ8" i="3" s="1"/>
  <c r="DG8" i="3"/>
  <c r="DH8" i="3"/>
  <c r="DI8" i="3"/>
  <c r="DG23" i="3"/>
  <c r="CX15" i="3"/>
  <c r="DG14" i="3"/>
  <c r="DF11" i="3"/>
  <c r="DJ11" i="3" s="1"/>
  <c r="DG10" i="3"/>
  <c r="DF7" i="3"/>
  <c r="DJ7" i="3" s="1"/>
  <c r="DG6" i="3"/>
  <c r="DJ6" i="3" s="1"/>
  <c r="DG4" i="3"/>
  <c r="DJ4" i="3" s="1"/>
  <c r="DG2" i="3"/>
  <c r="DJ2" i="3" s="1"/>
  <c r="DI11" i="3"/>
  <c r="DI7" i="3"/>
  <c r="K346" i="7" l="1"/>
  <c r="O346" i="7"/>
  <c r="I285" i="7"/>
  <c r="K152" i="7"/>
  <c r="K179" i="7"/>
  <c r="O285" i="7"/>
  <c r="K335" i="7"/>
  <c r="I346" i="7"/>
  <c r="O335" i="7"/>
  <c r="K285" i="7"/>
  <c r="N335" i="7"/>
  <c r="W346" i="7"/>
  <c r="K462" i="7"/>
  <c r="N346" i="7"/>
  <c r="N285" i="7"/>
  <c r="W285" i="7"/>
  <c r="W335" i="7"/>
  <c r="K424" i="7"/>
  <c r="I135" i="7"/>
  <c r="I156" i="7"/>
  <c r="I257" i="7"/>
  <c r="I261" i="7"/>
  <c r="I462" i="7"/>
  <c r="I175" i="7"/>
  <c r="I179" i="7"/>
  <c r="K257" i="7"/>
  <c r="K261" i="7"/>
  <c r="K156" i="7"/>
  <c r="K135" i="7"/>
  <c r="I424" i="7"/>
  <c r="I152" i="7"/>
  <c r="AS176" i="1"/>
  <c r="CB169" i="1"/>
  <c r="FT96" i="1"/>
  <c r="EK103" i="1"/>
  <c r="AL169" i="1"/>
  <c r="Y176" i="1"/>
  <c r="CB96" i="1"/>
  <c r="AS103" i="1"/>
  <c r="FT169" i="1"/>
  <c r="EK176" i="1"/>
  <c r="CB242" i="1"/>
  <c r="AS271" i="1"/>
  <c r="DG68" i="3"/>
  <c r="DJ68" i="3" s="1"/>
  <c r="DH68" i="3"/>
  <c r="DF68" i="3"/>
  <c r="DI68" i="3"/>
  <c r="DF121" i="3"/>
  <c r="DG121" i="3"/>
  <c r="DH121" i="3"/>
  <c r="DI121" i="3"/>
  <c r="DJ121" i="3" s="1"/>
  <c r="DG153" i="3"/>
  <c r="DH153" i="3"/>
  <c r="DF153" i="3"/>
  <c r="DI153" i="3"/>
  <c r="DJ153" i="3" s="1"/>
  <c r="DG157" i="3"/>
  <c r="DH157" i="3"/>
  <c r="DF157" i="3"/>
  <c r="DI157" i="3"/>
  <c r="DJ157" i="3" s="1"/>
  <c r="DG127" i="3"/>
  <c r="DJ127" i="3" s="1"/>
  <c r="DH127" i="3"/>
  <c r="DF127" i="3"/>
  <c r="DI127" i="3"/>
  <c r="DG159" i="3"/>
  <c r="DJ159" i="3" s="1"/>
  <c r="DI159" i="3"/>
  <c r="DF159" i="3"/>
  <c r="DH159" i="3"/>
  <c r="DI178" i="3"/>
  <c r="DF178" i="3"/>
  <c r="DG178" i="3"/>
  <c r="DJ178" i="3" s="1"/>
  <c r="DH178" i="3"/>
  <c r="DG242" i="3"/>
  <c r="DJ242" i="3" s="1"/>
  <c r="DH242" i="3"/>
  <c r="DF242" i="3"/>
  <c r="DI242" i="3"/>
  <c r="DF270" i="3"/>
  <c r="DG270" i="3"/>
  <c r="DJ270" i="3" s="1"/>
  <c r="DH270" i="3"/>
  <c r="DI270" i="3"/>
  <c r="ED33" i="1"/>
  <c r="DQ64" i="1"/>
  <c r="AD33" i="1"/>
  <c r="Q64" i="1"/>
  <c r="CP39" i="1"/>
  <c r="O39" i="1" s="1"/>
  <c r="GM39" i="1" s="1"/>
  <c r="GO39" i="1" s="1"/>
  <c r="AC64" i="1"/>
  <c r="ET33" i="1"/>
  <c r="P77" i="1"/>
  <c r="ET133" i="1"/>
  <c r="P114" i="1"/>
  <c r="ER96" i="1"/>
  <c r="AS33" i="1"/>
  <c r="F81" i="1"/>
  <c r="AS133" i="1"/>
  <c r="DI103" i="1"/>
  <c r="DV96" i="1"/>
  <c r="EG96" i="1"/>
  <c r="P107" i="1"/>
  <c r="BB33" i="1"/>
  <c r="F77" i="1"/>
  <c r="BB133" i="1"/>
  <c r="CP98" i="1"/>
  <c r="O98" i="1" s="1"/>
  <c r="AC103" i="1"/>
  <c r="BD96" i="1"/>
  <c r="F128" i="1"/>
  <c r="FY96" i="1"/>
  <c r="EP103" i="1"/>
  <c r="AQ33" i="1"/>
  <c r="F74" i="1"/>
  <c r="AQ133" i="1"/>
  <c r="EK33" i="1"/>
  <c r="P81" i="1"/>
  <c r="EK133" i="1"/>
  <c r="AD103" i="1"/>
  <c r="EU96" i="1"/>
  <c r="P119" i="1"/>
  <c r="EC33" i="1"/>
  <c r="DP64" i="1"/>
  <c r="T33" i="1"/>
  <c r="F85" i="1"/>
  <c r="T133" i="1"/>
  <c r="T96" i="1"/>
  <c r="F124" i="1"/>
  <c r="EI169" i="1"/>
  <c r="EI206" i="1"/>
  <c r="P186" i="1"/>
  <c r="DH103" i="1"/>
  <c r="FW103" i="1"/>
  <c r="FX103" i="1"/>
  <c r="DU96" i="1"/>
  <c r="FZ103" i="1"/>
  <c r="AX176" i="1"/>
  <c r="CG169" i="1"/>
  <c r="AH33" i="1"/>
  <c r="U64" i="1"/>
  <c r="V96" i="1"/>
  <c r="F126" i="1"/>
  <c r="CJ96" i="1"/>
  <c r="BA103" i="1"/>
  <c r="ED169" i="1"/>
  <c r="DQ176" i="1"/>
  <c r="EG169" i="1"/>
  <c r="P180" i="1"/>
  <c r="EG206" i="1"/>
  <c r="DZ33" i="1"/>
  <c r="DM64" i="1"/>
  <c r="GK172" i="1"/>
  <c r="DW176" i="1"/>
  <c r="EH169" i="1"/>
  <c r="EH206" i="1"/>
  <c r="P185" i="1"/>
  <c r="GM247" i="1"/>
  <c r="GO247" i="1" s="1"/>
  <c r="GM251" i="1"/>
  <c r="GO251" i="1" s="1"/>
  <c r="GM255" i="1"/>
  <c r="GO255" i="1" s="1"/>
  <c r="AD176" i="1"/>
  <c r="AO242" i="1"/>
  <c r="AO301" i="1"/>
  <c r="F275" i="1"/>
  <c r="DP176" i="1"/>
  <c r="EC169" i="1"/>
  <c r="DV242" i="1"/>
  <c r="DI271" i="1"/>
  <c r="BB242" i="1"/>
  <c r="F284" i="1"/>
  <c r="BB301" i="1"/>
  <c r="GK339" i="1"/>
  <c r="AE370" i="1"/>
  <c r="CP258" i="1"/>
  <c r="O258" i="1" s="1"/>
  <c r="GM258" i="1" s="1"/>
  <c r="GO258" i="1" s="1"/>
  <c r="CP263" i="1"/>
  <c r="O263" i="1" s="1"/>
  <c r="GM263" i="1" s="1"/>
  <c r="GO263" i="1" s="1"/>
  <c r="EG242" i="1"/>
  <c r="P275" i="1"/>
  <c r="EG301" i="1"/>
  <c r="BA176" i="1"/>
  <c r="CJ169" i="1"/>
  <c r="AP165" i="1"/>
  <c r="F215" i="1"/>
  <c r="ED271" i="1"/>
  <c r="EH242" i="1"/>
  <c r="EH301" i="1"/>
  <c r="P280" i="1"/>
  <c r="AG242" i="1"/>
  <c r="T271" i="1"/>
  <c r="GM268" i="1"/>
  <c r="GO268" i="1" s="1"/>
  <c r="GM351" i="1"/>
  <c r="GN351" i="1" s="1"/>
  <c r="CY355" i="1"/>
  <c r="X355" i="1" s="1"/>
  <c r="CZ355" i="1"/>
  <c r="Y355" i="1" s="1"/>
  <c r="GM355" i="1" s="1"/>
  <c r="GN355" i="1" s="1"/>
  <c r="EU337" i="1"/>
  <c r="P386" i="1"/>
  <c r="EU461" i="1"/>
  <c r="GM341" i="1"/>
  <c r="GN341" i="1" s="1"/>
  <c r="EV337" i="1"/>
  <c r="P395" i="1"/>
  <c r="EV461" i="1"/>
  <c r="DX242" i="1"/>
  <c r="DK271" i="1"/>
  <c r="CI242" i="1"/>
  <c r="AZ271" i="1"/>
  <c r="EG337" i="1"/>
  <c r="P374" i="1"/>
  <c r="EG461" i="1"/>
  <c r="AF242" i="1"/>
  <c r="S271" i="1"/>
  <c r="BD337" i="1"/>
  <c r="F395" i="1"/>
  <c r="BD461" i="1"/>
  <c r="CG337" i="1"/>
  <c r="AX370" i="1"/>
  <c r="CY419" i="1"/>
  <c r="X419" i="1" s="1"/>
  <c r="CZ419" i="1"/>
  <c r="Y419" i="1" s="1"/>
  <c r="EI402" i="1"/>
  <c r="P441" i="1"/>
  <c r="AP402" i="1"/>
  <c r="F440" i="1"/>
  <c r="EV402" i="1"/>
  <c r="P456" i="1"/>
  <c r="EG493" i="1"/>
  <c r="P514" i="1"/>
  <c r="AU337" i="1"/>
  <c r="F389" i="1"/>
  <c r="AU461" i="1"/>
  <c r="GA337" i="1"/>
  <c r="ER370" i="1"/>
  <c r="GM408" i="1"/>
  <c r="GO408" i="1" s="1"/>
  <c r="CY421" i="1"/>
  <c r="X421" i="1" s="1"/>
  <c r="GM421" i="1" s="1"/>
  <c r="GO421" i="1" s="1"/>
  <c r="CZ421" i="1"/>
  <c r="Y421" i="1" s="1"/>
  <c r="BC402" i="1"/>
  <c r="F447" i="1"/>
  <c r="GK495" i="1"/>
  <c r="AE510" i="1"/>
  <c r="CP497" i="1"/>
  <c r="O497" i="1" s="1"/>
  <c r="GM497" i="1" s="1"/>
  <c r="GO497" i="1" s="1"/>
  <c r="AC510" i="1"/>
  <c r="P523" i="1"/>
  <c r="ET493" i="1"/>
  <c r="EA337" i="1"/>
  <c r="DN370" i="1"/>
  <c r="CJ337" i="1"/>
  <c r="BA370" i="1"/>
  <c r="GM365" i="1"/>
  <c r="GN365" i="1" s="1"/>
  <c r="GM409" i="1"/>
  <c r="GO409" i="1" s="1"/>
  <c r="CY420" i="1"/>
  <c r="X420" i="1" s="1"/>
  <c r="AK431" i="1" s="1"/>
  <c r="AF431" i="1"/>
  <c r="CZ420" i="1"/>
  <c r="Y420" i="1" s="1"/>
  <c r="AL431" i="1" s="1"/>
  <c r="BD402" i="1"/>
  <c r="F456" i="1"/>
  <c r="DU493" i="1"/>
  <c r="FW510" i="1"/>
  <c r="FX510" i="1"/>
  <c r="FZ510" i="1"/>
  <c r="DH510" i="1"/>
  <c r="DO402" i="1"/>
  <c r="P455" i="1"/>
  <c r="U402" i="1"/>
  <c r="F453" i="1"/>
  <c r="EH402" i="1"/>
  <c r="P440" i="1"/>
  <c r="AI493" i="1"/>
  <c r="V510" i="1"/>
  <c r="ES493" i="1"/>
  <c r="P530" i="1"/>
  <c r="EK402" i="1"/>
  <c r="P448" i="1"/>
  <c r="AL510" i="1"/>
  <c r="GM505" i="1"/>
  <c r="GO505" i="1" s="1"/>
  <c r="CJ402" i="1"/>
  <c r="BA431" i="1"/>
  <c r="EA493" i="1"/>
  <c r="DN510" i="1"/>
  <c r="EI493" i="1"/>
  <c r="P520" i="1"/>
  <c r="GM499" i="1"/>
  <c r="GO499" i="1" s="1"/>
  <c r="GM506" i="1"/>
  <c r="GO506" i="1" s="1"/>
  <c r="DI19" i="3"/>
  <c r="DG19" i="3"/>
  <c r="DJ19" i="3" s="1"/>
  <c r="DH19" i="3"/>
  <c r="DF19" i="3"/>
  <c r="DF46" i="3"/>
  <c r="DG46" i="3"/>
  <c r="DH46" i="3"/>
  <c r="DI46" i="3"/>
  <c r="DJ46" i="3" s="1"/>
  <c r="DI105" i="3"/>
  <c r="DF105" i="3"/>
  <c r="DG105" i="3"/>
  <c r="DJ105" i="3" s="1"/>
  <c r="DH105" i="3"/>
  <c r="DF196" i="3"/>
  <c r="DG196" i="3"/>
  <c r="DJ196" i="3" s="1"/>
  <c r="DH196" i="3"/>
  <c r="DI196" i="3"/>
  <c r="DF200" i="3"/>
  <c r="DG200" i="3"/>
  <c r="DJ200" i="3" s="1"/>
  <c r="DH200" i="3"/>
  <c r="DI200" i="3"/>
  <c r="DI174" i="3"/>
  <c r="DJ174" i="3" s="1"/>
  <c r="DF174" i="3"/>
  <c r="DG174" i="3"/>
  <c r="DH174" i="3"/>
  <c r="DI184" i="3"/>
  <c r="DF184" i="3"/>
  <c r="DG184" i="3"/>
  <c r="DJ184" i="3" s="1"/>
  <c r="DH184" i="3"/>
  <c r="DI188" i="3"/>
  <c r="DF188" i="3"/>
  <c r="DG188" i="3"/>
  <c r="DJ188" i="3" s="1"/>
  <c r="DH188" i="3"/>
  <c r="DI207" i="3"/>
  <c r="DJ207" i="3" s="1"/>
  <c r="DF207" i="3"/>
  <c r="DG207" i="3"/>
  <c r="DH207" i="3"/>
  <c r="DI260" i="3"/>
  <c r="DF260" i="3"/>
  <c r="DG260" i="3"/>
  <c r="DJ260" i="3" s="1"/>
  <c r="DH260" i="3"/>
  <c r="CP36" i="1"/>
  <c r="O36" i="1" s="1"/>
  <c r="DU64" i="1"/>
  <c r="BD33" i="1"/>
  <c r="F89" i="1"/>
  <c r="BD133" i="1"/>
  <c r="FY33" i="1"/>
  <c r="EP64" i="1"/>
  <c r="P128" i="1"/>
  <c r="EV96" i="1"/>
  <c r="EI33" i="1"/>
  <c r="P74" i="1"/>
  <c r="EI133" i="1"/>
  <c r="EV33" i="1"/>
  <c r="P89" i="1"/>
  <c r="EV133" i="1"/>
  <c r="DI61" i="3"/>
  <c r="DJ61" i="3" s="1"/>
  <c r="DF61" i="3"/>
  <c r="DG61" i="3"/>
  <c r="DH61" i="3"/>
  <c r="CI96" i="1"/>
  <c r="AZ103" i="1"/>
  <c r="AU33" i="1"/>
  <c r="F83" i="1"/>
  <c r="AU133" i="1"/>
  <c r="AO96" i="1"/>
  <c r="F107" i="1"/>
  <c r="EB33" i="1"/>
  <c r="DO64" i="1"/>
  <c r="DX33" i="1"/>
  <c r="DK64" i="1"/>
  <c r="DP96" i="1"/>
  <c r="P129" i="1"/>
  <c r="P130" i="1"/>
  <c r="DQ96" i="1"/>
  <c r="EM169" i="1"/>
  <c r="P195" i="1"/>
  <c r="EM206" i="1"/>
  <c r="CP99" i="1"/>
  <c r="O99" i="1" s="1"/>
  <c r="AX96" i="1"/>
  <c r="F110" i="1"/>
  <c r="P201" i="1"/>
  <c r="EV169" i="1"/>
  <c r="EV206" i="1"/>
  <c r="GK245" i="1"/>
  <c r="DW271" i="1"/>
  <c r="GB33" i="1"/>
  <c r="ES64" i="1"/>
  <c r="EA96" i="1"/>
  <c r="DN103" i="1"/>
  <c r="AQ169" i="1"/>
  <c r="F186" i="1"/>
  <c r="AQ206" i="1"/>
  <c r="AD242" i="1"/>
  <c r="Q271" i="1"/>
  <c r="CP171" i="1"/>
  <c r="O171" i="1" s="1"/>
  <c r="AC176" i="1"/>
  <c r="F201" i="1"/>
  <c r="BD169" i="1"/>
  <c r="BD206" i="1"/>
  <c r="ET169" i="1"/>
  <c r="ET206" i="1"/>
  <c r="P189" i="1"/>
  <c r="GM250" i="1"/>
  <c r="GO250" i="1" s="1"/>
  <c r="AI169" i="1"/>
  <c r="V176" i="1"/>
  <c r="AK242" i="1"/>
  <c r="X271" i="1"/>
  <c r="EI242" i="1"/>
  <c r="EI301" i="1"/>
  <c r="P281" i="1"/>
  <c r="DL176" i="1"/>
  <c r="DY169" i="1"/>
  <c r="CG242" i="1"/>
  <c r="AX271" i="1"/>
  <c r="FZ176" i="1"/>
  <c r="DH176" i="1"/>
  <c r="FW176" i="1"/>
  <c r="FX176" i="1"/>
  <c r="DU169" i="1"/>
  <c r="EA169" i="1"/>
  <c r="DN176" i="1"/>
  <c r="CP246" i="1"/>
  <c r="O246" i="1" s="1"/>
  <c r="GM246" i="1" s="1"/>
  <c r="GO246" i="1" s="1"/>
  <c r="EP242" i="1"/>
  <c r="EP301" i="1"/>
  <c r="P278" i="1"/>
  <c r="AI242" i="1"/>
  <c r="V271" i="1"/>
  <c r="AO337" i="1"/>
  <c r="F374" i="1"/>
  <c r="AO461" i="1"/>
  <c r="AJ242" i="1"/>
  <c r="W271" i="1"/>
  <c r="GM349" i="1"/>
  <c r="GN349" i="1" s="1"/>
  <c r="CY356" i="1"/>
  <c r="X356" i="1" s="1"/>
  <c r="GM356" i="1" s="1"/>
  <c r="GN356" i="1" s="1"/>
  <c r="CZ356" i="1"/>
  <c r="Y356" i="1" s="1"/>
  <c r="AP337" i="1"/>
  <c r="F379" i="1"/>
  <c r="AP461" i="1"/>
  <c r="GK404" i="1"/>
  <c r="AE431" i="1"/>
  <c r="AQ242" i="1"/>
  <c r="F281" i="1"/>
  <c r="AQ301" i="1"/>
  <c r="GM340" i="1"/>
  <c r="DZ242" i="1"/>
  <c r="DM271" i="1"/>
  <c r="CY354" i="1"/>
  <c r="X354" i="1" s="1"/>
  <c r="GM354" i="1" s="1"/>
  <c r="GN354" i="1" s="1"/>
  <c r="CZ354" i="1"/>
  <c r="Y354" i="1" s="1"/>
  <c r="DX370" i="1"/>
  <c r="DU370" i="1"/>
  <c r="CP360" i="1"/>
  <c r="O360" i="1" s="1"/>
  <c r="GM360" i="1" s="1"/>
  <c r="GN360" i="1" s="1"/>
  <c r="CI337" i="1"/>
  <c r="AZ370" i="1"/>
  <c r="AI337" i="1"/>
  <c r="V370" i="1"/>
  <c r="EM402" i="1"/>
  <c r="P450" i="1"/>
  <c r="AJ337" i="1"/>
  <c r="W370" i="1"/>
  <c r="DV402" i="1"/>
  <c r="DI431" i="1"/>
  <c r="AX402" i="1"/>
  <c r="F438" i="1"/>
  <c r="AD493" i="1"/>
  <c r="Q510" i="1"/>
  <c r="P527" i="1"/>
  <c r="EK493" i="1"/>
  <c r="GM420" i="1"/>
  <c r="GO420" i="1" s="1"/>
  <c r="EG402" i="1"/>
  <c r="P435" i="1"/>
  <c r="BD493" i="1"/>
  <c r="F535" i="1"/>
  <c r="FY493" i="1"/>
  <c r="EP510" i="1"/>
  <c r="EB337" i="1"/>
  <c r="DO370" i="1"/>
  <c r="GB337" i="1"/>
  <c r="ES370" i="1"/>
  <c r="GM366" i="1"/>
  <c r="GN366" i="1" s="1"/>
  <c r="GM410" i="1"/>
  <c r="GO410" i="1" s="1"/>
  <c r="CY424" i="1"/>
  <c r="X424" i="1" s="1"/>
  <c r="CZ424" i="1"/>
  <c r="Y424" i="1" s="1"/>
  <c r="CI402" i="1"/>
  <c r="AZ431" i="1"/>
  <c r="EU493" i="1"/>
  <c r="P526" i="1"/>
  <c r="AJ493" i="1"/>
  <c r="W510" i="1"/>
  <c r="GM504" i="1"/>
  <c r="GO504" i="1" s="1"/>
  <c r="AG402" i="1"/>
  <c r="T431" i="1"/>
  <c r="GA402" i="1"/>
  <c r="ER431" i="1"/>
  <c r="F530" i="1"/>
  <c r="BA493" i="1"/>
  <c r="EM493" i="1"/>
  <c r="P529" i="1"/>
  <c r="AF493" i="1"/>
  <c r="S510" i="1"/>
  <c r="DY493" i="1"/>
  <c r="DL510" i="1"/>
  <c r="GM500" i="1"/>
  <c r="GO500" i="1" s="1"/>
  <c r="DX493" i="1"/>
  <c r="DK510" i="1"/>
  <c r="GM502" i="1"/>
  <c r="GO502" i="1" s="1"/>
  <c r="GM508" i="1"/>
  <c r="GO508" i="1" s="1"/>
  <c r="DI15" i="3"/>
  <c r="DJ15" i="3" s="1"/>
  <c r="DG15" i="3"/>
  <c r="DH15" i="3"/>
  <c r="DF15" i="3"/>
  <c r="DG53" i="3"/>
  <c r="DH53" i="3"/>
  <c r="DF53" i="3"/>
  <c r="DI53" i="3"/>
  <c r="DJ53" i="3" s="1"/>
  <c r="DI17" i="3"/>
  <c r="DG17" i="3"/>
  <c r="DJ17" i="3" s="1"/>
  <c r="DH17" i="3"/>
  <c r="DF17" i="3"/>
  <c r="DF29" i="3"/>
  <c r="DG29" i="3"/>
  <c r="DH29" i="3"/>
  <c r="DI29" i="3"/>
  <c r="DJ29" i="3" s="1"/>
  <c r="DG35" i="3"/>
  <c r="DJ35" i="3" s="1"/>
  <c r="DH35" i="3"/>
  <c r="DF35" i="3"/>
  <c r="DI35" i="3"/>
  <c r="DG63" i="3"/>
  <c r="DH63" i="3"/>
  <c r="DF63" i="3"/>
  <c r="DI63" i="3"/>
  <c r="DJ63" i="3" s="1"/>
  <c r="DG66" i="3"/>
  <c r="DJ66" i="3" s="1"/>
  <c r="DH66" i="3"/>
  <c r="DF66" i="3"/>
  <c r="DI66" i="3"/>
  <c r="DG70" i="3"/>
  <c r="DJ70" i="3" s="1"/>
  <c r="DH70" i="3"/>
  <c r="DF70" i="3"/>
  <c r="DI70" i="3"/>
  <c r="DG125" i="3"/>
  <c r="DH125" i="3"/>
  <c r="DF125" i="3"/>
  <c r="DI125" i="3"/>
  <c r="DJ125" i="3" s="1"/>
  <c r="DG129" i="3"/>
  <c r="DH129" i="3"/>
  <c r="DF129" i="3"/>
  <c r="DI129" i="3"/>
  <c r="DJ129" i="3" s="1"/>
  <c r="DG133" i="3"/>
  <c r="DH133" i="3"/>
  <c r="DF133" i="3"/>
  <c r="DI133" i="3"/>
  <c r="DJ133" i="3" s="1"/>
  <c r="DG118" i="3"/>
  <c r="DJ118" i="3" s="1"/>
  <c r="DH118" i="3"/>
  <c r="DF118" i="3"/>
  <c r="DI118" i="3"/>
  <c r="DG131" i="3"/>
  <c r="DJ131" i="3" s="1"/>
  <c r="DH131" i="3"/>
  <c r="DF131" i="3"/>
  <c r="DI131" i="3"/>
  <c r="DG155" i="3"/>
  <c r="DJ155" i="3" s="1"/>
  <c r="DH155" i="3"/>
  <c r="DF155" i="3"/>
  <c r="DI155" i="3"/>
  <c r="DI180" i="3"/>
  <c r="DJ180" i="3" s="1"/>
  <c r="DF180" i="3"/>
  <c r="DG180" i="3"/>
  <c r="DH180" i="3"/>
  <c r="DG240" i="3"/>
  <c r="DJ240" i="3" s="1"/>
  <c r="DH240" i="3"/>
  <c r="DF240" i="3"/>
  <c r="DI240" i="3"/>
  <c r="DF251" i="3"/>
  <c r="DG251" i="3"/>
  <c r="DJ251" i="3" s="1"/>
  <c r="DH251" i="3"/>
  <c r="DI251" i="3"/>
  <c r="DF272" i="3"/>
  <c r="DG272" i="3"/>
  <c r="DJ272" i="3" s="1"/>
  <c r="DH272" i="3"/>
  <c r="DI272" i="3"/>
  <c r="DG231" i="3"/>
  <c r="DH231" i="3"/>
  <c r="DF231" i="3"/>
  <c r="DI231" i="3"/>
  <c r="DJ231" i="3" s="1"/>
  <c r="DI279" i="3"/>
  <c r="DJ279" i="3" s="1"/>
  <c r="DF279" i="3"/>
  <c r="DG279" i="3"/>
  <c r="DH279" i="3"/>
  <c r="CP37" i="1"/>
  <c r="O37" i="1" s="1"/>
  <c r="CY37" i="1"/>
  <c r="X37" i="1" s="1"/>
  <c r="AK64" i="1" s="1"/>
  <c r="CZ37" i="1"/>
  <c r="Y37" i="1" s="1"/>
  <c r="AL64" i="1" s="1"/>
  <c r="AF64" i="1"/>
  <c r="GM41" i="1"/>
  <c r="GO41" i="1" s="1"/>
  <c r="GM45" i="1"/>
  <c r="GO45" i="1" s="1"/>
  <c r="GM49" i="1"/>
  <c r="GO49" i="1" s="1"/>
  <c r="CI33" i="1"/>
  <c r="AZ64" i="1"/>
  <c r="EM33" i="1"/>
  <c r="P83" i="1"/>
  <c r="EM133" i="1"/>
  <c r="AP33" i="1"/>
  <c r="F73" i="1"/>
  <c r="AP133" i="1"/>
  <c r="GA33" i="1"/>
  <c r="ER64" i="1"/>
  <c r="P112" i="1"/>
  <c r="EH96" i="1"/>
  <c r="BC33" i="1"/>
  <c r="F80" i="1"/>
  <c r="BC133" i="1"/>
  <c r="EI96" i="1"/>
  <c r="P113" i="1"/>
  <c r="CJ33" i="1"/>
  <c r="BA64" i="1"/>
  <c r="V33" i="1"/>
  <c r="F87" i="1"/>
  <c r="V133" i="1"/>
  <c r="X96" i="1"/>
  <c r="F129" i="1"/>
  <c r="Y96" i="1"/>
  <c r="F130" i="1"/>
  <c r="EU169" i="1"/>
  <c r="EU206" i="1"/>
  <c r="P192" i="1"/>
  <c r="EA33" i="1"/>
  <c r="DN64" i="1"/>
  <c r="ES96" i="1"/>
  <c r="P123" i="1"/>
  <c r="GA169" i="1"/>
  <c r="ER176" i="1"/>
  <c r="AJ33" i="1"/>
  <c r="W64" i="1"/>
  <c r="AE103" i="1"/>
  <c r="U96" i="1"/>
  <c r="F125" i="1"/>
  <c r="DM103" i="1"/>
  <c r="DZ96" i="1"/>
  <c r="F195" i="1"/>
  <c r="AU169" i="1"/>
  <c r="AU206" i="1"/>
  <c r="AJ96" i="1"/>
  <c r="W103" i="1"/>
  <c r="CI169" i="1"/>
  <c r="AZ176" i="1"/>
  <c r="FY169" i="1"/>
  <c r="EP176" i="1"/>
  <c r="CP245" i="1"/>
  <c r="O245" i="1" s="1"/>
  <c r="DU271" i="1"/>
  <c r="GM249" i="1"/>
  <c r="GN249" i="1" s="1"/>
  <c r="FT271" i="1" s="1"/>
  <c r="GM253" i="1"/>
  <c r="GO253" i="1" s="1"/>
  <c r="AH169" i="1"/>
  <c r="U176" i="1"/>
  <c r="AL271" i="1"/>
  <c r="EM242" i="1"/>
  <c r="P290" i="1"/>
  <c r="EM301" i="1"/>
  <c r="EV242" i="1"/>
  <c r="P296" i="1"/>
  <c r="EV301" i="1"/>
  <c r="GK340" i="1"/>
  <c r="DW370" i="1"/>
  <c r="AK169" i="1"/>
  <c r="X176" i="1"/>
  <c r="CP172" i="1"/>
  <c r="O172" i="1" s="1"/>
  <c r="AO165" i="1"/>
  <c r="F210" i="1"/>
  <c r="AU242" i="1"/>
  <c r="F290" i="1"/>
  <c r="AU301" i="1"/>
  <c r="DV370" i="1"/>
  <c r="DZ169" i="1"/>
  <c r="DM176" i="1"/>
  <c r="ET242" i="1"/>
  <c r="ET301" i="1"/>
  <c r="P284" i="1"/>
  <c r="CJ242" i="1"/>
  <c r="BA271" i="1"/>
  <c r="EI337" i="1"/>
  <c r="P380" i="1"/>
  <c r="EI461" i="1"/>
  <c r="AH242" i="1"/>
  <c r="U271" i="1"/>
  <c r="GM266" i="1"/>
  <c r="GO266" i="1" s="1"/>
  <c r="AT337" i="1"/>
  <c r="F388" i="1"/>
  <c r="GM345" i="1"/>
  <c r="GN345" i="1" s="1"/>
  <c r="CY353" i="1"/>
  <c r="X353" i="1" s="1"/>
  <c r="GM353" i="1" s="1"/>
  <c r="GN353" i="1" s="1"/>
  <c r="CZ353" i="1"/>
  <c r="Y353" i="1" s="1"/>
  <c r="AL370" i="1" s="1"/>
  <c r="AF370" i="1"/>
  <c r="GB242" i="1"/>
  <c r="ES271" i="1"/>
  <c r="GM264" i="1"/>
  <c r="GO264" i="1" s="1"/>
  <c r="GM342" i="1"/>
  <c r="GN342" i="1" s="1"/>
  <c r="GM359" i="1"/>
  <c r="GN359" i="1" s="1"/>
  <c r="ET337" i="1"/>
  <c r="P383" i="1"/>
  <c r="ET461" i="1"/>
  <c r="DZ337" i="1"/>
  <c r="DM370" i="1"/>
  <c r="AO402" i="1"/>
  <c r="F435" i="1"/>
  <c r="EU402" i="1"/>
  <c r="P447" i="1"/>
  <c r="EL337" i="1"/>
  <c r="P388" i="1"/>
  <c r="BB402" i="1"/>
  <c r="F444" i="1"/>
  <c r="DI510" i="1"/>
  <c r="DV493" i="1"/>
  <c r="DY337" i="1"/>
  <c r="DL370" i="1"/>
  <c r="DT431" i="1"/>
  <c r="CY417" i="1"/>
  <c r="X417" i="1" s="1"/>
  <c r="EC431" i="1" s="1"/>
  <c r="CZ417" i="1"/>
  <c r="Y417" i="1" s="1"/>
  <c r="DX431" i="1"/>
  <c r="CY427" i="1"/>
  <c r="X427" i="1" s="1"/>
  <c r="GM427" i="1" s="1"/>
  <c r="GO427" i="1" s="1"/>
  <c r="CZ427" i="1"/>
  <c r="Y427" i="1" s="1"/>
  <c r="FX402" i="1"/>
  <c r="EO431" i="1"/>
  <c r="DW510" i="1"/>
  <c r="GK496" i="1"/>
  <c r="CI493" i="1"/>
  <c r="AZ510" i="1"/>
  <c r="AP493" i="1"/>
  <c r="F519" i="1"/>
  <c r="AH337" i="1"/>
  <c r="U370" i="1"/>
  <c r="GM411" i="1"/>
  <c r="GO411" i="1" s="1"/>
  <c r="AC431" i="1"/>
  <c r="CP414" i="1"/>
  <c r="O414" i="1" s="1"/>
  <c r="GM414" i="1" s="1"/>
  <c r="GO414" i="1" s="1"/>
  <c r="CP419" i="1"/>
  <c r="O419" i="1" s="1"/>
  <c r="GM419" i="1" s="1"/>
  <c r="GO419" i="1" s="1"/>
  <c r="ET402" i="1"/>
  <c r="P444" i="1"/>
  <c r="AJ402" i="1"/>
  <c r="W431" i="1"/>
  <c r="Q402" i="1"/>
  <c r="F443" i="1"/>
  <c r="DM510" i="1"/>
  <c r="DZ493" i="1"/>
  <c r="V402" i="1"/>
  <c r="F454" i="1"/>
  <c r="AU402" i="1"/>
  <c r="F450" i="1"/>
  <c r="FZ402" i="1"/>
  <c r="EQ431" i="1"/>
  <c r="AK510" i="1"/>
  <c r="AS493" i="1"/>
  <c r="F527" i="1"/>
  <c r="GB402" i="1"/>
  <c r="ES431" i="1"/>
  <c r="CP495" i="1"/>
  <c r="O495" i="1" s="1"/>
  <c r="GA493" i="1"/>
  <c r="ER510" i="1"/>
  <c r="ED510" i="1"/>
  <c r="AX493" i="1"/>
  <c r="F517" i="1"/>
  <c r="DI94" i="3"/>
  <c r="DF94" i="3"/>
  <c r="DG94" i="3"/>
  <c r="DJ94" i="3" s="1"/>
  <c r="DH94" i="3"/>
  <c r="DI103" i="3"/>
  <c r="DJ103" i="3" s="1"/>
  <c r="DF103" i="3"/>
  <c r="DG103" i="3"/>
  <c r="DH103" i="3"/>
  <c r="DF198" i="3"/>
  <c r="DG198" i="3"/>
  <c r="DJ198" i="3" s="1"/>
  <c r="DH198" i="3"/>
  <c r="DI198" i="3"/>
  <c r="DF148" i="3"/>
  <c r="DG148" i="3"/>
  <c r="DH148" i="3"/>
  <c r="DI148" i="3"/>
  <c r="DJ148" i="3" s="1"/>
  <c r="DI172" i="3"/>
  <c r="DF172" i="3"/>
  <c r="DG172" i="3"/>
  <c r="DJ172" i="3" s="1"/>
  <c r="DH172" i="3"/>
  <c r="DI186" i="3"/>
  <c r="DF186" i="3"/>
  <c r="DG186" i="3"/>
  <c r="DJ186" i="3" s="1"/>
  <c r="DH186" i="3"/>
  <c r="DF209" i="3"/>
  <c r="DG209" i="3"/>
  <c r="DJ209" i="3" s="1"/>
  <c r="DH209" i="3"/>
  <c r="DI209" i="3"/>
  <c r="DH213" i="3"/>
  <c r="DI213" i="3"/>
  <c r="DF213" i="3"/>
  <c r="DG213" i="3"/>
  <c r="DJ213" i="3" s="1"/>
  <c r="DF286" i="3"/>
  <c r="DG286" i="3"/>
  <c r="DJ286" i="3" s="1"/>
  <c r="DH286" i="3"/>
  <c r="DI286" i="3"/>
  <c r="DG218" i="3"/>
  <c r="DJ218" i="3" s="1"/>
  <c r="DH218" i="3"/>
  <c r="DF218" i="3"/>
  <c r="DI218" i="3"/>
  <c r="DI262" i="3"/>
  <c r="DF262" i="3"/>
  <c r="DG262" i="3"/>
  <c r="DJ262" i="3" s="1"/>
  <c r="DH262" i="3"/>
  <c r="GK35" i="1"/>
  <c r="GM35" i="1" s="1"/>
  <c r="AE64" i="1"/>
  <c r="DV64" i="1"/>
  <c r="GK40" i="1"/>
  <c r="GM40" i="1" s="1"/>
  <c r="GO40" i="1" s="1"/>
  <c r="DW64" i="1"/>
  <c r="EH33" i="1"/>
  <c r="P73" i="1"/>
  <c r="EH133" i="1"/>
  <c r="DF62" i="3"/>
  <c r="DG62" i="3"/>
  <c r="DI62" i="3"/>
  <c r="DJ62" i="3" s="1"/>
  <c r="DH62" i="3"/>
  <c r="CP53" i="1"/>
  <c r="O53" i="1" s="1"/>
  <c r="GM53" i="1" s="1"/>
  <c r="GO53" i="1" s="1"/>
  <c r="AO33" i="1"/>
  <c r="F68" i="1"/>
  <c r="AO133" i="1"/>
  <c r="EU33" i="1"/>
  <c r="P80" i="1"/>
  <c r="EU133" i="1"/>
  <c r="AQ96" i="1"/>
  <c r="F113" i="1"/>
  <c r="AX33" i="1"/>
  <c r="F71" i="1"/>
  <c r="AX133" i="1"/>
  <c r="DW103" i="1"/>
  <c r="GK99" i="1"/>
  <c r="P116" i="1"/>
  <c r="ET96" i="1"/>
  <c r="GM58" i="1"/>
  <c r="GO58" i="1" s="1"/>
  <c r="EG33" i="1"/>
  <c r="P68" i="1"/>
  <c r="EG133" i="1"/>
  <c r="EM96" i="1"/>
  <c r="P122" i="1"/>
  <c r="P124" i="1"/>
  <c r="DL96" i="1"/>
  <c r="DY33" i="1"/>
  <c r="DL64" i="1"/>
  <c r="AE176" i="1"/>
  <c r="GK171" i="1"/>
  <c r="DH64" i="3"/>
  <c r="DI64" i="3"/>
  <c r="DJ64" i="3" s="1"/>
  <c r="DG64" i="3"/>
  <c r="DF64" i="3"/>
  <c r="AF169" i="1"/>
  <c r="S176" i="1"/>
  <c r="GK244" i="1"/>
  <c r="AE271" i="1"/>
  <c r="DV169" i="1"/>
  <c r="DI176" i="1"/>
  <c r="BC169" i="1"/>
  <c r="F192" i="1"/>
  <c r="BC206" i="1"/>
  <c r="EB96" i="1"/>
  <c r="DO103" i="1"/>
  <c r="DK176" i="1"/>
  <c r="DX169" i="1"/>
  <c r="CP244" i="1"/>
  <c r="O244" i="1" s="1"/>
  <c r="AC271" i="1"/>
  <c r="DO176" i="1"/>
  <c r="EB169" i="1"/>
  <c r="EU242" i="1"/>
  <c r="EU301" i="1"/>
  <c r="P287" i="1"/>
  <c r="AJ169" i="1"/>
  <c r="W176" i="1"/>
  <c r="AP242" i="1"/>
  <c r="F280" i="1"/>
  <c r="AP301" i="1"/>
  <c r="GA242" i="1"/>
  <c r="ER271" i="1"/>
  <c r="AG169" i="1"/>
  <c r="T176" i="1"/>
  <c r="GB169" i="1"/>
  <c r="ES176" i="1"/>
  <c r="BB165" i="1"/>
  <c r="F219" i="1"/>
  <c r="BC242" i="1"/>
  <c r="F287" i="1"/>
  <c r="BC301" i="1"/>
  <c r="EC271" i="1"/>
  <c r="BD242" i="1"/>
  <c r="F296" i="1"/>
  <c r="BD301" i="1"/>
  <c r="AD370" i="1"/>
  <c r="DY242" i="1"/>
  <c r="DL271" i="1"/>
  <c r="CP362" i="1"/>
  <c r="O362" i="1" s="1"/>
  <c r="GM362" i="1" s="1"/>
  <c r="GN362" i="1" s="1"/>
  <c r="EM337" i="1"/>
  <c r="P389" i="1"/>
  <c r="EM461" i="1"/>
  <c r="DN242" i="1"/>
  <c r="P294" i="1"/>
  <c r="DN301" i="1"/>
  <c r="CY358" i="1"/>
  <c r="X358" i="1" s="1"/>
  <c r="GM358" i="1" s="1"/>
  <c r="GN358" i="1" s="1"/>
  <c r="CZ358" i="1"/>
  <c r="Y358" i="1" s="1"/>
  <c r="BB337" i="1"/>
  <c r="F383" i="1"/>
  <c r="BB461" i="1"/>
  <c r="GK405" i="1"/>
  <c r="GM405" i="1" s="1"/>
  <c r="DW431" i="1"/>
  <c r="EB242" i="1"/>
  <c r="DO271" i="1"/>
  <c r="ED370" i="1"/>
  <c r="BC337" i="1"/>
  <c r="F386" i="1"/>
  <c r="BC461" i="1"/>
  <c r="GM339" i="1"/>
  <c r="AB370" i="1"/>
  <c r="GM357" i="1"/>
  <c r="GN357" i="1" s="1"/>
  <c r="CP361" i="1"/>
  <c r="O361" i="1" s="1"/>
  <c r="GM361" i="1" s="1"/>
  <c r="GN361" i="1" s="1"/>
  <c r="AC370" i="1"/>
  <c r="FY337" i="1"/>
  <c r="EP370" i="1"/>
  <c r="AQ337" i="1"/>
  <c r="F380" i="1"/>
  <c r="AQ461" i="1"/>
  <c r="CY423" i="1"/>
  <c r="X423" i="1" s="1"/>
  <c r="CZ423" i="1"/>
  <c r="Y423" i="1" s="1"/>
  <c r="ED431" i="1" s="1"/>
  <c r="AS402" i="1"/>
  <c r="F448" i="1"/>
  <c r="CY425" i="1"/>
  <c r="X425" i="1" s="1"/>
  <c r="GM425" i="1" s="1"/>
  <c r="GO425" i="1" s="1"/>
  <c r="CZ425" i="1"/>
  <c r="Y425" i="1" s="1"/>
  <c r="EN402" i="1"/>
  <c r="P436" i="1"/>
  <c r="AQ493" i="1"/>
  <c r="F520" i="1"/>
  <c r="AG337" i="1"/>
  <c r="T370" i="1"/>
  <c r="EH337" i="1"/>
  <c r="P379" i="1"/>
  <c r="EH461" i="1"/>
  <c r="GM407" i="1"/>
  <c r="GO407" i="1" s="1"/>
  <c r="GM424" i="1"/>
  <c r="GO424" i="1" s="1"/>
  <c r="AQ402" i="1"/>
  <c r="F441" i="1"/>
  <c r="EH493" i="1"/>
  <c r="P519" i="1"/>
  <c r="EV493" i="1"/>
  <c r="P535" i="1"/>
  <c r="GM364" i="1"/>
  <c r="GN364" i="1" s="1"/>
  <c r="GM404" i="1"/>
  <c r="AB431" i="1"/>
  <c r="GM412" i="1"/>
  <c r="GO412" i="1" s="1"/>
  <c r="CP423" i="1"/>
  <c r="O423" i="1" s="1"/>
  <c r="CY429" i="1"/>
  <c r="X429" i="1" s="1"/>
  <c r="GM429" i="1" s="1"/>
  <c r="GO429" i="1" s="1"/>
  <c r="CZ429" i="1"/>
  <c r="Y429" i="1" s="1"/>
  <c r="FY402" i="1"/>
  <c r="EP431" i="1"/>
  <c r="AO493" i="1"/>
  <c r="F514" i="1"/>
  <c r="EA402" i="1"/>
  <c r="DN431" i="1"/>
  <c r="CP496" i="1"/>
  <c r="O496" i="1" s="1"/>
  <c r="DZ402" i="1"/>
  <c r="DM431" i="1"/>
  <c r="AG493" i="1"/>
  <c r="T510" i="1"/>
  <c r="EB493" i="1"/>
  <c r="DO510" i="1"/>
  <c r="DY402" i="1"/>
  <c r="DL431" i="1"/>
  <c r="AH493" i="1"/>
  <c r="U510" i="1"/>
  <c r="EC510" i="1"/>
  <c r="I466" i="7" l="1"/>
  <c r="K428" i="7"/>
  <c r="K466" i="7"/>
  <c r="K348" i="7"/>
  <c r="I348" i="7"/>
  <c r="I428" i="7"/>
  <c r="AK402" i="1"/>
  <c r="X431" i="1"/>
  <c r="ED402" i="1"/>
  <c r="DQ431" i="1"/>
  <c r="AL402" i="1"/>
  <c r="Y431" i="1"/>
  <c r="EC402" i="1"/>
  <c r="DP431" i="1"/>
  <c r="GO405" i="1"/>
  <c r="AL337" i="1"/>
  <c r="Y370" i="1"/>
  <c r="DW402" i="1"/>
  <c r="DJ431" i="1"/>
  <c r="AP238" i="1"/>
  <c r="F310" i="1"/>
  <c r="DW33" i="1"/>
  <c r="DJ64" i="1"/>
  <c r="T493" i="1"/>
  <c r="F531" i="1"/>
  <c r="ED337" i="1"/>
  <c r="DQ370" i="1"/>
  <c r="AE242" i="1"/>
  <c r="R271" i="1"/>
  <c r="AX29" i="1"/>
  <c r="F140" i="1"/>
  <c r="AO29" i="1"/>
  <c r="F137" i="1"/>
  <c r="AO540" i="1"/>
  <c r="DW493" i="1"/>
  <c r="DJ510" i="1"/>
  <c r="EC493" i="1"/>
  <c r="DP510" i="1"/>
  <c r="DN402" i="1"/>
  <c r="P454" i="1"/>
  <c r="EP402" i="1"/>
  <c r="P438" i="1"/>
  <c r="T337" i="1"/>
  <c r="F391" i="1"/>
  <c r="T461" i="1"/>
  <c r="GM417" i="1"/>
  <c r="GO417" i="1" s="1"/>
  <c r="BC333" i="1"/>
  <c r="F477" i="1"/>
  <c r="DO242" i="1"/>
  <c r="DO301" i="1"/>
  <c r="P295" i="1"/>
  <c r="BB333" i="1"/>
  <c r="F474" i="1"/>
  <c r="EM333" i="1"/>
  <c r="P480" i="1"/>
  <c r="DL242" i="1"/>
  <c r="P292" i="1"/>
  <c r="DL301" i="1"/>
  <c r="ES169" i="1"/>
  <c r="P196" i="1"/>
  <c r="ES206" i="1"/>
  <c r="ER242" i="1"/>
  <c r="P282" i="1"/>
  <c r="ER301" i="1"/>
  <c r="EU238" i="1"/>
  <c r="P317" i="1"/>
  <c r="AC242" i="1"/>
  <c r="CF271" i="1"/>
  <c r="CH271" i="1"/>
  <c r="P271" i="1"/>
  <c r="CE271" i="1"/>
  <c r="DO96" i="1"/>
  <c r="P127" i="1"/>
  <c r="AE169" i="1"/>
  <c r="R176" i="1"/>
  <c r="EU29" i="1"/>
  <c r="P149" i="1"/>
  <c r="EU540" i="1"/>
  <c r="DV33" i="1"/>
  <c r="DI64" i="1"/>
  <c r="GM495" i="1"/>
  <c r="AB510" i="1"/>
  <c r="W402" i="1"/>
  <c r="F455" i="1"/>
  <c r="U337" i="1"/>
  <c r="F392" i="1"/>
  <c r="U461" i="1"/>
  <c r="AZ493" i="1"/>
  <c r="F521" i="1"/>
  <c r="EO402" i="1"/>
  <c r="P437" i="1"/>
  <c r="DX402" i="1"/>
  <c r="DK431" i="1"/>
  <c r="DI493" i="1"/>
  <c r="P522" i="1"/>
  <c r="EI333" i="1"/>
  <c r="P471" i="1"/>
  <c r="DM206" i="1"/>
  <c r="DM169" i="1"/>
  <c r="P198" i="1"/>
  <c r="GM172" i="1"/>
  <c r="DT176" i="1"/>
  <c r="EM238" i="1"/>
  <c r="P320" i="1"/>
  <c r="F198" i="1"/>
  <c r="U169" i="1"/>
  <c r="U206" i="1"/>
  <c r="DU242" i="1"/>
  <c r="FZ271" i="1"/>
  <c r="DH271" i="1"/>
  <c r="FW271" i="1"/>
  <c r="FX271" i="1"/>
  <c r="F187" i="1"/>
  <c r="AZ169" i="1"/>
  <c r="AZ206" i="1"/>
  <c r="F225" i="1"/>
  <c r="AU165" i="1"/>
  <c r="DM96" i="1"/>
  <c r="P125" i="1"/>
  <c r="W33" i="1"/>
  <c r="W133" i="1"/>
  <c r="F88" i="1"/>
  <c r="EM29" i="1"/>
  <c r="P152" i="1"/>
  <c r="EM540" i="1"/>
  <c r="AF33" i="1"/>
  <c r="S64" i="1"/>
  <c r="ES337" i="1"/>
  <c r="P390" i="1"/>
  <c r="ES461" i="1"/>
  <c r="P517" i="1"/>
  <c r="EP493" i="1"/>
  <c r="AP333" i="1"/>
  <c r="F470" i="1"/>
  <c r="AO333" i="1"/>
  <c r="F465" i="1"/>
  <c r="FX169" i="1"/>
  <c r="EO176" i="1"/>
  <c r="AX242" i="1"/>
  <c r="F278" i="1"/>
  <c r="AX301" i="1"/>
  <c r="Q242" i="1"/>
  <c r="F283" i="1"/>
  <c r="Q301" i="1"/>
  <c r="GM99" i="1"/>
  <c r="DT103" i="1"/>
  <c r="DK33" i="1"/>
  <c r="P79" i="1"/>
  <c r="DK133" i="1"/>
  <c r="DU33" i="1"/>
  <c r="FZ64" i="1"/>
  <c r="DH64" i="1"/>
  <c r="FW64" i="1"/>
  <c r="FX64" i="1"/>
  <c r="BA402" i="1"/>
  <c r="F451" i="1"/>
  <c r="V493" i="1"/>
  <c r="F533" i="1"/>
  <c r="P513" i="1"/>
  <c r="DH493" i="1"/>
  <c r="AF402" i="1"/>
  <c r="S431" i="1"/>
  <c r="BA337" i="1"/>
  <c r="F390" i="1"/>
  <c r="BA461" i="1"/>
  <c r="AE493" i="1"/>
  <c r="R510" i="1"/>
  <c r="ER337" i="1"/>
  <c r="P381" i="1"/>
  <c r="ER461" i="1"/>
  <c r="AZ242" i="1"/>
  <c r="F282" i="1"/>
  <c r="AZ301" i="1"/>
  <c r="EV333" i="1"/>
  <c r="P486" i="1"/>
  <c r="EU333" i="1"/>
  <c r="P477" i="1"/>
  <c r="ED242" i="1"/>
  <c r="DQ271" i="1"/>
  <c r="BA206" i="1"/>
  <c r="F196" i="1"/>
  <c r="BA169" i="1"/>
  <c r="BB238" i="1"/>
  <c r="F314" i="1"/>
  <c r="AO238" i="1"/>
  <c r="F305" i="1"/>
  <c r="P203" i="1"/>
  <c r="DQ206" i="1"/>
  <c r="DQ169" i="1"/>
  <c r="FX96" i="1"/>
  <c r="EO103" i="1"/>
  <c r="P216" i="1"/>
  <c r="EI165" i="1"/>
  <c r="T29" i="1"/>
  <c r="F154" i="1"/>
  <c r="EK29" i="1"/>
  <c r="P150" i="1"/>
  <c r="BB29" i="1"/>
  <c r="F146" i="1"/>
  <c r="BB540" i="1"/>
  <c r="ET29" i="1"/>
  <c r="P146" i="1"/>
  <c r="ET540" i="1"/>
  <c r="P120" i="1"/>
  <c r="EK96" i="1"/>
  <c r="AB402" i="1"/>
  <c r="O431" i="1"/>
  <c r="AQ333" i="1"/>
  <c r="F471" i="1"/>
  <c r="EC242" i="1"/>
  <c r="DP271" i="1"/>
  <c r="DW96" i="1"/>
  <c r="DJ103" i="1"/>
  <c r="GM496" i="1"/>
  <c r="DT510" i="1"/>
  <c r="AC337" i="1"/>
  <c r="CF370" i="1"/>
  <c r="CH370" i="1"/>
  <c r="P370" i="1"/>
  <c r="CE370" i="1"/>
  <c r="BC238" i="1"/>
  <c r="F317" i="1"/>
  <c r="DO206" i="1"/>
  <c r="DO169" i="1"/>
  <c r="P200" i="1"/>
  <c r="EH29" i="1"/>
  <c r="P142" i="1"/>
  <c r="EH540" i="1"/>
  <c r="GM423" i="1"/>
  <c r="GO423" i="1" s="1"/>
  <c r="U493" i="1"/>
  <c r="F532" i="1"/>
  <c r="DO493" i="1"/>
  <c r="P534" i="1"/>
  <c r="DM402" i="1"/>
  <c r="P453" i="1"/>
  <c r="EH333" i="1"/>
  <c r="P470" i="1"/>
  <c r="EP337" i="1"/>
  <c r="P377" i="1"/>
  <c r="EP461" i="1"/>
  <c r="DN238" i="1"/>
  <c r="P324" i="1"/>
  <c r="W169" i="1"/>
  <c r="W206" i="1"/>
  <c r="F200" i="1"/>
  <c r="GM244" i="1"/>
  <c r="AB271" i="1"/>
  <c r="DI206" i="1"/>
  <c r="DI169" i="1"/>
  <c r="P188" i="1"/>
  <c r="F191" i="1"/>
  <c r="S169" i="1"/>
  <c r="S206" i="1"/>
  <c r="DL33" i="1"/>
  <c r="P85" i="1"/>
  <c r="DL133" i="1"/>
  <c r="AE33" i="1"/>
  <c r="R64" i="1"/>
  <c r="DQ510" i="1"/>
  <c r="ED493" i="1"/>
  <c r="ES402" i="1"/>
  <c r="P451" i="1"/>
  <c r="AK493" i="1"/>
  <c r="X510" i="1"/>
  <c r="DM493" i="1"/>
  <c r="P532" i="1"/>
  <c r="DL337" i="1"/>
  <c r="P391" i="1"/>
  <c r="DL461" i="1"/>
  <c r="ET333" i="1"/>
  <c r="P474" i="1"/>
  <c r="AF337" i="1"/>
  <c r="S370" i="1"/>
  <c r="EC370" i="1"/>
  <c r="X169" i="1"/>
  <c r="F202" i="1"/>
  <c r="X206" i="1"/>
  <c r="EV238" i="1"/>
  <c r="P326" i="1"/>
  <c r="GM245" i="1"/>
  <c r="DT271" i="1"/>
  <c r="P222" i="1"/>
  <c r="EU165" i="1"/>
  <c r="AP29" i="1"/>
  <c r="F142" i="1"/>
  <c r="AP540" i="1"/>
  <c r="AL33" i="1"/>
  <c r="Y64" i="1"/>
  <c r="P531" i="1"/>
  <c r="DL493" i="1"/>
  <c r="ER402" i="1"/>
  <c r="P442" i="1"/>
  <c r="Q493" i="1"/>
  <c r="F522" i="1"/>
  <c r="W337" i="1"/>
  <c r="F394" i="1"/>
  <c r="W461" i="1"/>
  <c r="V337" i="1"/>
  <c r="F393" i="1"/>
  <c r="V461" i="1"/>
  <c r="DT370" i="1"/>
  <c r="DN169" i="1"/>
  <c r="P199" i="1"/>
  <c r="DN206" i="1"/>
  <c r="FW169" i="1"/>
  <c r="EN176" i="1"/>
  <c r="EI238" i="1"/>
  <c r="P311" i="1"/>
  <c r="V169" i="1"/>
  <c r="F199" i="1"/>
  <c r="V206" i="1"/>
  <c r="ET165" i="1"/>
  <c r="P219" i="1"/>
  <c r="P126" i="1"/>
  <c r="DN96" i="1"/>
  <c r="DW242" i="1"/>
  <c r="DJ271" i="1"/>
  <c r="EM165" i="1"/>
  <c r="P225" i="1"/>
  <c r="AZ96" i="1"/>
  <c r="F114" i="1"/>
  <c r="BD29" i="1"/>
  <c r="F158" i="1"/>
  <c r="BD540" i="1"/>
  <c r="GM36" i="1"/>
  <c r="DT64" i="1"/>
  <c r="FZ493" i="1"/>
  <c r="EQ510" i="1"/>
  <c r="AX337" i="1"/>
  <c r="F377" i="1"/>
  <c r="AX461" i="1"/>
  <c r="EG333" i="1"/>
  <c r="P465" i="1"/>
  <c r="EG238" i="1"/>
  <c r="P305" i="1"/>
  <c r="DW169" i="1"/>
  <c r="DJ176" i="1"/>
  <c r="EG165" i="1"/>
  <c r="P210" i="1"/>
  <c r="AX169" i="1"/>
  <c r="F183" i="1"/>
  <c r="AX206" i="1"/>
  <c r="FW96" i="1"/>
  <c r="EN103" i="1"/>
  <c r="Q33" i="1"/>
  <c r="F76" i="1"/>
  <c r="P193" i="1"/>
  <c r="EK169" i="1"/>
  <c r="EK206" i="1"/>
  <c r="AD337" i="1"/>
  <c r="Q370" i="1"/>
  <c r="F197" i="1"/>
  <c r="T169" i="1"/>
  <c r="T206" i="1"/>
  <c r="T540" i="1" s="1"/>
  <c r="BC165" i="1"/>
  <c r="F222" i="1"/>
  <c r="GO35" i="1"/>
  <c r="P521" i="1"/>
  <c r="ER493" i="1"/>
  <c r="EQ402" i="1"/>
  <c r="P439" i="1"/>
  <c r="AC402" i="1"/>
  <c r="CF431" i="1"/>
  <c r="P431" i="1"/>
  <c r="CH431" i="1"/>
  <c r="CE431" i="1"/>
  <c r="U242" i="1"/>
  <c r="F293" i="1"/>
  <c r="U301" i="1"/>
  <c r="ET238" i="1"/>
  <c r="P314" i="1"/>
  <c r="DV337" i="1"/>
  <c r="DI370" i="1"/>
  <c r="EP169" i="1"/>
  <c r="EP206" i="1"/>
  <c r="P183" i="1"/>
  <c r="W96" i="1"/>
  <c r="F127" i="1"/>
  <c r="P187" i="1"/>
  <c r="ER169" i="1"/>
  <c r="ER206" i="1"/>
  <c r="DN33" i="1"/>
  <c r="P87" i="1"/>
  <c r="DN133" i="1"/>
  <c r="BA33" i="1"/>
  <c r="F84" i="1"/>
  <c r="BA133" i="1"/>
  <c r="BC29" i="1"/>
  <c r="F149" i="1"/>
  <c r="BC540" i="1"/>
  <c r="AK33" i="1"/>
  <c r="X64" i="1"/>
  <c r="DK493" i="1"/>
  <c r="P525" i="1"/>
  <c r="W493" i="1"/>
  <c r="F534" i="1"/>
  <c r="AZ402" i="1"/>
  <c r="F442" i="1"/>
  <c r="DO337" i="1"/>
  <c r="P394" i="1"/>
  <c r="DO461" i="1"/>
  <c r="DI402" i="1"/>
  <c r="P443" i="1"/>
  <c r="DU337" i="1"/>
  <c r="FZ370" i="1"/>
  <c r="DH370" i="1"/>
  <c r="FW370" i="1"/>
  <c r="FX370" i="1"/>
  <c r="GN340" i="1"/>
  <c r="FT370" i="1" s="1"/>
  <c r="FS370" i="1"/>
  <c r="AE402" i="1"/>
  <c r="R431" i="1"/>
  <c r="W242" i="1"/>
  <c r="W301" i="1"/>
  <c r="F295" i="1"/>
  <c r="EP238" i="1"/>
  <c r="P308" i="1"/>
  <c r="P179" i="1"/>
  <c r="DH206" i="1"/>
  <c r="DH169" i="1"/>
  <c r="CF176" i="1"/>
  <c r="CH176" i="1"/>
  <c r="AC169" i="1"/>
  <c r="P176" i="1"/>
  <c r="CE176" i="1"/>
  <c r="AQ165" i="1"/>
  <c r="F216" i="1"/>
  <c r="DO33" i="1"/>
  <c r="P88" i="1"/>
  <c r="DO133" i="1"/>
  <c r="AU29" i="1"/>
  <c r="F152" i="1"/>
  <c r="AU540" i="1"/>
  <c r="EI29" i="1"/>
  <c r="P143" i="1"/>
  <c r="EI540" i="1"/>
  <c r="DN493" i="1"/>
  <c r="P533" i="1"/>
  <c r="FX493" i="1"/>
  <c r="EO510" i="1"/>
  <c r="DN337" i="1"/>
  <c r="P393" i="1"/>
  <c r="DN461" i="1"/>
  <c r="CH510" i="1"/>
  <c r="AC493" i="1"/>
  <c r="P510" i="1"/>
  <c r="CE510" i="1"/>
  <c r="CF510" i="1"/>
  <c r="AU333" i="1"/>
  <c r="F480" i="1"/>
  <c r="AK370" i="1"/>
  <c r="DK242" i="1"/>
  <c r="DK301" i="1"/>
  <c r="P286" i="1"/>
  <c r="EH238" i="1"/>
  <c r="P310" i="1"/>
  <c r="AE337" i="1"/>
  <c r="R370" i="1"/>
  <c r="DP206" i="1"/>
  <c r="DP169" i="1"/>
  <c r="P202" i="1"/>
  <c r="AD169" i="1"/>
  <c r="Q176" i="1"/>
  <c r="BA96" i="1"/>
  <c r="F123" i="1"/>
  <c r="U33" i="1"/>
  <c r="U133" i="1"/>
  <c r="F86" i="1"/>
  <c r="FZ96" i="1"/>
  <c r="EQ103" i="1"/>
  <c r="P106" i="1"/>
  <c r="DH96" i="1"/>
  <c r="P110" i="1"/>
  <c r="EP96" i="1"/>
  <c r="CH103" i="1"/>
  <c r="AC96" i="1"/>
  <c r="P103" i="1"/>
  <c r="CE103" i="1"/>
  <c r="CF103" i="1"/>
  <c r="DI96" i="1"/>
  <c r="P115" i="1"/>
  <c r="F203" i="1"/>
  <c r="Y169" i="1"/>
  <c r="Y206" i="1"/>
  <c r="AB337" i="1"/>
  <c r="O370" i="1"/>
  <c r="DL402" i="1"/>
  <c r="P452" i="1"/>
  <c r="GO404" i="1"/>
  <c r="CC431" i="1" s="1"/>
  <c r="CA431" i="1"/>
  <c r="GN339" i="1"/>
  <c r="CB370" i="1" s="1"/>
  <c r="CA370" i="1"/>
  <c r="BD238" i="1"/>
  <c r="F326" i="1"/>
  <c r="DK206" i="1"/>
  <c r="DK169" i="1"/>
  <c r="P191" i="1"/>
  <c r="EG29" i="1"/>
  <c r="P137" i="1"/>
  <c r="EG540" i="1"/>
  <c r="DT402" i="1"/>
  <c r="DG431" i="1"/>
  <c r="DM337" i="1"/>
  <c r="P392" i="1"/>
  <c r="DM461" i="1"/>
  <c r="ES242" i="1"/>
  <c r="P291" i="1"/>
  <c r="ES301" i="1"/>
  <c r="BA242" i="1"/>
  <c r="BA301" i="1"/>
  <c r="F291" i="1"/>
  <c r="AU238" i="1"/>
  <c r="F320" i="1"/>
  <c r="DW337" i="1"/>
  <c r="DJ370" i="1"/>
  <c r="AL242" i="1"/>
  <c r="Y271" i="1"/>
  <c r="FT242" i="1"/>
  <c r="EK271" i="1"/>
  <c r="AE96" i="1"/>
  <c r="R103" i="1"/>
  <c r="V29" i="1"/>
  <c r="F156" i="1"/>
  <c r="ER33" i="1"/>
  <c r="P75" i="1"/>
  <c r="ER133" i="1"/>
  <c r="AZ33" i="1"/>
  <c r="F75" i="1"/>
  <c r="AZ133" i="1"/>
  <c r="GM37" i="1"/>
  <c r="GO37" i="1" s="1"/>
  <c r="AB64" i="1"/>
  <c r="S493" i="1"/>
  <c r="F525" i="1"/>
  <c r="T402" i="1"/>
  <c r="F452" i="1"/>
  <c r="AZ337" i="1"/>
  <c r="F381" i="1"/>
  <c r="AZ461" i="1"/>
  <c r="DX337" i="1"/>
  <c r="DK370" i="1"/>
  <c r="DM242" i="1"/>
  <c r="DM301" i="1"/>
  <c r="P293" i="1"/>
  <c r="AQ238" i="1"/>
  <c r="F311" i="1"/>
  <c r="V242" i="1"/>
  <c r="F294" i="1"/>
  <c r="V301" i="1"/>
  <c r="V540" i="1" s="1"/>
  <c r="FZ169" i="1"/>
  <c r="EQ176" i="1"/>
  <c r="P197" i="1"/>
  <c r="DL206" i="1"/>
  <c r="DL169" i="1"/>
  <c r="X242" i="1"/>
  <c r="F297" i="1"/>
  <c r="X301" i="1"/>
  <c r="F231" i="1"/>
  <c r="BD165" i="1"/>
  <c r="GM171" i="1"/>
  <c r="AB176" i="1"/>
  <c r="ES33" i="1"/>
  <c r="P84" i="1"/>
  <c r="ES133" i="1"/>
  <c r="P231" i="1"/>
  <c r="EV165" i="1"/>
  <c r="EV29" i="1"/>
  <c r="P158" i="1"/>
  <c r="EV540" i="1"/>
  <c r="EP33" i="1"/>
  <c r="P71" i="1"/>
  <c r="EP133" i="1"/>
  <c r="AL493" i="1"/>
  <c r="Y510" i="1"/>
  <c r="FW493" i="1"/>
  <c r="EN510" i="1"/>
  <c r="BD333" i="1"/>
  <c r="F486" i="1"/>
  <c r="S242" i="1"/>
  <c r="F286" i="1"/>
  <c r="S301" i="1"/>
  <c r="T242" i="1"/>
  <c r="F292" i="1"/>
  <c r="T301" i="1"/>
  <c r="DI242" i="1"/>
  <c r="DI301" i="1"/>
  <c r="P283" i="1"/>
  <c r="EH165" i="1"/>
  <c r="P215" i="1"/>
  <c r="DM33" i="1"/>
  <c r="P86" i="1"/>
  <c r="DM133" i="1"/>
  <c r="DP33" i="1"/>
  <c r="P90" i="1"/>
  <c r="DP133" i="1"/>
  <c r="AD96" i="1"/>
  <c r="Q103" i="1"/>
  <c r="Q133" i="1" s="1"/>
  <c r="AQ29" i="1"/>
  <c r="F143" i="1"/>
  <c r="AQ540" i="1"/>
  <c r="AB103" i="1"/>
  <c r="GM98" i="1"/>
  <c r="AS29" i="1"/>
  <c r="F150" i="1"/>
  <c r="AC33" i="1"/>
  <c r="P64" i="1"/>
  <c r="CE64" i="1"/>
  <c r="CF64" i="1"/>
  <c r="CH64" i="1"/>
  <c r="DQ33" i="1"/>
  <c r="P91" i="1"/>
  <c r="DQ133" i="1"/>
  <c r="AS242" i="1"/>
  <c r="F288" i="1"/>
  <c r="AS301" i="1"/>
  <c r="AS96" i="1"/>
  <c r="F120" i="1"/>
  <c r="F193" i="1"/>
  <c r="AS206" i="1"/>
  <c r="AS169" i="1"/>
  <c r="H40" i="7" l="1"/>
  <c r="Q29" i="1"/>
  <c r="F145" i="1"/>
  <c r="T22" i="1"/>
  <c r="T570" i="1"/>
  <c r="F561" i="1"/>
  <c r="V22" i="1"/>
  <c r="F563" i="1"/>
  <c r="V570" i="1"/>
  <c r="GO98" i="1"/>
  <c r="CC103" i="1" s="1"/>
  <c r="CA103" i="1"/>
  <c r="AS238" i="1"/>
  <c r="F318" i="1"/>
  <c r="CE33" i="1"/>
  <c r="AV64" i="1"/>
  <c r="AQ22" i="1"/>
  <c r="F550" i="1"/>
  <c r="AQ570" i="1"/>
  <c r="DM29" i="1"/>
  <c r="P155" i="1"/>
  <c r="DM540" i="1"/>
  <c r="T238" i="1"/>
  <c r="F322" i="1"/>
  <c r="P515" i="1"/>
  <c r="EN493" i="1"/>
  <c r="EP29" i="1"/>
  <c r="P140" i="1"/>
  <c r="EP540" i="1"/>
  <c r="ES29" i="1"/>
  <c r="P153" i="1"/>
  <c r="ES540" i="1"/>
  <c r="GO171" i="1"/>
  <c r="CC176" i="1" s="1"/>
  <c r="CA176" i="1"/>
  <c r="AB33" i="1"/>
  <c r="O64" i="1"/>
  <c r="ES238" i="1"/>
  <c r="P321" i="1"/>
  <c r="EG22" i="1"/>
  <c r="P544" i="1"/>
  <c r="EG570" i="1"/>
  <c r="CA337" i="1"/>
  <c r="AR370" i="1"/>
  <c r="Y165" i="1"/>
  <c r="F233" i="1"/>
  <c r="CF493" i="1"/>
  <c r="AW510" i="1"/>
  <c r="AY510" i="1"/>
  <c r="CH493" i="1"/>
  <c r="EO493" i="1"/>
  <c r="P516" i="1"/>
  <c r="EI22" i="1"/>
  <c r="EI570" i="1"/>
  <c r="P550" i="1"/>
  <c r="F179" i="1"/>
  <c r="P169" i="1"/>
  <c r="P206" i="1"/>
  <c r="R402" i="1"/>
  <c r="F445" i="1"/>
  <c r="FX337" i="1"/>
  <c r="EO370" i="1"/>
  <c r="X33" i="1"/>
  <c r="F90" i="1"/>
  <c r="X133" i="1"/>
  <c r="DN29" i="1"/>
  <c r="P156" i="1"/>
  <c r="DN540" i="1"/>
  <c r="P402" i="1"/>
  <c r="F434" i="1"/>
  <c r="CC64" i="1"/>
  <c r="EK165" i="1"/>
  <c r="P223" i="1"/>
  <c r="AX165" i="1"/>
  <c r="F213" i="1"/>
  <c r="DT33" i="1"/>
  <c r="DG64" i="1"/>
  <c r="P181" i="1"/>
  <c r="EN169" i="1"/>
  <c r="EN206" i="1"/>
  <c r="AP22" i="1"/>
  <c r="AP570" i="1"/>
  <c r="F549" i="1"/>
  <c r="G16" i="2" s="1"/>
  <c r="G18" i="2" s="1"/>
  <c r="EC337" i="1"/>
  <c r="DP370" i="1"/>
  <c r="R33" i="1"/>
  <c r="F78" i="1"/>
  <c r="R133" i="1"/>
  <c r="GO244" i="1"/>
  <c r="CC271" i="1" s="1"/>
  <c r="CA271" i="1"/>
  <c r="CH337" i="1"/>
  <c r="AY370" i="1"/>
  <c r="GO496" i="1"/>
  <c r="FU510" i="1" s="1"/>
  <c r="FS510" i="1"/>
  <c r="DQ165" i="1"/>
  <c r="P233" i="1"/>
  <c r="BA165" i="1"/>
  <c r="F226" i="1"/>
  <c r="DH33" i="1"/>
  <c r="P67" i="1"/>
  <c r="DH133" i="1"/>
  <c r="Q238" i="1"/>
  <c r="F313" i="1"/>
  <c r="FX242" i="1"/>
  <c r="EO271" i="1"/>
  <c r="DI33" i="1"/>
  <c r="P76" i="1"/>
  <c r="DI133" i="1"/>
  <c r="CF242" i="1"/>
  <c r="AW271" i="1"/>
  <c r="ER238" i="1"/>
  <c r="P312" i="1"/>
  <c r="P524" i="1"/>
  <c r="DJ493" i="1"/>
  <c r="R242" i="1"/>
  <c r="R301" i="1"/>
  <c r="F285" i="1"/>
  <c r="Y337" i="1"/>
  <c r="F397" i="1"/>
  <c r="Y461" i="1"/>
  <c r="DP402" i="1"/>
  <c r="P457" i="1"/>
  <c r="DQ402" i="1"/>
  <c r="P458" i="1"/>
  <c r="CH33" i="1"/>
  <c r="AY64" i="1"/>
  <c r="AS165" i="1"/>
  <c r="F223" i="1"/>
  <c r="P33" i="1"/>
  <c r="F67" i="1"/>
  <c r="P133" i="1"/>
  <c r="DP29" i="1"/>
  <c r="P159" i="1"/>
  <c r="EQ169" i="1"/>
  <c r="EQ206" i="1"/>
  <c r="P184" i="1"/>
  <c r="DM238" i="1"/>
  <c r="P323" i="1"/>
  <c r="AZ333" i="1"/>
  <c r="F472" i="1"/>
  <c r="ER29" i="1"/>
  <c r="P144" i="1"/>
  <c r="ER540" i="1"/>
  <c r="EK242" i="1"/>
  <c r="P288" i="1"/>
  <c r="EK301" i="1"/>
  <c r="DJ337" i="1"/>
  <c r="P384" i="1"/>
  <c r="DJ461" i="1"/>
  <c r="DK165" i="1"/>
  <c r="P221" i="1"/>
  <c r="CB337" i="1"/>
  <c r="AS370" i="1"/>
  <c r="CF96" i="1"/>
  <c r="AW103" i="1"/>
  <c r="AY103" i="1"/>
  <c r="CH96" i="1"/>
  <c r="U29" i="1"/>
  <c r="F155" i="1"/>
  <c r="U540" i="1"/>
  <c r="F188" i="1"/>
  <c r="Q169" i="1"/>
  <c r="Q206" i="1"/>
  <c r="Q540" i="1" s="1"/>
  <c r="P232" i="1"/>
  <c r="DP165" i="1"/>
  <c r="AK337" i="1"/>
  <c r="X370" i="1"/>
  <c r="CE493" i="1"/>
  <c r="AV510" i="1"/>
  <c r="DN333" i="1"/>
  <c r="P484" i="1"/>
  <c r="P209" i="1"/>
  <c r="DH165" i="1"/>
  <c r="FW337" i="1"/>
  <c r="EN370" i="1"/>
  <c r="BA29" i="1"/>
  <c r="F153" i="1"/>
  <c r="BA540" i="1"/>
  <c r="EP165" i="1"/>
  <c r="P213" i="1"/>
  <c r="CF402" i="1"/>
  <c r="AW431" i="1"/>
  <c r="DJ169" i="1"/>
  <c r="P190" i="1"/>
  <c r="DJ206" i="1"/>
  <c r="GO36" i="1"/>
  <c r="FU64" i="1" s="1"/>
  <c r="FS64" i="1"/>
  <c r="DJ242" i="1"/>
  <c r="P285" i="1"/>
  <c r="DJ301" i="1"/>
  <c r="DT337" i="1"/>
  <c r="DG370" i="1"/>
  <c r="W333" i="1"/>
  <c r="F485" i="1"/>
  <c r="DT242" i="1"/>
  <c r="DG271" i="1"/>
  <c r="X165" i="1"/>
  <c r="F232" i="1"/>
  <c r="S337" i="1"/>
  <c r="F385" i="1"/>
  <c r="S461" i="1"/>
  <c r="DL333" i="1"/>
  <c r="P482" i="1"/>
  <c r="F221" i="1"/>
  <c r="S165" i="1"/>
  <c r="CF337" i="1"/>
  <c r="AW370" i="1"/>
  <c r="P117" i="1"/>
  <c r="DJ96" i="1"/>
  <c r="EO96" i="1"/>
  <c r="P109" i="1"/>
  <c r="DQ242" i="1"/>
  <c r="P298" i="1"/>
  <c r="DQ301" i="1"/>
  <c r="DQ540" i="1" s="1"/>
  <c r="F524" i="1"/>
  <c r="R493" i="1"/>
  <c r="FZ33" i="1"/>
  <c r="EQ64" i="1"/>
  <c r="S33" i="1"/>
  <c r="S133" i="1"/>
  <c r="F79" i="1"/>
  <c r="F217" i="1"/>
  <c r="AZ165" i="1"/>
  <c r="FW242" i="1"/>
  <c r="EN271" i="1"/>
  <c r="U165" i="1"/>
  <c r="F228" i="1"/>
  <c r="U333" i="1"/>
  <c r="F483" i="1"/>
  <c r="R169" i="1"/>
  <c r="R206" i="1"/>
  <c r="F190" i="1"/>
  <c r="CE242" i="1"/>
  <c r="AV271" i="1"/>
  <c r="AX540" i="1"/>
  <c r="DI238" i="1"/>
  <c r="P313" i="1"/>
  <c r="Y493" i="1"/>
  <c r="F537" i="1"/>
  <c r="AZ29" i="1"/>
  <c r="F144" i="1"/>
  <c r="AZ540" i="1"/>
  <c r="BA238" i="1"/>
  <c r="F321" i="1"/>
  <c r="DG402" i="1"/>
  <c r="P433" i="1"/>
  <c r="CA402" i="1"/>
  <c r="AR431" i="1"/>
  <c r="O337" i="1"/>
  <c r="F372" i="1"/>
  <c r="O461" i="1"/>
  <c r="CE96" i="1"/>
  <c r="AV103" i="1"/>
  <c r="EQ96" i="1"/>
  <c r="P111" i="1"/>
  <c r="R337" i="1"/>
  <c r="F384" i="1"/>
  <c r="R461" i="1"/>
  <c r="P493" i="1"/>
  <c r="F513" i="1"/>
  <c r="DO29" i="1"/>
  <c r="P157" i="1"/>
  <c r="DO540" i="1"/>
  <c r="CH169" i="1"/>
  <c r="AY176" i="1"/>
  <c r="W238" i="1"/>
  <c r="F325" i="1"/>
  <c r="FS337" i="1"/>
  <c r="EJ370" i="1"/>
  <c r="DH337" i="1"/>
  <c r="P373" i="1"/>
  <c r="DH461" i="1"/>
  <c r="BC22" i="1"/>
  <c r="F556" i="1"/>
  <c r="BC570" i="1"/>
  <c r="CE402" i="1"/>
  <c r="AV431" i="1"/>
  <c r="Q337" i="1"/>
  <c r="F382" i="1"/>
  <c r="Q461" i="1"/>
  <c r="P108" i="1"/>
  <c r="EN96" i="1"/>
  <c r="EQ493" i="1"/>
  <c r="P518" i="1"/>
  <c r="BD22" i="1"/>
  <c r="BD570" i="1"/>
  <c r="F565" i="1"/>
  <c r="DN165" i="1"/>
  <c r="P229" i="1"/>
  <c r="V333" i="1"/>
  <c r="F484" i="1"/>
  <c r="Y33" i="1"/>
  <c r="F91" i="1"/>
  <c r="Y133" i="1"/>
  <c r="GO245" i="1"/>
  <c r="FU271" i="1" s="1"/>
  <c r="FS271" i="1"/>
  <c r="X493" i="1"/>
  <c r="F536" i="1"/>
  <c r="DL29" i="1"/>
  <c r="P154" i="1"/>
  <c r="DL540" i="1"/>
  <c r="DI165" i="1"/>
  <c r="P218" i="1"/>
  <c r="W165" i="1"/>
  <c r="F230" i="1"/>
  <c r="EP333" i="1"/>
  <c r="P468" i="1"/>
  <c r="EH22" i="1"/>
  <c r="EH570" i="1"/>
  <c r="P549" i="1"/>
  <c r="V16" i="2" s="1"/>
  <c r="V18" i="2" s="1"/>
  <c r="CE337" i="1"/>
  <c r="AV370" i="1"/>
  <c r="BB22" i="1"/>
  <c r="F553" i="1"/>
  <c r="BB570" i="1"/>
  <c r="ER333" i="1"/>
  <c r="P472" i="1"/>
  <c r="S402" i="1"/>
  <c r="F446" i="1"/>
  <c r="FX33" i="1"/>
  <c r="EO64" i="1"/>
  <c r="DT96" i="1"/>
  <c r="DG103" i="1"/>
  <c r="EO169" i="1"/>
  <c r="P182" i="1"/>
  <c r="EO206" i="1"/>
  <c r="ES333" i="1"/>
  <c r="P481" i="1"/>
  <c r="DH242" i="1"/>
  <c r="P274" i="1"/>
  <c r="DH301" i="1"/>
  <c r="DG176" i="1"/>
  <c r="DT169" i="1"/>
  <c r="DM165" i="1"/>
  <c r="P228" i="1"/>
  <c r="AB493" i="1"/>
  <c r="O510" i="1"/>
  <c r="EU22" i="1"/>
  <c r="P556" i="1"/>
  <c r="EU570" i="1"/>
  <c r="P242" i="1"/>
  <c r="F274" i="1"/>
  <c r="P301" i="1"/>
  <c r="DL238" i="1"/>
  <c r="P322" i="1"/>
  <c r="DO238" i="1"/>
  <c r="P325" i="1"/>
  <c r="DP493" i="1"/>
  <c r="P536" i="1"/>
  <c r="AO22" i="1"/>
  <c r="F544" i="1"/>
  <c r="AO570" i="1"/>
  <c r="DQ337" i="1"/>
  <c r="P397" i="1"/>
  <c r="DQ461" i="1"/>
  <c r="DJ33" i="1"/>
  <c r="P78" i="1"/>
  <c r="DJ133" i="1"/>
  <c r="DJ402" i="1"/>
  <c r="P445" i="1"/>
  <c r="FS431" i="1"/>
  <c r="Y402" i="1"/>
  <c r="F458" i="1"/>
  <c r="X402" i="1"/>
  <c r="F457" i="1"/>
  <c r="DQ29" i="1"/>
  <c r="P160" i="1"/>
  <c r="CF33" i="1"/>
  <c r="AW64" i="1"/>
  <c r="AB96" i="1"/>
  <c r="O103" i="1"/>
  <c r="Q96" i="1"/>
  <c r="F115" i="1"/>
  <c r="S238" i="1"/>
  <c r="F316" i="1"/>
  <c r="EV22" i="1"/>
  <c r="EV570" i="1"/>
  <c r="P565" i="1"/>
  <c r="AB169" i="1"/>
  <c r="O176" i="1"/>
  <c r="X238" i="1"/>
  <c r="F327" i="1"/>
  <c r="P227" i="1"/>
  <c r="DL165" i="1"/>
  <c r="V238" i="1"/>
  <c r="F324" i="1"/>
  <c r="DK337" i="1"/>
  <c r="P385" i="1"/>
  <c r="DK461" i="1"/>
  <c r="R96" i="1"/>
  <c r="F117" i="1"/>
  <c r="Y242" i="1"/>
  <c r="F298" i="1"/>
  <c r="Y301" i="1"/>
  <c r="DM333" i="1"/>
  <c r="P483" i="1"/>
  <c r="CC402" i="1"/>
  <c r="AT431" i="1"/>
  <c r="P96" i="1"/>
  <c r="F106" i="1"/>
  <c r="DK238" i="1"/>
  <c r="P316" i="1"/>
  <c r="AU22" i="1"/>
  <c r="F559" i="1"/>
  <c r="AU570" i="1"/>
  <c r="CE169" i="1"/>
  <c r="AV176" i="1"/>
  <c r="AW176" i="1"/>
  <c r="CF169" i="1"/>
  <c r="FT337" i="1"/>
  <c r="EK370" i="1"/>
  <c r="FZ337" i="1"/>
  <c r="EQ370" i="1"/>
  <c r="DO333" i="1"/>
  <c r="P485" i="1"/>
  <c r="P217" i="1"/>
  <c r="ER165" i="1"/>
  <c r="DI337" i="1"/>
  <c r="P382" i="1"/>
  <c r="DI461" i="1"/>
  <c r="U238" i="1"/>
  <c r="F323" i="1"/>
  <c r="CH402" i="1"/>
  <c r="AY431" i="1"/>
  <c r="CA64" i="1"/>
  <c r="F227" i="1"/>
  <c r="T165" i="1"/>
  <c r="AX333" i="1"/>
  <c r="F468" i="1"/>
  <c r="V165" i="1"/>
  <c r="F229" i="1"/>
  <c r="DQ493" i="1"/>
  <c r="P537" i="1"/>
  <c r="AB242" i="1"/>
  <c r="O271" i="1"/>
  <c r="P230" i="1"/>
  <c r="DO165" i="1"/>
  <c r="P337" i="1"/>
  <c r="F373" i="1"/>
  <c r="P461" i="1"/>
  <c r="DT493" i="1"/>
  <c r="DG510" i="1"/>
  <c r="DP242" i="1"/>
  <c r="DP301" i="1"/>
  <c r="P297" i="1"/>
  <c r="O402" i="1"/>
  <c r="F433" i="1"/>
  <c r="ET22" i="1"/>
  <c r="P553" i="1"/>
  <c r="ET570" i="1"/>
  <c r="AZ238" i="1"/>
  <c r="F312" i="1"/>
  <c r="BA333" i="1"/>
  <c r="F481" i="1"/>
  <c r="FW33" i="1"/>
  <c r="EN64" i="1"/>
  <c r="DK29" i="1"/>
  <c r="P148" i="1"/>
  <c r="DK540" i="1"/>
  <c r="FS103" i="1"/>
  <c r="GO99" i="1"/>
  <c r="FU103" i="1" s="1"/>
  <c r="AX238" i="1"/>
  <c r="F308" i="1"/>
  <c r="EM22" i="1"/>
  <c r="P559" i="1"/>
  <c r="EM570" i="1"/>
  <c r="W29" i="1"/>
  <c r="F157" i="1"/>
  <c r="W540" i="1"/>
  <c r="FZ242" i="1"/>
  <c r="EQ271" i="1"/>
  <c r="GO172" i="1"/>
  <c r="FU176" i="1" s="1"/>
  <c r="FS176" i="1"/>
  <c r="DK402" i="1"/>
  <c r="P446" i="1"/>
  <c r="CA510" i="1"/>
  <c r="GO495" i="1"/>
  <c r="CC510" i="1" s="1"/>
  <c r="CH242" i="1"/>
  <c r="AY271" i="1"/>
  <c r="ES165" i="1"/>
  <c r="P226" i="1"/>
  <c r="T333" i="1"/>
  <c r="F482" i="1"/>
  <c r="FU431" i="1"/>
  <c r="Q22" i="1" l="1"/>
  <c r="F552" i="1"/>
  <c r="Q570" i="1"/>
  <c r="DQ22" i="1"/>
  <c r="DQ570" i="1"/>
  <c r="P567" i="1"/>
  <c r="CA493" i="1"/>
  <c r="AR510" i="1"/>
  <c r="EN33" i="1"/>
  <c r="P69" i="1"/>
  <c r="EN133" i="1"/>
  <c r="AY402" i="1"/>
  <c r="F439" i="1"/>
  <c r="AW33" i="1"/>
  <c r="F70" i="1"/>
  <c r="AW133" i="1"/>
  <c r="AY242" i="1"/>
  <c r="F279" i="1"/>
  <c r="AY301" i="1"/>
  <c r="EQ242" i="1"/>
  <c r="EQ301" i="1"/>
  <c r="P279" i="1"/>
  <c r="O242" i="1"/>
  <c r="O301" i="1"/>
  <c r="F273" i="1"/>
  <c r="EK337" i="1"/>
  <c r="P387" i="1"/>
  <c r="EK461" i="1"/>
  <c r="O96" i="1"/>
  <c r="F105" i="1"/>
  <c r="AV402" i="1"/>
  <c r="F436" i="1"/>
  <c r="AY169" i="1"/>
  <c r="F184" i="1"/>
  <c r="AY206" i="1"/>
  <c r="AV96" i="1"/>
  <c r="F108" i="1"/>
  <c r="DJ238" i="1"/>
  <c r="P315" i="1"/>
  <c r="AW402" i="1"/>
  <c r="F437" i="1"/>
  <c r="EM18" i="1"/>
  <c r="P589" i="1"/>
  <c r="ET18" i="1"/>
  <c r="P583" i="1"/>
  <c r="DG493" i="1"/>
  <c r="P512" i="1"/>
  <c r="AT402" i="1"/>
  <c r="F449" i="1"/>
  <c r="AT461" i="1"/>
  <c r="Y238" i="1"/>
  <c r="F328" i="1"/>
  <c r="AO18" i="1"/>
  <c r="F574" i="1"/>
  <c r="EU18" i="1"/>
  <c r="P586" i="1"/>
  <c r="DG206" i="1"/>
  <c r="DG169" i="1"/>
  <c r="P178" i="1"/>
  <c r="AV337" i="1"/>
  <c r="F375" i="1"/>
  <c r="AV461" i="1"/>
  <c r="FS242" i="1"/>
  <c r="EJ271" i="1"/>
  <c r="Q333" i="1"/>
  <c r="F473" i="1"/>
  <c r="DH333" i="1"/>
  <c r="P464" i="1"/>
  <c r="AR402" i="1"/>
  <c r="F459" i="1"/>
  <c r="S29" i="1"/>
  <c r="F148" i="1"/>
  <c r="S540" i="1"/>
  <c r="S333" i="1"/>
  <c r="F476" i="1"/>
  <c r="P220" i="1"/>
  <c r="DJ165" i="1"/>
  <c r="AV493" i="1"/>
  <c r="F515" i="1"/>
  <c r="AS337" i="1"/>
  <c r="F387" i="1"/>
  <c r="AS461" i="1"/>
  <c r="DJ333" i="1"/>
  <c r="P475" i="1"/>
  <c r="AY33" i="1"/>
  <c r="F72" i="1"/>
  <c r="AY133" i="1"/>
  <c r="AW242" i="1"/>
  <c r="AW301" i="1"/>
  <c r="F277" i="1"/>
  <c r="FS493" i="1"/>
  <c r="EJ510" i="1"/>
  <c r="CA242" i="1"/>
  <c r="AR271" i="1"/>
  <c r="AP18" i="1"/>
  <c r="F579" i="1"/>
  <c r="EO337" i="1"/>
  <c r="P376" i="1"/>
  <c r="EO461" i="1"/>
  <c r="F209" i="1"/>
  <c r="P165" i="1"/>
  <c r="EI18" i="1"/>
  <c r="P580" i="1"/>
  <c r="EG18" i="1"/>
  <c r="P574" i="1"/>
  <c r="AT176" i="1"/>
  <c r="CC169" i="1"/>
  <c r="EP22" i="1"/>
  <c r="EP570" i="1"/>
  <c r="P547" i="1"/>
  <c r="FU169" i="1"/>
  <c r="EL176" i="1"/>
  <c r="F181" i="1"/>
  <c r="AV169" i="1"/>
  <c r="AV206" i="1"/>
  <c r="AT510" i="1"/>
  <c r="CC493" i="1"/>
  <c r="FS169" i="1"/>
  <c r="EJ176" i="1"/>
  <c r="W22" i="1"/>
  <c r="F564" i="1"/>
  <c r="W570" i="1"/>
  <c r="FU96" i="1"/>
  <c r="EL103" i="1"/>
  <c r="CA33" i="1"/>
  <c r="AR64" i="1"/>
  <c r="EQ337" i="1"/>
  <c r="P378" i="1"/>
  <c r="EQ461" i="1"/>
  <c r="AU18" i="1"/>
  <c r="F589" i="1"/>
  <c r="DK333" i="1"/>
  <c r="P476" i="1"/>
  <c r="EV18" i="1"/>
  <c r="P595" i="1"/>
  <c r="DQ333" i="1"/>
  <c r="P488" i="1"/>
  <c r="P238" i="1"/>
  <c r="F304" i="1"/>
  <c r="DH238" i="1"/>
  <c r="P304" i="1"/>
  <c r="DG96" i="1"/>
  <c r="P105" i="1"/>
  <c r="BB18" i="1"/>
  <c r="F583" i="1"/>
  <c r="FU242" i="1"/>
  <c r="EL271" i="1"/>
  <c r="BC18" i="1"/>
  <c r="F586" i="1"/>
  <c r="DO22" i="1"/>
  <c r="DO570" i="1"/>
  <c r="P564" i="1"/>
  <c r="O333" i="1"/>
  <c r="F463" i="1"/>
  <c r="AX22" i="1"/>
  <c r="F547" i="1"/>
  <c r="AX570" i="1"/>
  <c r="R165" i="1"/>
  <c r="F220" i="1"/>
  <c r="DG242" i="1"/>
  <c r="DG301" i="1"/>
  <c r="P273" i="1"/>
  <c r="DG337" i="1"/>
  <c r="P372" i="1"/>
  <c r="DG461" i="1"/>
  <c r="U22" i="1"/>
  <c r="F562" i="1"/>
  <c r="U570" i="1"/>
  <c r="AY96" i="1"/>
  <c r="F111" i="1"/>
  <c r="EO242" i="1"/>
  <c r="P277" i="1"/>
  <c r="EO301" i="1"/>
  <c r="DH29" i="1"/>
  <c r="P136" i="1"/>
  <c r="DH540" i="1"/>
  <c r="FU493" i="1"/>
  <c r="EL510" i="1"/>
  <c r="CC242" i="1"/>
  <c r="AT271" i="1"/>
  <c r="DP337" i="1"/>
  <c r="P396" i="1"/>
  <c r="DP461" i="1"/>
  <c r="DP540" i="1" s="1"/>
  <c r="DG33" i="1"/>
  <c r="P66" i="1"/>
  <c r="DG133" i="1"/>
  <c r="X29" i="1"/>
  <c r="F159" i="1"/>
  <c r="AY493" i="1"/>
  <c r="F518" i="1"/>
  <c r="O33" i="1"/>
  <c r="O133" i="1"/>
  <c r="F66" i="1"/>
  <c r="ES22" i="1"/>
  <c r="P560" i="1"/>
  <c r="W16" i="2" s="1"/>
  <c r="W18" i="2" s="1"/>
  <c r="ES570" i="1"/>
  <c r="AV33" i="1"/>
  <c r="F69" i="1"/>
  <c r="AV133" i="1"/>
  <c r="CA96" i="1"/>
  <c r="AR103" i="1"/>
  <c r="FS96" i="1"/>
  <c r="EJ103" i="1"/>
  <c r="DP238" i="1"/>
  <c r="P327" i="1"/>
  <c r="AW206" i="1"/>
  <c r="F182" i="1"/>
  <c r="AW169" i="1"/>
  <c r="O169" i="1"/>
  <c r="O206" i="1"/>
  <c r="F178" i="1"/>
  <c r="EO165" i="1"/>
  <c r="P212" i="1"/>
  <c r="Y29" i="1"/>
  <c r="F160" i="1"/>
  <c r="Y540" i="1"/>
  <c r="BD18" i="1"/>
  <c r="F595" i="1"/>
  <c r="R333" i="1"/>
  <c r="F475" i="1"/>
  <c r="AZ22" i="1"/>
  <c r="AZ570" i="1"/>
  <c r="F551" i="1"/>
  <c r="AV242" i="1"/>
  <c r="F276" i="1"/>
  <c r="AV301" i="1"/>
  <c r="EQ33" i="1"/>
  <c r="P72" i="1"/>
  <c r="EQ133" i="1"/>
  <c r="DQ238" i="1"/>
  <c r="P328" i="1"/>
  <c r="AW337" i="1"/>
  <c r="F376" i="1"/>
  <c r="AW461" i="1"/>
  <c r="FS33" i="1"/>
  <c r="EJ64" i="1"/>
  <c r="EN337" i="1"/>
  <c r="P375" i="1"/>
  <c r="EN461" i="1"/>
  <c r="X337" i="1"/>
  <c r="F396" i="1"/>
  <c r="X461" i="1"/>
  <c r="X540" i="1" s="1"/>
  <c r="Q165" i="1"/>
  <c r="F218" i="1"/>
  <c r="AW96" i="1"/>
  <c r="F109" i="1"/>
  <c r="ER22" i="1"/>
  <c r="ER570" i="1"/>
  <c r="P551" i="1"/>
  <c r="P214" i="1"/>
  <c r="EQ165" i="1"/>
  <c r="Y333" i="1"/>
  <c r="F488" i="1"/>
  <c r="R238" i="1"/>
  <c r="F315" i="1"/>
  <c r="DI29" i="1"/>
  <c r="P145" i="1"/>
  <c r="DI540" i="1"/>
  <c r="AY337" i="1"/>
  <c r="F378" i="1"/>
  <c r="AY461" i="1"/>
  <c r="R29" i="1"/>
  <c r="F147" i="1"/>
  <c r="R540" i="1"/>
  <c r="P211" i="1"/>
  <c r="EN165" i="1"/>
  <c r="DN22" i="1"/>
  <c r="P563" i="1"/>
  <c r="DN570" i="1"/>
  <c r="AW493" i="1"/>
  <c r="F516" i="1"/>
  <c r="AR337" i="1"/>
  <c r="F398" i="1"/>
  <c r="AR461" i="1"/>
  <c r="AQ18" i="1"/>
  <c r="F580" i="1"/>
  <c r="AT103" i="1"/>
  <c r="CC96" i="1"/>
  <c r="FU402" i="1"/>
  <c r="EL431" i="1"/>
  <c r="P333" i="1"/>
  <c r="F464" i="1"/>
  <c r="DI333" i="1"/>
  <c r="P473" i="1"/>
  <c r="DJ29" i="1"/>
  <c r="P147" i="1"/>
  <c r="DJ540" i="1"/>
  <c r="DK22" i="1"/>
  <c r="DK570" i="1"/>
  <c r="P555" i="1"/>
  <c r="FS402" i="1"/>
  <c r="EJ431" i="1"/>
  <c r="O493" i="1"/>
  <c r="F512" i="1"/>
  <c r="EO33" i="1"/>
  <c r="P70" i="1"/>
  <c r="EO133" i="1"/>
  <c r="EH18" i="1"/>
  <c r="P579" i="1"/>
  <c r="DL22" i="1"/>
  <c r="P561" i="1"/>
  <c r="DL570" i="1"/>
  <c r="EJ337" i="1"/>
  <c r="P398" i="1"/>
  <c r="EJ461" i="1"/>
  <c r="EN242" i="1"/>
  <c r="P276" i="1"/>
  <c r="EN301" i="1"/>
  <c r="FU33" i="1"/>
  <c r="EL64" i="1"/>
  <c r="BA22" i="1"/>
  <c r="F560" i="1"/>
  <c r="H16" i="2" s="1"/>
  <c r="H18" i="2" s="1"/>
  <c r="BA570" i="1"/>
  <c r="EK238" i="1"/>
  <c r="P318" i="1"/>
  <c r="P29" i="1"/>
  <c r="F136" i="1"/>
  <c r="P540" i="1"/>
  <c r="CC33" i="1"/>
  <c r="AT64" i="1"/>
  <c r="CA169" i="1"/>
  <c r="AR176" i="1"/>
  <c r="DM22" i="1"/>
  <c r="DM570" i="1"/>
  <c r="P562" i="1"/>
  <c r="V18" i="1"/>
  <c r="F593" i="1"/>
  <c r="T18" i="1"/>
  <c r="F591" i="1"/>
  <c r="DP22" i="1" l="1"/>
  <c r="DP570" i="1"/>
  <c r="P566" i="1"/>
  <c r="X22" i="1"/>
  <c r="F566" i="1"/>
  <c r="X570" i="1"/>
  <c r="P22" i="1"/>
  <c r="P570" i="1"/>
  <c r="F543" i="1"/>
  <c r="DL18" i="1"/>
  <c r="P591" i="1"/>
  <c r="DM18" i="1"/>
  <c r="P592" i="1"/>
  <c r="AT33" i="1"/>
  <c r="F82" i="1"/>
  <c r="AT133" i="1"/>
  <c r="EN238" i="1"/>
  <c r="P306" i="1"/>
  <c r="EJ402" i="1"/>
  <c r="P459" i="1"/>
  <c r="EL402" i="1"/>
  <c r="P449" i="1"/>
  <c r="EL461" i="1"/>
  <c r="R22" i="1"/>
  <c r="F554" i="1"/>
  <c r="R570" i="1"/>
  <c r="ER18" i="1"/>
  <c r="P581" i="1"/>
  <c r="EJ33" i="1"/>
  <c r="P92" i="1"/>
  <c r="EJ133" i="1"/>
  <c r="Y22" i="1"/>
  <c r="F567" i="1"/>
  <c r="Y570" i="1"/>
  <c r="ES18" i="1"/>
  <c r="P590" i="1"/>
  <c r="O29" i="1"/>
  <c r="F135" i="1"/>
  <c r="O540" i="1"/>
  <c r="EO238" i="1"/>
  <c r="P307" i="1"/>
  <c r="DG333" i="1"/>
  <c r="P463" i="1"/>
  <c r="DG238" i="1"/>
  <c r="P303" i="1"/>
  <c r="AX18" i="1"/>
  <c r="F577" i="1"/>
  <c r="EQ333" i="1"/>
  <c r="P469" i="1"/>
  <c r="W18" i="1"/>
  <c r="F594" i="1"/>
  <c r="AT169" i="1"/>
  <c r="AT206" i="1"/>
  <c r="F194" i="1"/>
  <c r="AR242" i="1"/>
  <c r="F299" i="1"/>
  <c r="AR301" i="1"/>
  <c r="AS333" i="1"/>
  <c r="F478" i="1"/>
  <c r="AS540" i="1"/>
  <c r="AV333" i="1"/>
  <c r="F466" i="1"/>
  <c r="AT333" i="1"/>
  <c r="F479" i="1"/>
  <c r="EN29" i="1"/>
  <c r="P138" i="1"/>
  <c r="EN540" i="1"/>
  <c r="DJ22" i="1"/>
  <c r="P554" i="1"/>
  <c r="DJ570" i="1"/>
  <c r="EN333" i="1"/>
  <c r="P466" i="1"/>
  <c r="EJ96" i="1"/>
  <c r="P131" i="1"/>
  <c r="AV29" i="1"/>
  <c r="F138" i="1"/>
  <c r="AV540" i="1"/>
  <c r="AT242" i="1"/>
  <c r="AT301" i="1"/>
  <c r="F289" i="1"/>
  <c r="DH22" i="1"/>
  <c r="P543" i="1"/>
  <c r="DH570" i="1"/>
  <c r="U18" i="1"/>
  <c r="F592" i="1"/>
  <c r="P121" i="1"/>
  <c r="EL96" i="1"/>
  <c r="EP18" i="1"/>
  <c r="P577" i="1"/>
  <c r="AW238" i="1"/>
  <c r="F307" i="1"/>
  <c r="S22" i="1"/>
  <c r="F555" i="1"/>
  <c r="J16" i="2" s="1"/>
  <c r="J18" i="2" s="1"/>
  <c r="S570" i="1"/>
  <c r="P208" i="1"/>
  <c r="DG165" i="1"/>
  <c r="EQ238" i="1"/>
  <c r="P309" i="1"/>
  <c r="Q18" i="1"/>
  <c r="F582" i="1"/>
  <c r="EL33" i="1"/>
  <c r="P82" i="1"/>
  <c r="EL133" i="1"/>
  <c r="Y16" i="2"/>
  <c r="Y18" i="2" s="1"/>
  <c r="AR333" i="1"/>
  <c r="F489" i="1"/>
  <c r="DI22" i="1"/>
  <c r="DI570" i="1"/>
  <c r="P552" i="1"/>
  <c r="X333" i="1"/>
  <c r="F487" i="1"/>
  <c r="AW333" i="1"/>
  <c r="F467" i="1"/>
  <c r="AV238" i="1"/>
  <c r="F306" i="1"/>
  <c r="AZ18" i="1"/>
  <c r="F581" i="1"/>
  <c r="O165" i="1"/>
  <c r="F208" i="1"/>
  <c r="AW165" i="1"/>
  <c r="F212" i="1"/>
  <c r="DP333" i="1"/>
  <c r="P487" i="1"/>
  <c r="DO18" i="1"/>
  <c r="P594" i="1"/>
  <c r="EL242" i="1"/>
  <c r="EL301" i="1"/>
  <c r="P289" i="1"/>
  <c r="AT493" i="1"/>
  <c r="F528" i="1"/>
  <c r="EL169" i="1"/>
  <c r="EL206" i="1"/>
  <c r="P194" i="1"/>
  <c r="EJ493" i="1"/>
  <c r="P538" i="1"/>
  <c r="EJ242" i="1"/>
  <c r="EJ301" i="1"/>
  <c r="P299" i="1"/>
  <c r="EK333" i="1"/>
  <c r="P478" i="1"/>
  <c r="EK540" i="1"/>
  <c r="O238" i="1"/>
  <c r="F303" i="1"/>
  <c r="AW29" i="1"/>
  <c r="F139" i="1"/>
  <c r="AW540" i="1"/>
  <c r="AR169" i="1"/>
  <c r="F204" i="1"/>
  <c r="AR206" i="1"/>
  <c r="BA18" i="1"/>
  <c r="F590" i="1"/>
  <c r="EJ333" i="1"/>
  <c r="P489" i="1"/>
  <c r="EO29" i="1"/>
  <c r="P139" i="1"/>
  <c r="EO540" i="1"/>
  <c r="DK18" i="1"/>
  <c r="P585" i="1"/>
  <c r="AT96" i="1"/>
  <c r="F121" i="1"/>
  <c r="DN18" i="1"/>
  <c r="P593" i="1"/>
  <c r="AY333" i="1"/>
  <c r="F469" i="1"/>
  <c r="EQ29" i="1"/>
  <c r="P141" i="1"/>
  <c r="EQ540" i="1"/>
  <c r="AR96" i="1"/>
  <c r="F131" i="1"/>
  <c r="DG29" i="1"/>
  <c r="P135" i="1"/>
  <c r="DG540" i="1"/>
  <c r="P528" i="1"/>
  <c r="EL493" i="1"/>
  <c r="AR33" i="1"/>
  <c r="AR133" i="1"/>
  <c r="F92" i="1"/>
  <c r="EJ169" i="1"/>
  <c r="EJ206" i="1"/>
  <c r="P204" i="1"/>
  <c r="F211" i="1"/>
  <c r="AV165" i="1"/>
  <c r="EO333" i="1"/>
  <c r="P467" i="1"/>
  <c r="AY29" i="1"/>
  <c r="F141" i="1"/>
  <c r="AY540" i="1"/>
  <c r="AY165" i="1"/>
  <c r="F214" i="1"/>
  <c r="AY238" i="1"/>
  <c r="F309" i="1"/>
  <c r="AR493" i="1"/>
  <c r="F538" i="1"/>
  <c r="DQ18" i="1"/>
  <c r="P597" i="1"/>
  <c r="AR29" i="1" l="1"/>
  <c r="F161" i="1"/>
  <c r="AR540" i="1"/>
  <c r="DG22" i="1"/>
  <c r="DG570" i="1"/>
  <c r="P542" i="1"/>
  <c r="EO22" i="1"/>
  <c r="P546" i="1"/>
  <c r="EO570" i="1"/>
  <c r="P224" i="1"/>
  <c r="EL165" i="1"/>
  <c r="DI18" i="1"/>
  <c r="P582" i="1"/>
  <c r="AS22" i="1"/>
  <c r="AS570" i="1"/>
  <c r="F557" i="1"/>
  <c r="E16" i="2" s="1"/>
  <c r="AT29" i="1"/>
  <c r="F151" i="1"/>
  <c r="AT540" i="1"/>
  <c r="P18" i="1"/>
  <c r="F573" i="1"/>
  <c r="AY22" i="1"/>
  <c r="F548" i="1"/>
  <c r="AY570" i="1"/>
  <c r="P234" i="1"/>
  <c r="EJ165" i="1"/>
  <c r="EQ22" i="1"/>
  <c r="EQ570" i="1"/>
  <c r="P548" i="1"/>
  <c r="EL238" i="1"/>
  <c r="P319" i="1"/>
  <c r="EL29" i="1"/>
  <c r="P151" i="1"/>
  <c r="EL540" i="1"/>
  <c r="DH18" i="1"/>
  <c r="P573" i="1"/>
  <c r="AT238" i="1"/>
  <c r="F319" i="1"/>
  <c r="EN22" i="1"/>
  <c r="P545" i="1"/>
  <c r="EN570" i="1"/>
  <c r="O22" i="1"/>
  <c r="O570" i="1"/>
  <c r="F542" i="1"/>
  <c r="EJ29" i="1"/>
  <c r="P161" i="1"/>
  <c r="EJ540" i="1"/>
  <c r="EL333" i="1"/>
  <c r="P479" i="1"/>
  <c r="AW22" i="1"/>
  <c r="F546" i="1"/>
  <c r="AW570" i="1"/>
  <c r="S18" i="1"/>
  <c r="F585" i="1"/>
  <c r="DJ18" i="1"/>
  <c r="P584" i="1"/>
  <c r="Y18" i="1"/>
  <c r="F597" i="1"/>
  <c r="R18" i="1"/>
  <c r="F584" i="1"/>
  <c r="X18" i="1"/>
  <c r="F596" i="1"/>
  <c r="DP18" i="1"/>
  <c r="P596" i="1"/>
  <c r="AR165" i="1"/>
  <c r="F234" i="1"/>
  <c r="EK22" i="1"/>
  <c r="EK570" i="1"/>
  <c r="P557" i="1"/>
  <c r="T16" i="2" s="1"/>
  <c r="EJ238" i="1"/>
  <c r="P329" i="1"/>
  <c r="AV22" i="1"/>
  <c r="AV570" i="1"/>
  <c r="F545" i="1"/>
  <c r="AR238" i="1"/>
  <c r="F329" i="1"/>
  <c r="AT165" i="1"/>
  <c r="F224" i="1"/>
  <c r="EK18" i="1" l="1"/>
  <c r="P587" i="1"/>
  <c r="AW18" i="1"/>
  <c r="F576" i="1"/>
  <c r="EQ18" i="1"/>
  <c r="P578" i="1"/>
  <c r="AY18" i="1"/>
  <c r="F578" i="1"/>
  <c r="E18" i="2"/>
  <c r="EJ22" i="1"/>
  <c r="EJ570" i="1"/>
  <c r="P568" i="1"/>
  <c r="O18" i="1"/>
  <c r="F572" i="1"/>
  <c r="AT22" i="1"/>
  <c r="F558" i="1"/>
  <c r="F16" i="2" s="1"/>
  <c r="F18" i="2" s="1"/>
  <c r="AT570" i="1"/>
  <c r="AS18" i="1"/>
  <c r="F587" i="1"/>
  <c r="AR22" i="1"/>
  <c r="F568" i="1"/>
  <c r="AR570" i="1"/>
  <c r="EL22" i="1"/>
  <c r="EL570" i="1"/>
  <c r="P558" i="1"/>
  <c r="U16" i="2" s="1"/>
  <c r="U18" i="2" s="1"/>
  <c r="AV18" i="1"/>
  <c r="F575" i="1"/>
  <c r="T18" i="2"/>
  <c r="EN18" i="1"/>
  <c r="P575" i="1"/>
  <c r="EO18" i="1"/>
  <c r="P576" i="1"/>
  <c r="DG18" i="1"/>
  <c r="P572" i="1"/>
  <c r="EJ18" i="1" l="1"/>
  <c r="P598" i="1"/>
  <c r="EL18" i="1"/>
  <c r="P588" i="1"/>
  <c r="AR18" i="1"/>
  <c r="F598" i="1"/>
  <c r="AT18" i="1"/>
  <c r="F588" i="1"/>
  <c r="X16" i="2"/>
  <c r="X18" i="2" s="1"/>
  <c r="I16" i="2"/>
  <c r="I18" i="2" s="1"/>
</calcChain>
</file>

<file path=xl/sharedStrings.xml><?xml version="1.0" encoding="utf-8"?>
<sst xmlns="http://schemas.openxmlformats.org/spreadsheetml/2006/main" count="13397" uniqueCount="552">
  <si>
    <t>Smeta.RU Flash  (495) 974-1589</t>
  </si>
  <si>
    <t>_PS_</t>
  </si>
  <si>
    <t>Smeta.RU Flash</t>
  </si>
  <si>
    <t/>
  </si>
  <si>
    <t>02-01-08 (2 этап)</t>
  </si>
  <si>
    <t>02-01-08 Корты-2_корр.4_под КС-2</t>
  </si>
  <si>
    <t>Сметные нормы списания</t>
  </si>
  <si>
    <t>Коды ОКП для ТСН-2001 МГЭ</t>
  </si>
  <si>
    <t>ТСН-2001 (МГЭ) - Новое строительство</t>
  </si>
  <si>
    <t>Типовой расчет для ТСН-2001 МГЭ, Новая методика с выпуска доп. 43 (Строительство), Доп 72</t>
  </si>
  <si>
    <t>Территориальные сметные нормативы для Москвы ТСН-2001 (МГЭ)</t>
  </si>
  <si>
    <t>Поправки для ТСН-2001 от 13.02.2024 г. доп.71</t>
  </si>
  <si>
    <t>Территориальные сметные нормативы для Москвы (ТСН-2001)</t>
  </si>
  <si>
    <t>ТЕР</t>
  </si>
  <si>
    <t>Январь, 2025 г.</t>
  </si>
  <si>
    <t>КЛ в коллекторах (Временная и постоянная схемы) от коллектора «КВК-галерея» ПК-0 до СП 60004. Корты-2. 1 этап (временная схема)</t>
  </si>
  <si>
    <t>Новая локальная смета</t>
  </si>
  <si>
    <t>Новый раздел</t>
  </si>
  <si>
    <t>Коллектор "Москва-Сити" ПК222-ПК3</t>
  </si>
  <si>
    <t>Новый подраздел</t>
  </si>
  <si>
    <t>Монтажные работы</t>
  </si>
  <si>
    <t>1</t>
  </si>
  <si>
    <t>4.8-309-1</t>
  </si>
  <si>
    <t>Прокладка одножильного кабеля с изоляцией из сшитого полиэтилена напряжением до 35 кВ с укладкой в треугольник по установленным конструкциям (2КЛ х 52 м) - ПК222-ПК3</t>
  </si>
  <si>
    <t>100 м</t>
  </si>
  <si>
    <t>ТСН-2001.4 Доп. 69, Сб. 8, т. 309, поз. 1</t>
  </si>
  <si>
    <t>)*1,2)*1,1</t>
  </si>
  <si>
    <t>Монтаж оборудования</t>
  </si>
  <si>
    <t>ТСН-2001.4-8. 8-301…8-309 (доп. 30)</t>
  </si>
  <si>
    <t>ТСН-2001.4-8-34</t>
  </si>
  <si>
    <t>Поправка: 6. прил.2. п.3  Поправка: 6. прил.2. п.5</t>
  </si>
  <si>
    <t>2</t>
  </si>
  <si>
    <t>1.23-7-657</t>
  </si>
  <si>
    <t>Кабель силовой с изоляцией из сшитого полиэтилена, с медным экраном, оболочка из ПВХ пластиката пониженной горючести, марка АПвВнг(А), напряжение 20000 В, число жил и сечение 1х240/50 мм2</t>
  </si>
  <si>
    <t>км</t>
  </si>
  <si>
    <t>ТСН-2001.1 Доп. 67, Р. 23, о. 7, поз. 657</t>
  </si>
  <si>
    <t>Материалы монтажные</t>
  </si>
  <si>
    <t>ТСН-2001.1 Материалы монтажные</t>
  </si>
  <si>
    <t>ТСН-2001.1-2</t>
  </si>
  <si>
    <t>3</t>
  </si>
  <si>
    <t>М-15 № 7 от 21.08.2023</t>
  </si>
  <si>
    <t>Кабель АПвПг 1х240/50 мм2</t>
  </si>
  <si>
    <t>м</t>
  </si>
  <si>
    <t>занесена вручную</t>
  </si>
  <si>
    <t>4</t>
  </si>
  <si>
    <t>1.7-6-32</t>
  </si>
  <si>
    <t>Хомут соединительный с резиновым уплотнителем, диаметр 300 мм</t>
  </si>
  <si>
    <t>шт.</t>
  </si>
  <si>
    <t>ТСН-2001.1. Доп. 1-42. Р. 7, о. 6, поз. 32</t>
  </si>
  <si>
    <t>5</t>
  </si>
  <si>
    <t>4.8-292-1</t>
  </si>
  <si>
    <t>Монтаж кабельной стойки-кронштейна в коммуникационных коллекторах</t>
  </si>
  <si>
    <t>1 Т</t>
  </si>
  <si>
    <t>ТСН-2001.4 Доп. 68, Сб. 8, т. 292, поз. 1</t>
  </si>
  <si>
    <t>)*1)*1</t>
  </si>
  <si>
    <t>ТСН-2001.4-8. 8-291...8-292 (доп. 24)</t>
  </si>
  <si>
    <t>ТСН-2001.4-8-29</t>
  </si>
  <si>
    <t>Поправка: Гл.4.Прил.2.2.п.2.2.3_04.00.01.01.001  Поправка: Гл.6.Прил.2.2.п.2.2.2_06.00.01.02.001</t>
  </si>
  <si>
    <t>6</t>
  </si>
  <si>
    <t>УПД № 424 от 09.12.2024</t>
  </si>
  <si>
    <t>Консоль щелевая для кабеля 500мм (yr.50х5) Lобщ=650мм (КО-8104)</t>
  </si>
  <si>
    <t>[475 /  9,57] +  2% Заг.скл</t>
  </si>
  <si>
    <t>0</t>
  </si>
  <si>
    <t>7</t>
  </si>
  <si>
    <t>Консоль щелевая для кабеля 500мм (yr.50х5) Lобщ=650мм паз. 12х460мм (КО-8104)</t>
  </si>
  <si>
    <t>[525 /  9,57] +  2% Заг.скл</t>
  </si>
  <si>
    <t>8</t>
  </si>
  <si>
    <t>Консоль щелевая для кабеля 300мм (yr.50х5) Lобщ=450мм (КО-8104)</t>
  </si>
  <si>
    <t>[333,33 /  9,57] +  2% Заг.скл</t>
  </si>
  <si>
    <t>9</t>
  </si>
  <si>
    <t>Консоль щелевая для кабеля 300мм (yr.50х5) Lобщ=450мм паз. 12х260мм (КО-8104)</t>
  </si>
  <si>
    <t>[383,33 /  9,57] +  2% Заг.скл</t>
  </si>
  <si>
    <t>10</t>
  </si>
  <si>
    <t>4.8-83-2</t>
  </si>
  <si>
    <t>Установка конструкций металлических кабельных, скобы П-образной из полосовой или угловой стали</t>
  </si>
  <si>
    <t>ТСН-2001.4 Доп. 68, Сб. 8, т. 83, поз. 2</t>
  </si>
  <si>
    <t>*1)*1</t>
  </si>
  <si>
    <t>*1,2)*1,1</t>
  </si>
  <si>
    <t>ТСН-2001.4-8. 8-81...8-83</t>
  </si>
  <si>
    <t>ТСН-2001.4-8-4</t>
  </si>
  <si>
    <t>Поправка: Гл.4.Прил.2.2.п.2.2.3_04.00.01.01.001 Поправка: Гл.6.Прил.2.2.п.2.2.2_06.00.01.02.001</t>
  </si>
  <si>
    <t>11</t>
  </si>
  <si>
    <t>Соединитель перегородок К168 УТ2,5 S-1,5</t>
  </si>
  <si>
    <t>[31,67 /  9,57] +  2% Заг.скл</t>
  </si>
  <si>
    <t>12</t>
  </si>
  <si>
    <t>4.8-85-1</t>
  </si>
  <si>
    <t>Монтаж плиты хризотилцементной между проложенными кабелями на кабельных конструкциях</t>
  </si>
  <si>
    <t>100 м2</t>
  </si>
  <si>
    <t>ТСН-2001.4 Доп. 70, Сб. 8, т. 85, поз. 1</t>
  </si>
  <si>
    <t>ТСН-2001.4-8. 8-84...8-94</t>
  </si>
  <si>
    <t>ТСН-2001.4-8-5</t>
  </si>
  <si>
    <t>13</t>
  </si>
  <si>
    <t>УПД № 417 от 09.12.2024</t>
  </si>
  <si>
    <t>Лист плоский АЦЭИД 1000х500х10 мм</t>
  </si>
  <si>
    <t>[304,17 /  9,57] +  2% Заг.скл</t>
  </si>
  <si>
    <t>14</t>
  </si>
  <si>
    <t>Лист плоский АЦЭИД 1000х300х10 мм</t>
  </si>
  <si>
    <t>[183,33 /  9,57] +  2% Заг.скл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</si>
  <si>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</si>
  <si>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</si>
  <si>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</si>
  <si>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</si>
  <si>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</si>
  <si>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</si>
  <si>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</si>
  <si>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</si>
  <si>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</si>
  <si>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</si>
  <si>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</si>
  <si>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</si>
  <si>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</si>
  <si>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</si>
  <si>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</si>
  <si>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</si>
  <si>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</si>
  <si>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</si>
  <si>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</si>
  <si>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</si>
  <si>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</si>
  <si>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</si>
  <si>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</si>
  <si>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</si>
  <si>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</si>
  <si>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</si>
  <si>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</si>
  <si>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</si>
  <si>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</si>
  <si>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</si>
  <si>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</si>
  <si>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</si>
  <si>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</si>
  <si>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</si>
  <si>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</si>
  <si>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</si>
  <si>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</si>
  <si>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</si>
  <si>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</si>
  <si>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</si>
  <si>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</si>
  <si>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</si>
  <si>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</si>
  <si>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</si>
  <si>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</si>
  <si>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</si>
  <si>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</si>
  <si>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</si>
  <si>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</si>
  <si>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</si>
  <si>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</si>
  <si>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</si>
  <si>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</si>
  <si>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</si>
  <si>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Строительные работы</t>
  </si>
  <si>
    <t>15</t>
  </si>
  <si>
    <t>3.13-31-1</t>
  </si>
  <si>
    <t>Нанесение покрытия вспучивающегося огнезащитного на электрические кабели, проложенные в коллекторах, вручную</t>
  </si>
  <si>
    <t>1 м2 покрытия</t>
  </si>
  <si>
    <t>ТСН-2001.3 Доп. 53, Сб. 13, т. 31, поз. 1</t>
  </si>
  <si>
    <t>)*1</t>
  </si>
  <si>
    <t>)*1,1</t>
  </si>
  <si>
    <t>ТСН-2001.3-13. 13-17-6, 13-17-7, 13-18...13-38</t>
  </si>
  <si>
    <t>ТСН-2001.3-13-3</t>
  </si>
  <si>
    <t>Поправка: Гл.6.Прил.2.2.п.2.2.2_06.00.01.02.001</t>
  </si>
  <si>
    <t>16</t>
  </si>
  <si>
    <t>УПД № 1299 от 17.12.2024</t>
  </si>
  <si>
    <t>Огнезащитный состав для защиты кабелей "СТАБИТЕРМ-225"</t>
  </si>
  <si>
    <t>кг</t>
  </si>
  <si>
    <t>Материалы</t>
  </si>
  <si>
    <t>Материалы, изделия и конструкции</t>
  </si>
  <si>
    <t>[625 /  9,57] +  2% Заг.скл</t>
  </si>
  <si>
    <t>Коллектор "Москва-Сити" ПК117</t>
  </si>
  <si>
    <t>17</t>
  </si>
  <si>
    <t>18</t>
  </si>
  <si>
    <t>Коллектор "Москва-Сити" (кабельный) ПК3-ПК26</t>
  </si>
  <si>
    <t>19</t>
  </si>
  <si>
    <t>Прокладка одножильного кабеля с изоляцией из сшитого полиэтилена напряжением до 35 кВ с укладкой в треугольник по установленным конструкциям (2КЛ х 245 м) - ПК3-ПК26</t>
  </si>
  <si>
    <t>20</t>
  </si>
  <si>
    <t>21</t>
  </si>
  <si>
    <t>Материалы строительные</t>
  </si>
  <si>
    <t>ТСН-2001.1 Материалы строительные</t>
  </si>
  <si>
    <t>ТСН-2001.1-1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</si>
  <si>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</si>
  <si>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</si>
  <si>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</si>
  <si>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</si>
  <si>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</si>
  <si>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</si>
  <si>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</si>
  <si>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</si>
  <si>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</si>
  <si>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</si>
  <si>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Коллектор "Москва-Сити" ПК26-ПК42</t>
  </si>
  <si>
    <t>32</t>
  </si>
  <si>
    <t>6.69-3-2</t>
  </si>
  <si>
    <t>Пробивка отверстий в перекрытиях отбойным молотком, размер стороны отверстия до 250 мм</t>
  </si>
  <si>
    <t>100 отверстий</t>
  </si>
  <si>
    <t>ТСН-2001.6 Доп. 68, Сб. 69, т. 3, поз. 2</t>
  </si>
  <si>
    <t>Ремонтно-строительные работы</t>
  </si>
  <si>
    <t>ТСН-2001.6-69. 69-1...69-49</t>
  </si>
  <si>
    <t>ТСН-2001.6-69-1</t>
  </si>
  <si>
    <t>33</t>
  </si>
  <si>
    <t>3.34-17-3</t>
  </si>
  <si>
    <t>Устройство трубопроводов из асбестоцементных труб с соединением манжетами полиэтиленовыми до 2-х отверстий</t>
  </si>
  <si>
    <t>1 канало-километр трубопровода</t>
  </si>
  <si>
    <t>ТСН-2001.3. Доп. 1-42. Сб. 34, т. 17, поз. 3</t>
  </si>
  <si>
    <t>ТСН-2001.3-34. 34-17...34-28</t>
  </si>
  <si>
    <t>ТСН-2001.3-34-6</t>
  </si>
  <si>
    <t>33,1</t>
  </si>
  <si>
    <t>1.12-3-25</t>
  </si>
  <si>
    <t>Трубы хризотилцементные безнапорные, марка БНТ, диаметр условного прохода 100 мм, внутренний диаметр 100 мм</t>
  </si>
  <si>
    <t>ТСН-2001.1 Доп. 70, Р. 12, о. 3, поз. 25</t>
  </si>
  <si>
    <t>34</t>
  </si>
  <si>
    <t>1.12-3-26</t>
  </si>
  <si>
    <t>Трубы хризотилцементные безнапорные, марка БНТ, диаметр условного прохода 150 мм, внутренний диаметр 141 мм</t>
  </si>
  <si>
    <t>ТСН-2001.1 Доп. 70, Р. 12, о. 3, поз. 26</t>
  </si>
  <si>
    <t>35</t>
  </si>
  <si>
    <t>6.69-9-3</t>
  </si>
  <si>
    <t>Заделка отверстий в бетонных перекрытиях в местах прохода трубопроводов (противопожарные перегородки и межэтажные отверстия)</t>
  </si>
  <si>
    <t>ТСН-2001.6. Доп. 1-42. Сб. 69, т. 9, поз. 3</t>
  </si>
  <si>
    <t>36</t>
  </si>
  <si>
    <t>1.3-1-40</t>
  </si>
  <si>
    <t>Смесь бетонная тяжелого бетона БСТ на гранитном щебне, крупность заполнителя от 5 до 20 мм, класс прочности В22,5 (М300), П3, F100-150, W4</t>
  </si>
  <si>
    <t>м3</t>
  </si>
  <si>
    <t>ТСН-2001.1 Доп. 67, Р. 3, о. 1, поз. 40</t>
  </si>
  <si>
    <t>37</t>
  </si>
  <si>
    <t>1.1-1-740</t>
  </si>
  <si>
    <t>Пакля пропитанная</t>
  </si>
  <si>
    <t>ТСН-2001.1. Доп. 1-42. Р. 1, о. 1, поз. 740</t>
  </si>
  <si>
    <t>38</t>
  </si>
  <si>
    <t>Пробивка отверстий в перекрытиях отбойным молотком, размер стороны отверстия до 250 мм (сущ. противопожарные перегородки)</t>
  </si>
  <si>
    <t>39</t>
  </si>
  <si>
    <t>40</t>
  </si>
  <si>
    <t>41</t>
  </si>
  <si>
    <t>42</t>
  </si>
  <si>
    <t>6.69-24-7</t>
  </si>
  <si>
    <t>Сверление сквозных отверстий в железобетонных потолках электроперфоратором, диаметр отверстия до 20 мм, глубина сверления 100 мм</t>
  </si>
  <si>
    <t>ТСН-2001.6 Доп. 68, Сб. 69, т. 24, поз. 7</t>
  </si>
  <si>
    <t>42,1</t>
  </si>
  <si>
    <t>1.7-3-2</t>
  </si>
  <si>
    <t>Сверло с алмазным покрытием, диаметр 20 мм</t>
  </si>
  <si>
    <t>ТСН-2001.1. Доп. 1-42. Р. 7, о. 3, поз. 2</t>
  </si>
  <si>
    <t>43</t>
  </si>
  <si>
    <t>3.9-72-2</t>
  </si>
  <si>
    <t>Установка распорных анкеров в готовые отверстия</t>
  </si>
  <si>
    <t>100 шт.</t>
  </si>
  <si>
    <t>ТСН-2001.3. Доп. 1-42. Сб. 9, т. 72, поз. 2</t>
  </si>
  <si>
    <t>ТСН-2001.3-9. 9-1...9-72</t>
  </si>
  <si>
    <t>ТСН-2001.3-9-1</t>
  </si>
  <si>
    <t>43,1</t>
  </si>
  <si>
    <t>1.7-5-156</t>
  </si>
  <si>
    <t>Анкер-шпилька распорный, высокоэффективный, с шестигранной гайкой и шайбой, из оцинкованной стали, для использования в бетоне с трещинами, диаметр 10 мм, длина 130 мм, толщина прикрепляемой детали минимальная/максимальная 50/70 мм</t>
  </si>
  <si>
    <t>ТСН-2001.1 Доп. 48, Р. 7, о. 5, поз. 156</t>
  </si>
  <si>
    <t>44</t>
  </si>
  <si>
    <t>Прокладка одножильного кабеля с изоляцией из сшитого полиэтилена напряжением до 35 кВ с укладкой в треугольник по установленным конструкциям (2КЛ х 170 м) - ПК26-ПК42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</si>
  <si>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</si>
  <si>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</si>
  <si>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</si>
  <si>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</si>
  <si>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</si>
  <si>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</si>
  <si>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</si>
  <si>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</si>
  <si>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</si>
  <si>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</si>
  <si>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</si>
  <si>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</si>
  <si>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Монтаж муфт</t>
  </si>
  <si>
    <t>57</t>
  </si>
  <si>
    <t>4.8-305-2</t>
  </si>
  <si>
    <t>Монтаж концевой муфты для одножильного экранированного кабеля с изоляцией из сшитого полиэтилена, напряжением до 35 кВ, сечением одной жилы более 400 до 500 мм2</t>
  </si>
  <si>
    <t>1 комплект</t>
  </si>
  <si>
    <t>ТСН-2001.4 Доп. 70, Сб. 8, т. 305, поз. 2</t>
  </si>
  <si>
    <t>58</t>
  </si>
  <si>
    <t>УПД № 512 от 04.12.2024</t>
  </si>
  <si>
    <t>Муфта концевая POLT 24D/1XI-L16 A (097)</t>
  </si>
  <si>
    <t>компл.</t>
  </si>
  <si>
    <t>[23 685 /  9,57] +  2% Заг.скл</t>
  </si>
  <si>
    <t>59</t>
  </si>
  <si>
    <t>4.8-304-2</t>
  </si>
  <si>
    <t>Монтаж соединительной муфты для одножильного экранированного кабеля с изоляцией из сшитого полиэтилена внутренней установки, напряжением до 35 кВ, сечением одной жилы более 400 до 500 мм2</t>
  </si>
  <si>
    <t>ТСН-2001.4 Доп. 70, Сб. 8, т. 304, поз. 2</t>
  </si>
  <si>
    <t>Цена поставщика</t>
  </si>
  <si>
    <t>Муфта соединительная POLJ-24/1x120-240</t>
  </si>
  <si>
    <t>[22 405 / 1,2 /  9,57] +  2% Заг.скл</t>
  </si>
  <si>
    <t>60</t>
  </si>
  <si>
    <t>УПД № 5821 от 03.12.2024</t>
  </si>
  <si>
    <t>Муфта соединительная "Прогресс" ПСтО 20-150/240 нг-LS Р</t>
  </si>
  <si>
    <t>[12 416,67 /  9,57] +  2% Заг.скл</t>
  </si>
  <si>
    <t>4.8-306-2</t>
  </si>
  <si>
    <t>Монтаж системы изоляционного адаптера для кабельного ввода напряжением до 20 кВ</t>
  </si>
  <si>
    <t>100 жил</t>
  </si>
  <si>
    <t>ТСН-2001.4 Доп. 68, Сб. 8, т. 306, поз. 2</t>
  </si>
  <si>
    <t>1.21-5-608</t>
  </si>
  <si>
    <t>Адаптер изоляционный T-образный, для соединения концевых кабельных муфт с проходными изоляторами типа С вводов распределительных устройств с элегазовой изоляцией, номинальное напряжение/сечение жилы: 10 кВ/от 185 до 300 мм2, 20 кВ/от 150 до 300 мм2</t>
  </si>
  <si>
    <t>КОМПЛЕКТ</t>
  </si>
  <si>
    <t>ТСН-2001.1 Доп. 54, Р. 21, о. 5, поз. 608</t>
  </si>
  <si>
    <t>Уровень цен</t>
  </si>
  <si>
    <t>Сборник индексов</t>
  </si>
  <si>
    <t>Коэффициенты к ТСН-2001 МГЭ</t>
  </si>
  <si>
    <t>210</t>
  </si>
  <si>
    <t>_OBSM_</t>
  </si>
  <si>
    <t>9999990008</t>
  </si>
  <si>
    <t>Трудозатраты рабочих</t>
  </si>
  <si>
    <t>чел.-ч.</t>
  </si>
  <si>
    <t>2.1-18-9</t>
  </si>
  <si>
    <t>ТСН-2001.2. Доп. 68. п.1-18-9 (183003)</t>
  </si>
  <si>
    <t>Автомобили грузовые бортовые, грузоподъемность до 8 т</t>
  </si>
  <si>
    <t>маш.-ч</t>
  </si>
  <si>
    <t>2.1-4-34</t>
  </si>
  <si>
    <t>ТСН-2001.2. Доп. 68. п.1-4-34 (042906)</t>
  </si>
  <si>
    <t>Лебедки электрические, тяговое усилие до 49,05 кН (5 тс)</t>
  </si>
  <si>
    <t>2.1-4-44</t>
  </si>
  <si>
    <t>ТСН-2001.2. Доп. 68. п.1-4-44 (043401)</t>
  </si>
  <si>
    <t>Домкраты гидравлические, грузоподъемность до 25 т</t>
  </si>
  <si>
    <t>2.1-8-1</t>
  </si>
  <si>
    <t>ТСН-2001.2. Доп. 68. п.1-8-1 (081001)</t>
  </si>
  <si>
    <t>Машины монтажные для кабельных работ на автомобиле</t>
  </si>
  <si>
    <t>2.1-8-8</t>
  </si>
  <si>
    <t>ТСН-2001.2. Доп. 68. п.1-8-8 (087001)</t>
  </si>
  <si>
    <t>Прицепы для перевозки барабанов для шланга чулка (кабелевозы)</t>
  </si>
  <si>
    <t>1.1-1-132</t>
  </si>
  <si>
    <t>ТСН-2001.1. Доп. 1-42. Р. 1, о. 1, поз. 132</t>
  </si>
  <si>
    <t>Гвозди строительные</t>
  </si>
  <si>
    <t>т</t>
  </si>
  <si>
    <t>1.1-1-1662</t>
  </si>
  <si>
    <t>ТСН-2001.1 Доп. 67, Р. 1, о. 1, поз. 1662</t>
  </si>
  <si>
    <t>Болты для монтажа стальных конструкций (в комплекте с гайками и шайбами), оцинкованные, М16, длина от 45 до 50 мм</t>
  </si>
  <si>
    <t>1.1-1-211</t>
  </si>
  <si>
    <t>ТСН-2001.1. Доп. 1-42. Р. 1, о. 1, поз. 211</t>
  </si>
  <si>
    <t>Доски хвойных пород, необрезные, длина 2-6,5 м, сорт IV, толщина 25-32 мм</t>
  </si>
  <si>
    <t>1.1-1-58</t>
  </si>
  <si>
    <t>ТСН-2001.1 Доп. 67, Р. 1, о. 1, поз. 58</t>
  </si>
  <si>
    <t>Болты строительные с гайками, оцинкованные, М10х100 мм</t>
  </si>
  <si>
    <t>1.1-1-923</t>
  </si>
  <si>
    <t>ТСН-2001.1. Доп. 1-42. Р. 1, о. 1, поз. 923</t>
  </si>
  <si>
    <t>Поковки строительные (скобы, закрепы, хомуты) простые, масса 1,8 кг</t>
  </si>
  <si>
    <t>1.1-1-955</t>
  </si>
  <si>
    <t>ТСН-2001.1. Доп. 1-42. Р. 1, о. 1, поз. 955</t>
  </si>
  <si>
    <t>Проволока стальная вязальная</t>
  </si>
  <si>
    <t>1.21-5-1181</t>
  </si>
  <si>
    <t>ТСН-2001.1 Доп. 67, Р. 21, о. 5, поз. 1181</t>
  </si>
  <si>
    <t>Бирка маркировочная для кабелей и проводов, типа У153 У3,5</t>
  </si>
  <si>
    <t>1000 шт.</t>
  </si>
  <si>
    <t>1.21-5-928</t>
  </si>
  <si>
    <t>ТСН-2001.1 Доп. 67, Р. 21, о. 5, поз. 928</t>
  </si>
  <si>
    <t>Хомут (стяжка) кабельный из полиамида, размеры 3,6х370 мм</t>
  </si>
  <si>
    <t>2.1-13-14</t>
  </si>
  <si>
    <t>ТСН-2001.2. Доп. 68. п.1-13-14 (136001)</t>
  </si>
  <si>
    <t>Аппараты сварочные постоянного тока (выпрямители) для ручной дуговой сварки, сварочный ток до 500 А</t>
  </si>
  <si>
    <t>2.1-18-7</t>
  </si>
  <si>
    <t>ТСН-2001.2. Доп. 68. п.1-18-7 (183001)</t>
  </si>
  <si>
    <t>Автомобили грузовые бортовые, грузоподъемность до 5 т</t>
  </si>
  <si>
    <t>1.1-1-1577</t>
  </si>
  <si>
    <t>ТСН-2001.1 Доп. 67, Р. 1, о. 1, поз. 1577</t>
  </si>
  <si>
    <t>Эмаль пентафталевая, цветная, типа ПФ-115</t>
  </si>
  <si>
    <t>1.1-1-3166</t>
  </si>
  <si>
    <t>ТСН-2001.1 Доп. 67, Р. 1, о. 1, поз. 3166</t>
  </si>
  <si>
    <t>Электроды, типа МР-3, диаметр от 3 до 6 мм</t>
  </si>
  <si>
    <t>1.1-1-1329</t>
  </si>
  <si>
    <t>ТСН-2001.1. Доп. 1-42. Р. 1, о. 1, поз. 1329</t>
  </si>
  <si>
    <t>Цемент общестроительный, портландцемент общего назначения, марка 400</t>
  </si>
  <si>
    <t>1.1-1-1669</t>
  </si>
  <si>
    <t>ТСН-2001.1 Доп. 67, Р. 1, о. 1, поз. 1669</t>
  </si>
  <si>
    <t>Электроды, типа Э-42А, диаметр от 4 до 6 мм</t>
  </si>
  <si>
    <t>1.1-1-237</t>
  </si>
  <si>
    <t>ТСН-2001.1 Доп. 67, Р. 1, о. 1, поз. 237</t>
  </si>
  <si>
    <t>Дюбель с патроном</t>
  </si>
  <si>
    <t>1.1-1-491</t>
  </si>
  <si>
    <t>ТСН-2001.1 Доп. 67, Р. 1, о. 1, поз. 491</t>
  </si>
  <si>
    <t>Лак битумный, типа БТ-123</t>
  </si>
  <si>
    <t>1.1-1-457</t>
  </si>
  <si>
    <t>ТСН-2001.1 Доп. 67, Р. 1, о. 1, поз. 457</t>
  </si>
  <si>
    <t>Краска силикатная с сухими цинковыми белилами, марка А, цветная</t>
  </si>
  <si>
    <t>1.21-5-1656</t>
  </si>
  <si>
    <t>ТСН-2001.1 Доп. 67, Р. 21, о. 5, поз. 1656</t>
  </si>
  <si>
    <t>Соединитель перегородок из оцинкованной стали, типа К168</t>
  </si>
  <si>
    <t>2.1-10-4</t>
  </si>
  <si>
    <t>ТСН-2001.2. Доп. 68. п.1-10-4 (101001)</t>
  </si>
  <si>
    <t>Компрессоры передвижные с двигателем внутреннего сгорания, давление до 7 ат, производительность до 2,5 м3/мин</t>
  </si>
  <si>
    <t>2.1-30-54</t>
  </si>
  <si>
    <t>ТСН-2001.2. Доп. 68. п.1-30-54 (308901)</t>
  </si>
  <si>
    <t>Молотки отбойные пневматические</t>
  </si>
  <si>
    <t>9999990001</t>
  </si>
  <si>
    <t>Масса мусора</t>
  </si>
  <si>
    <t>1.12-5-115</t>
  </si>
  <si>
    <t>ТСН-2001.1 Доп. 67, Р. 12, о. 5, поз. 115</t>
  </si>
  <si>
    <t>Муфта из полиэтилена, диаметр 100 мм</t>
  </si>
  <si>
    <t>10 шт.</t>
  </si>
  <si>
    <t>9999990006</t>
  </si>
  <si>
    <t>Стоимость прочих материалов (ЭСН)</t>
  </si>
  <si>
    <t>руб.</t>
  </si>
  <si>
    <t>1.1-1-221</t>
  </si>
  <si>
    <t>ТСН-2001.1 Доп. 67, Р. 1, о. 1, поз. 221</t>
  </si>
  <si>
    <t>Пиломатериал (доска) обрезной хвойных пород естественной влажности, сорт II, толщина 25 мм, ширина от 100 до 200 мм</t>
  </si>
  <si>
    <t>1.1-1-77</t>
  </si>
  <si>
    <t>ТСН-2001.1 Доп. 67, Р. 1, о. 1, поз. 77</t>
  </si>
  <si>
    <t>Пиломатериал (брусок) обрезной хвойных пород естественной влажности, сорт II, толщина 50 мм, ширина 50 мм</t>
  </si>
  <si>
    <t>2.1-30-10</t>
  </si>
  <si>
    <t>ТСН-2001.2. Доп. 68. п.1-30-10 (304101)</t>
  </si>
  <si>
    <t>Перфораторы, мощность до 800 Вт</t>
  </si>
  <si>
    <t>9999990007</t>
  </si>
  <si>
    <t>Стоимость прочих машин (ЭСН)</t>
  </si>
  <si>
    <t>2.1-17-24</t>
  </si>
  <si>
    <t>ТСН-2001.2. Доп. 1-42, п. 1-17-24 (174302)</t>
  </si>
  <si>
    <t>Инжекторные газовые горелки</t>
  </si>
  <si>
    <t>2.1-4-26</t>
  </si>
  <si>
    <t>ТСН-2001.2. Доп. 68. п.1-4-26 (042802)</t>
  </si>
  <si>
    <t>Лебедки ручные, грузоподъемность до 1 т</t>
  </si>
  <si>
    <t>1.1-1-115</t>
  </si>
  <si>
    <t>ТСН-2001.1. Доп. 1-42. Р. 1, о. 1, поз. 115</t>
  </si>
  <si>
    <t>Ветошь</t>
  </si>
  <si>
    <t>1.1-1-1464</t>
  </si>
  <si>
    <t>ТСН-2001.1 Доп. 67, Р. 1, о. 1, поз. 1464</t>
  </si>
  <si>
    <t>Бумага наждачная шлифовальная, на тканевой основе, водостойкая</t>
  </si>
  <si>
    <t>м2</t>
  </si>
  <si>
    <t>1.1-1-2613</t>
  </si>
  <si>
    <t>ТСН-2001.1 Доп. 56, Р. 1, о. 1, поз. 2613</t>
  </si>
  <si>
    <t>Пропан-бутан, сжиженный газ</t>
  </si>
  <si>
    <t>1.1-1-2889</t>
  </si>
  <si>
    <t>ТСН-2001.1 Доп. 67, Р. 1, о. 1, поз. 2889</t>
  </si>
  <si>
    <t>Лента изоляционная из ПВХ, размер 15х0,2 мм</t>
  </si>
  <si>
    <t>1.1-1-953</t>
  </si>
  <si>
    <t>ТСН-2001.1 Доп. 67, Р. 1, о. 1, поз. 953</t>
  </si>
  <si>
    <t>Проволока медная, толщина от 1,0 до 1,5 мм</t>
  </si>
  <si>
    <t>1.1-2-158</t>
  </si>
  <si>
    <t>ТСН-2001.1. Доп. 1-42. Р. 1, о. 2, поз. 158</t>
  </si>
  <si>
    <t>Бензин авиационный, марка Б-70</t>
  </si>
  <si>
    <t>л</t>
  </si>
  <si>
    <t>1.1-1-3555</t>
  </si>
  <si>
    <t>ТСН-2001.1 Доп. 68, Р. 1, о. 1, поз. 3555</t>
  </si>
  <si>
    <t>Смазка универсальная, силиконовая, водостойкая, диапазон температур применения от -50 до +230°С, тюбик 30 г</t>
  </si>
  <si>
    <t>3538000000</t>
  </si>
  <si>
    <t>Кабели силовые одножильные на напряжение до 35 кВ (3533000000, 3537000000)</t>
  </si>
  <si>
    <t>3449660000</t>
  </si>
  <si>
    <t>Стойки-кронштейны из угловой стали для прокладки кабеля в коллекторе</t>
  </si>
  <si>
    <t>Скобы П-образные из полосовой или угловой стали</t>
  </si>
  <si>
    <t>5789100000</t>
  </si>
  <si>
    <t>Доски хризотилцементные электротехнические дугостойкие</t>
  </si>
  <si>
    <t>2257420000</t>
  </si>
  <si>
    <t>(5745100000) Покрытие вспучивающее огнезащитное</t>
  </si>
  <si>
    <t>5745010000</t>
  </si>
  <si>
    <t>Бетон (класс по проекту)</t>
  </si>
  <si>
    <t>3972280000</t>
  </si>
  <si>
    <t>Сверла победитовые</t>
  </si>
  <si>
    <t>5285920000</t>
  </si>
  <si>
    <t>Анкер распорный для установки в бетон</t>
  </si>
  <si>
    <t>3599000000</t>
  </si>
  <si>
    <t>Муфты концевые термоусаживаемые для одножильных силовых кабелей на напряжение до 35 кВ (3449630000)</t>
  </si>
  <si>
    <t>Муфты соединительные термоусаживаемые для одножильных силовых кабелей на напряжение до 35 кВ (3449630000)</t>
  </si>
  <si>
    <t>Адаптеры изоляционные на напряжение 10-20 кВ (3449630000)</t>
  </si>
  <si>
    <t>*1</t>
  </si>
  <si>
    <t>*1,2</t>
  </si>
  <si>
    <t>)*1,2</t>
  </si>
  <si>
    <t>Гл.4.Прил.2.2.п.2.2.3_04.00.01.01.001</t>
  </si>
  <si>
    <t>Глава 4</t>
  </si>
  <si>
    <t>*1,1</t>
  </si>
  <si>
    <t>Гл.6.Прил.2.2.п.2.2.2_06.00.01.02.001</t>
  </si>
  <si>
    <t>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t>
  </si>
  <si>
    <t>Глава 6</t>
  </si>
  <si>
    <t>Комплекс работ, включающий в себя ПИР, СМР, ПНР на ПКЛ 20 кВ до РП 60206, 60207 расположенные по адресу: г.Москва, Краснопресненская набережная ММДЦ-Сити, участок №15 с целью приведения участка кабельной линии (по зданию) в соответствии с сечением (500 мм2) основной длины ПКЛ 20 кВ, а также прокладку КЛ 20 кВ  от коллектора Москва-Сити ПК 42 до СП 60006, от коллектора Москва-Сити  ПК 117 по СП 60004, прокладку волоконно-оптической связи от СП 6004 до РП 60206</t>
  </si>
  <si>
    <t>К=1,2 - Гл.4.Прил.2.2.п.2.2.3_04.00.01.01.001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</si>
  <si>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К=1,1 - Гл.6.Прил.2.2.п.2.2.2_06.00.01.02.001  Наименование: 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t>
  </si>
  <si>
    <t>Поправка: 6. прил.2. п.3  Наименование: При выполнении работ в охранной зоне воздушных линий электропередач, в местах прохода коммуникаций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  Поправка: 6. прил.2. п.5  Наименование: Производство ремонтно-строительных работ в закрытых сооружениях и помещениях (коллекторах, резервуарах, бункерах, камерах и т.п.) верхняя отметка которых находится ниже 3 м от поверхности земли</t>
  </si>
  <si>
    <t>Поправка: Гл.4.Прил.2.2.п.2.2.3_04.00.01.01.001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  Поправка: Гл.6.Прил.2.2.п.2.2.2_06.00.01.02.001  Наименование: 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t>
  </si>
  <si>
    <t>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</si>
  <si>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Поправка: Гл.4.Прил.2.2.п.2.2.3_04.00.01.01.001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 Поправка: Гл.6.Прил.2.2.п.2.2.2_06.00.01.02.001 Наименование: 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t>
  </si>
  <si>
    <t>Поправка: Гл.6.Прил.2.2.п.2.2.2_06.00.01.02.001  Наименование: 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</si>
  <si>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</si>
  <si>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</si>
  <si>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</si>
  <si>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</si>
  <si>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</si>
  <si>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</si>
  <si>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</si>
  <si>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</si>
  <si>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</si>
  <si>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</si>
  <si>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</si>
  <si>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</si>
  <si>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</si>
  <si>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</si>
  <si>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</si>
  <si>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</si>
  <si>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</si>
  <si>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</si>
  <si>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</si>
  <si>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</si>
  <si>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
документа</t>
  </si>
  <si>
    <t>Дата
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</si>
  <si>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</si>
  <si>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</si>
  <si>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</si>
  <si>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</si>
  <si>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</si>
  <si>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</si>
  <si>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>Номер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</si>
  <si>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</si>
  <si>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</si>
  <si>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</si>
  <si>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</si>
  <si>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</si>
  <si>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</si>
  <si>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</si>
  <si>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</si>
  <si>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</si>
  <si>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</si>
  <si>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п/п</t>
  </si>
  <si>
    <t>поз. по сме-те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</si>
  <si>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</si>
  <si>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</si>
  <si>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</si>
  <si>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</si>
  <si>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</si>
  <si>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</si>
  <si>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</si>
  <si>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</si>
  <si>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</si>
  <si>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</si>
  <si>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>Всего по позиции:</t>
  </si>
  <si>
    <r>
      <t>Консоль щелевая для кабеля 500мм (yr.50х5) Lобщ=650мм (КО-8104)</t>
    </r>
    <r>
      <rPr>
        <i/>
        <sz val="10"/>
        <rFont val="Arial"/>
        <family val="2"/>
        <charset val="204"/>
      </rPr>
      <t xml:space="preserve">
50,62 = [475 /  9,57] +  2% Заг.скл</t>
    </r>
  </si>
  <si>
    <r>
      <t>Консоль щелевая для кабеля 500мм (yr.50х5) Lобщ=650мм паз. 12х460мм (КО-8104)</t>
    </r>
    <r>
      <rPr>
        <i/>
        <sz val="10"/>
        <rFont val="Arial"/>
        <family val="2"/>
        <charset val="204"/>
      </rPr>
      <t xml:space="preserve">
55,96 = [525 /  9,57] +  2% Заг.скл</t>
    </r>
  </si>
  <si>
    <r>
      <t>Консоль щелевая для кабеля 300мм (yr.50х5) Lобщ=450мм (КО-8104)</t>
    </r>
    <r>
      <rPr>
        <i/>
        <sz val="10"/>
        <rFont val="Arial"/>
        <family val="2"/>
        <charset val="204"/>
      </rPr>
      <t xml:space="preserve">
35,53 = [333,33 /  9,57] +  2% Заг.скл</t>
    </r>
  </si>
  <si>
    <r>
      <t>Консоль щелевая для кабеля 300мм (yr.50х5) Lобщ=450мм паз. 12х260мм (КО-8104)</t>
    </r>
    <r>
      <rPr>
        <i/>
        <sz val="10"/>
        <rFont val="Arial"/>
        <family val="2"/>
        <charset val="204"/>
      </rPr>
      <t xml:space="preserve">
40,86 = [383,33 /  9,57] +  2% Заг.скл</t>
    </r>
  </si>
  <si>
    <r>
      <t>Соединитель перегородок К168 УТ2,5 S-1,5</t>
    </r>
    <r>
      <rPr>
        <i/>
        <sz val="10"/>
        <rFont val="Arial"/>
        <family val="2"/>
        <charset val="204"/>
      </rPr>
      <t xml:space="preserve">
3,38 = [31,67 /  9,57] +  2% Заг.скл</t>
    </r>
  </si>
  <si>
    <r>
      <t>Лист плоский АЦЭИД 1000х500х10 мм</t>
    </r>
    <r>
      <rPr>
        <i/>
        <sz val="10"/>
        <rFont val="Arial"/>
        <family val="2"/>
        <charset val="204"/>
      </rPr>
      <t xml:space="preserve">
32,42 = [304,17 /  9,57] +  2% Заг.скл</t>
    </r>
  </si>
  <si>
    <r>
      <t>Лист плоский АЦЭИД 1000х300х10 мм</t>
    </r>
    <r>
      <rPr>
        <i/>
        <sz val="10"/>
        <rFont val="Arial"/>
        <family val="2"/>
        <charset val="204"/>
      </rPr>
      <t xml:space="preserve">
19,54 = [183,33 /  9,57] +  2% Заг.скл</t>
    </r>
  </si>
  <si>
    <t xml:space="preserve">   Итого по ТСН-2001.16</t>
  </si>
  <si>
    <t xml:space="preserve">   Итого возвратных сумм</t>
  </si>
  <si>
    <r>
      <t>Огнезащитный состав для защиты кабелей "СТАБИТЕРМ-225"</t>
    </r>
    <r>
      <rPr>
        <i/>
        <sz val="10"/>
        <rFont val="Arial"/>
        <family val="2"/>
        <charset val="204"/>
      </rPr>
      <t xml:space="preserve">
66,62 = [625 /  9,57] +  2% Заг.скл</t>
    </r>
  </si>
  <si>
    <r>
      <t>Муфта концевая POLT 24D/1XI-L16 A (097)</t>
    </r>
    <r>
      <rPr>
        <i/>
        <sz val="10"/>
        <rFont val="Arial"/>
        <family val="2"/>
        <charset val="204"/>
      </rPr>
      <t xml:space="preserve">
2 524,42 = [23 685 /  9,57] +  2% Заг.скл</t>
    </r>
  </si>
  <si>
    <r>
      <t>Муфта соединительная "Прогресс" ПСтО 20-150/240 нг-LS Р</t>
    </r>
    <r>
      <rPr>
        <i/>
        <sz val="10"/>
        <rFont val="Arial"/>
        <family val="2"/>
        <charset val="204"/>
      </rPr>
      <t xml:space="preserve">
1 323,41 = [12 416,67 /  9,57] +  2% Заг.скл</t>
    </r>
  </si>
  <si>
    <t>80741874</t>
  </si>
  <si>
    <t>ООО «Энергии Технологии», 127254, г. Москва, Огородный проезд, д. 16, стр. 17, комн. 306, 307, 310</t>
  </si>
  <si>
    <t>36969538</t>
  </si>
  <si>
    <t>ООО "ЭНЕРГОМОНТАЖ", 141006, Московская обл., г. Мытищи, Олимпийский пр-кт, вл.29 стр.2, пом. 32, оф. 5</t>
  </si>
  <si>
    <t>ДУ/ЭТ-2023-01-01</t>
  </si>
  <si>
    <t>Дополнительное соглашение</t>
  </si>
  <si>
    <t>Составлен(а) по ТСН-2001 с учетом Дополнения №: 71</t>
  </si>
  <si>
    <t>№ и период сборника коэффициентов (индексов) пересчета: Коэффициенты к ТСН-2001 МГЭ №210 март 2024 года</t>
  </si>
  <si>
    <t>Локальная смета: КЛ в коллекторах (Временная и постоянная схемы) от коллектора «КВК-галерея» ПК-0 до СП 60004. Корты-2. 1 этап (временная схема)</t>
  </si>
  <si>
    <t>Итого по акту:</t>
  </si>
  <si>
    <t>Сдал
Подрядчик:</t>
  </si>
  <si>
    <t>Генеральный директор ООО "ЭНЕРГОМОНТАЖ"</t>
  </si>
  <si>
    <t>Н.П. Дружинин</t>
  </si>
  <si>
    <t>м.п.</t>
  </si>
  <si>
    <t>должность</t>
  </si>
  <si>
    <t>подпись</t>
  </si>
  <si>
    <t>инициалы,фамилия</t>
  </si>
  <si>
    <t>Принял
Заказчик:</t>
  </si>
  <si>
    <t>Генеральный директор ООО "Энергии Технологии"</t>
  </si>
  <si>
    <t>И.В. Гапченко</t>
  </si>
  <si>
    <t>2КЛ-20кВ от СП 60004 (уч.11) до СП 60006 (уч.15)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</si>
</sst>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;[Red]\-\ #,##0.00"/>
    <numFmt numFmtId="165" formatCode="General;\-General;"/>
  </numFmts>
  <fonts count="29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22" fillId="0" borderId="0"/>
    <xf numFmtId="43" fontId="28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1" fillId="0" borderId="0" xfId="0" applyFont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0" xfId="0" applyFont="1"/>
    <xf numFmtId="0" fontId="13" fillId="0" borderId="0" xfId="0" applyFont="1"/>
    <xf numFmtId="0" fontId="14" fillId="0" borderId="0" xfId="0" applyFont="1"/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1" fillId="0" borderId="0" xfId="0" applyFont="1" applyAlignment="1">
      <alignment horizontal="left" vertical="top" wrapText="1"/>
    </xf>
    <xf numFmtId="0" fontId="17" fillId="0" borderId="0" xfId="0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 wrapText="1"/>
    </xf>
    <xf numFmtId="164" fontId="17" fillId="0" borderId="0" xfId="0" applyNumberFormat="1" applyFont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right" wrapText="1"/>
    </xf>
    <xf numFmtId="0" fontId="11" fillId="0" borderId="3" xfId="0" applyFont="1" applyBorder="1" applyAlignment="1">
      <alignment horizontal="right"/>
    </xf>
    <xf numFmtId="164" fontId="11" fillId="0" borderId="3" xfId="0" applyNumberFormat="1" applyFont="1" applyBorder="1" applyAlignment="1">
      <alignment horizontal="right"/>
    </xf>
    <xf numFmtId="165" fontId="11" fillId="0" borderId="3" xfId="0" applyNumberFormat="1" applyFont="1" applyBorder="1" applyAlignment="1">
      <alignment horizontal="right" wrapText="1"/>
    </xf>
    <xf numFmtId="0" fontId="19" fillId="0" borderId="0" xfId="0" applyFont="1"/>
    <xf numFmtId="164" fontId="11" fillId="0" borderId="0" xfId="0" applyNumberFormat="1" applyFont="1"/>
    <xf numFmtId="165" fontId="11" fillId="0" borderId="0" xfId="0" quotePrefix="1" applyNumberFormat="1" applyFont="1" applyAlignment="1">
      <alignment horizontal="right" wrapText="1"/>
    </xf>
    <xf numFmtId="0" fontId="13" fillId="0" borderId="0" xfId="1" applyFont="1"/>
    <xf numFmtId="0" fontId="13" fillId="0" borderId="5" xfId="1" applyFont="1" applyBorder="1" applyAlignment="1">
      <alignment horizontal="center"/>
    </xf>
    <xf numFmtId="0" fontId="13" fillId="0" borderId="6" xfId="1" applyFont="1" applyBorder="1" applyAlignment="1">
      <alignment horizontal="center"/>
    </xf>
    <xf numFmtId="0" fontId="12" fillId="0" borderId="0" xfId="1" applyFont="1"/>
    <xf numFmtId="164" fontId="21" fillId="0" borderId="0" xfId="1" applyNumberFormat="1" applyFont="1" applyAlignment="1">
      <alignment horizontal="right"/>
    </xf>
    <xf numFmtId="0" fontId="12" fillId="0" borderId="3" xfId="1" applyFont="1" applyBorder="1" applyAlignment="1">
      <alignment horizontal="left" wrapText="1"/>
    </xf>
    <xf numFmtId="0" fontId="20" fillId="0" borderId="0" xfId="0" applyFont="1"/>
    <xf numFmtId="0" fontId="1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right" wrapText="1"/>
    </xf>
    <xf numFmtId="0" fontId="19" fillId="0" borderId="0" xfId="0" applyFont="1" applyAlignment="1">
      <alignment horizontal="center" wrapText="1"/>
    </xf>
    <xf numFmtId="0" fontId="11" fillId="0" borderId="3" xfId="0" applyFont="1" applyBorder="1"/>
    <xf numFmtId="0" fontId="23" fillId="0" borderId="0" xfId="2" applyFont="1" applyAlignment="1">
      <alignment horizontal="right"/>
    </xf>
    <xf numFmtId="0" fontId="22" fillId="0" borderId="0" xfId="2"/>
    <xf numFmtId="0" fontId="11" fillId="0" borderId="0" xfId="1"/>
    <xf numFmtId="4" fontId="11" fillId="0" borderId="0" xfId="1" applyNumberFormat="1" applyAlignment="1">
      <alignment vertical="top" wrapText="1"/>
    </xf>
    <xf numFmtId="0" fontId="11" fillId="0" borderId="0" xfId="1" applyAlignment="1">
      <alignment vertical="top" wrapText="1"/>
    </xf>
    <xf numFmtId="0" fontId="24" fillId="0" borderId="0" xfId="2" applyFont="1" applyAlignment="1">
      <alignment vertical="top" wrapText="1"/>
    </xf>
    <xf numFmtId="0" fontId="25" fillId="0" borderId="0" xfId="2" applyFont="1" applyAlignment="1">
      <alignment horizontal="right" vertical="top"/>
    </xf>
    <xf numFmtId="0" fontId="23" fillId="0" borderId="0" xfId="2" applyFont="1"/>
    <xf numFmtId="0" fontId="25" fillId="0" borderId="0" xfId="1" applyFont="1" applyAlignment="1">
      <alignment horizontal="center" vertical="top" wrapText="1"/>
    </xf>
    <xf numFmtId="4" fontId="20" fillId="0" borderId="0" xfId="1" applyNumberFormat="1" applyFont="1" applyAlignment="1">
      <alignment vertical="top" wrapText="1"/>
    </xf>
    <xf numFmtId="0" fontId="20" fillId="0" borderId="0" xfId="1" applyFont="1" applyAlignment="1">
      <alignment vertical="top" wrapText="1"/>
    </xf>
    <xf numFmtId="0" fontId="26" fillId="0" borderId="0" xfId="1" applyFont="1"/>
    <xf numFmtId="0" fontId="23" fillId="0" borderId="0" xfId="1" applyFont="1" applyAlignment="1">
      <alignment horizontal="left" wrapText="1"/>
    </xf>
    <xf numFmtId="0" fontId="11" fillId="0" borderId="0" xfId="1" applyAlignment="1">
      <alignment vertical="center"/>
    </xf>
    <xf numFmtId="0" fontId="23" fillId="0" borderId="0" xfId="1" applyFont="1" applyAlignment="1">
      <alignment horizontal="center" vertical="center" wrapText="1"/>
    </xf>
    <xf numFmtId="0" fontId="23" fillId="0" borderId="0" xfId="1" applyFont="1" applyAlignment="1">
      <alignment horizontal="left" vertical="center" wrapText="1"/>
    </xf>
    <xf numFmtId="4" fontId="11" fillId="0" borderId="0" xfId="1" applyNumberFormat="1" applyAlignment="1">
      <alignment wrapText="1"/>
    </xf>
    <xf numFmtId="0" fontId="11" fillId="0" borderId="0" xfId="1" applyAlignment="1">
      <alignment wrapText="1"/>
    </xf>
    <xf numFmtId="0" fontId="20" fillId="0" borderId="0" xfId="1" applyFont="1" applyAlignment="1">
      <alignment horizontal="right" vertical="top" wrapText="1"/>
    </xf>
    <xf numFmtId="164" fontId="19" fillId="0" borderId="4" xfId="0" applyNumberFormat="1" applyFont="1" applyBorder="1" applyAlignment="1">
      <alignment horizontal="right"/>
    </xf>
    <xf numFmtId="0" fontId="19" fillId="0" borderId="0" xfId="0" applyFont="1" applyAlignment="1">
      <alignment horizontal="center" wrapText="1"/>
    </xf>
    <xf numFmtId="16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0" fontId="13" fillId="0" borderId="1" xfId="0" applyFont="1" applyBorder="1" applyAlignment="1">
      <alignment horizontal="center"/>
    </xf>
    <xf numFmtId="0" fontId="13" fillId="0" borderId="1" xfId="0" quotePrefix="1" applyFont="1" applyBorder="1" applyAlignment="1">
      <alignment horizontal="center"/>
    </xf>
    <xf numFmtId="0" fontId="13" fillId="0" borderId="3" xfId="0" applyFont="1" applyBorder="1" applyAlignment="1">
      <alignment horizontal="left" wrapText="1"/>
    </xf>
    <xf numFmtId="0" fontId="20" fillId="0" borderId="4" xfId="0" applyFont="1" applyBorder="1" applyAlignment="1">
      <alignment horizontal="center" vertical="top"/>
    </xf>
    <xf numFmtId="0" fontId="13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  <xf numFmtId="0" fontId="13" fillId="0" borderId="0" xfId="0" applyFont="1" applyAlignment="1">
      <alignment horizontal="left" wrapText="1"/>
    </xf>
    <xf numFmtId="0" fontId="13" fillId="0" borderId="0" xfId="1" applyFont="1" applyAlignment="1">
      <alignment horizontal="right"/>
    </xf>
    <xf numFmtId="0" fontId="13" fillId="0" borderId="2" xfId="1" applyFont="1" applyBorder="1" applyAlignment="1">
      <alignment horizontal="right"/>
    </xf>
    <xf numFmtId="0" fontId="13" fillId="0" borderId="1" xfId="1" applyFont="1" applyBorder="1" applyAlignment="1">
      <alignment horizontal="center"/>
    </xf>
    <xf numFmtId="14" fontId="13" fillId="0" borderId="1" xfId="1" applyNumberFormat="1" applyFont="1" applyBorder="1" applyAlignment="1">
      <alignment horizontal="center"/>
    </xf>
    <xf numFmtId="14" fontId="13" fillId="0" borderId="1" xfId="0" applyNumberFormat="1" applyFont="1" applyBorder="1" applyAlignment="1">
      <alignment horizontal="center"/>
    </xf>
    <xf numFmtId="16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0" fontId="18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2" applyFont="1" applyAlignment="1">
      <alignment horizontal="center" wrapText="1"/>
    </xf>
    <xf numFmtId="0" fontId="23" fillId="0" borderId="3" xfId="1" applyFont="1" applyBorder="1" applyAlignment="1">
      <alignment horizontal="left" wrapText="1"/>
    </xf>
    <xf numFmtId="0" fontId="24" fillId="0" borderId="3" xfId="2" applyFont="1" applyBorder="1"/>
    <xf numFmtId="0" fontId="25" fillId="0" borderId="4" xfId="1" applyFont="1" applyBorder="1" applyAlignment="1">
      <alignment horizontal="center" vertical="top" wrapText="1"/>
    </xf>
    <xf numFmtId="164" fontId="19" fillId="0" borderId="3" xfId="0" applyNumberFormat="1" applyFont="1" applyBorder="1" applyAlignment="1">
      <alignment horizontal="right"/>
    </xf>
    <xf numFmtId="0" fontId="12" fillId="0" borderId="3" xfId="1" applyFont="1" applyBorder="1" applyAlignment="1">
      <alignment horizontal="left" wrapText="1"/>
    </xf>
    <xf numFmtId="0" fontId="25" fillId="0" borderId="0" xfId="1" applyFont="1" applyAlignment="1">
      <alignment horizontal="center" vertical="top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3" fillId="0" borderId="0" xfId="0" applyFont="1" applyFill="1"/>
    <xf numFmtId="0" fontId="11" fillId="0" borderId="0" xfId="0" applyFont="1" applyFill="1"/>
    <xf numFmtId="0" fontId="12" fillId="0" borderId="0" xfId="1" applyFont="1" applyFill="1"/>
    <xf numFmtId="0" fontId="20" fillId="0" borderId="7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9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right"/>
    </xf>
    <xf numFmtId="0" fontId="11" fillId="0" borderId="3" xfId="0" applyFont="1" applyFill="1" applyBorder="1" applyAlignment="1">
      <alignment horizontal="right"/>
    </xf>
    <xf numFmtId="164" fontId="11" fillId="0" borderId="3" xfId="0" applyNumberFormat="1" applyFont="1" applyFill="1" applyBorder="1" applyAlignment="1">
      <alignment horizontal="right"/>
    </xf>
    <xf numFmtId="164" fontId="19" fillId="0" borderId="4" xfId="0" applyNumberFormat="1" applyFont="1" applyFill="1" applyBorder="1" applyAlignment="1">
      <alignment horizontal="right"/>
    </xf>
    <xf numFmtId="164" fontId="19" fillId="0" borderId="0" xfId="0" applyNumberFormat="1" applyFont="1" applyFill="1" applyAlignment="1">
      <alignment horizontal="right"/>
    </xf>
    <xf numFmtId="0" fontId="19" fillId="0" borderId="0" xfId="0" applyFont="1" applyFill="1" applyAlignment="1">
      <alignment horizontal="right"/>
    </xf>
    <xf numFmtId="0" fontId="11" fillId="0" borderId="3" xfId="0" applyFont="1" applyFill="1" applyBorder="1"/>
    <xf numFmtId="164" fontId="14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horizontal="right"/>
    </xf>
    <xf numFmtId="43" fontId="19" fillId="0" borderId="0" xfId="3" applyFont="1" applyFill="1"/>
    <xf numFmtId="0" fontId="23" fillId="0" borderId="3" xfId="1" applyFont="1" applyFill="1" applyBorder="1" applyAlignment="1">
      <alignment horizontal="center" wrapText="1"/>
    </xf>
    <xf numFmtId="0" fontId="25" fillId="0" borderId="0" xfId="1" applyFont="1" applyFill="1" applyAlignment="1">
      <alignment horizontal="center" vertical="top" wrapText="1"/>
    </xf>
    <xf numFmtId="0" fontId="25" fillId="0" borderId="0" xfId="1" applyFont="1" applyFill="1" applyAlignment="1">
      <alignment horizontal="center" vertical="top" wrapText="1"/>
    </xf>
    <xf numFmtId="0" fontId="23" fillId="0" borderId="0" xfId="1" applyFont="1" applyFill="1" applyAlignment="1">
      <alignment horizontal="center" vertical="center" wrapText="1"/>
    </xf>
    <xf numFmtId="0" fontId="11" fillId="0" borderId="0" xfId="1" applyFill="1" applyAlignment="1">
      <alignment horizontal="center" vertical="center" wrapText="1"/>
    </xf>
  </cellXfs>
  <cellStyles count="4">
    <cellStyle name="Обычный" xfId="0" builtinId="0"/>
    <cellStyle name="Обычный 2" xfId="1" xr:uid="{43B06529-692E-45FE-9267-343D124F1D0B}"/>
    <cellStyle name="Обычный 2 2" xfId="2" xr:uid="{83B4E907-0382-4617-9192-F1F2A0C9369C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D4B1D-026A-4361-A1F1-62542F2DA436}">
  <sheetPr>
    <pageSetUpPr fitToPage="1"/>
  </sheetPr>
  <dimension ref="A1:AQ478"/>
  <sheetViews>
    <sheetView tabSelected="1" zoomScaleNormal="100" workbookViewId="0">
      <selection activeCell="I69" sqref="I69"/>
    </sheetView>
  </sheetViews>
  <sheetFormatPr defaultRowHeight="12.75" x14ac:dyDescent="0.2"/>
  <cols>
    <col min="1" max="2" width="5.7109375" customWidth="1"/>
    <col min="3" max="3" width="12.5703125" customWidth="1"/>
    <col min="4" max="4" width="44.140625" customWidth="1"/>
    <col min="5" max="5" width="11.7109375" customWidth="1"/>
    <col min="6" max="6" width="9" bestFit="1" customWidth="1"/>
    <col min="7" max="7" width="11.28515625" bestFit="1" customWidth="1"/>
    <col min="9" max="9" width="10.140625" bestFit="1" customWidth="1"/>
    <col min="10" max="10" width="11.28515625" bestFit="1" customWidth="1"/>
    <col min="11" max="11" width="9.140625" style="117"/>
    <col min="12" max="12" width="13.140625" style="117" bestFit="1" customWidth="1"/>
    <col min="13" max="39" width="0" hidden="1" customWidth="1"/>
    <col min="40" max="40" width="91" hidden="1" customWidth="1"/>
    <col min="41" max="41" width="134.7109375" hidden="1" customWidth="1"/>
    <col min="42" max="42" width="102" hidden="1" customWidth="1"/>
    <col min="43" max="46" width="0" hidden="1" customWidth="1"/>
  </cols>
  <sheetData>
    <row r="1" spans="1:40" ht="15" x14ac:dyDescent="0.25">
      <c r="A1" s="19"/>
      <c r="B1" s="19"/>
      <c r="C1" s="20"/>
      <c r="D1" s="20"/>
      <c r="E1" s="20"/>
      <c r="F1" s="19"/>
      <c r="G1" s="19"/>
      <c r="H1" s="19"/>
      <c r="I1" s="73" t="s">
        <v>467</v>
      </c>
      <c r="J1" s="73"/>
      <c r="K1" s="73"/>
      <c r="L1" s="73"/>
    </row>
    <row r="2" spans="1:40" ht="14.25" x14ac:dyDescent="0.2">
      <c r="A2" s="19"/>
      <c r="B2" s="19"/>
      <c r="C2" s="19"/>
      <c r="D2" s="19"/>
      <c r="E2" s="19"/>
      <c r="F2" s="19"/>
      <c r="G2" s="19"/>
      <c r="H2" s="19"/>
      <c r="I2" s="73" t="s">
        <v>468</v>
      </c>
      <c r="J2" s="73"/>
      <c r="K2" s="73"/>
      <c r="L2" s="73"/>
    </row>
    <row r="3" spans="1:40" ht="14.25" x14ac:dyDescent="0.2">
      <c r="A3" s="19"/>
      <c r="B3" s="19"/>
      <c r="C3" s="19"/>
      <c r="D3" s="19"/>
      <c r="E3" s="19"/>
      <c r="F3" s="19"/>
      <c r="G3" s="19"/>
      <c r="H3" s="19"/>
      <c r="I3" s="73" t="s">
        <v>469</v>
      </c>
      <c r="J3" s="73"/>
      <c r="K3" s="73"/>
      <c r="L3" s="73"/>
    </row>
    <row r="4" spans="1:40" ht="14.25" x14ac:dyDescent="0.2">
      <c r="A4" s="19"/>
      <c r="B4" s="19"/>
      <c r="C4" s="19"/>
      <c r="D4" s="19"/>
      <c r="E4" s="19"/>
      <c r="F4" s="19"/>
      <c r="G4" s="19"/>
      <c r="H4" s="19"/>
      <c r="I4" s="19"/>
      <c r="J4" s="74" t="s">
        <v>470</v>
      </c>
      <c r="K4" s="74"/>
      <c r="L4" s="74"/>
    </row>
    <row r="5" spans="1:40" ht="14.25" x14ac:dyDescent="0.2">
      <c r="A5" s="19"/>
      <c r="B5" s="19"/>
      <c r="C5" s="19"/>
      <c r="D5" s="19"/>
      <c r="E5" s="19"/>
      <c r="F5" s="19"/>
      <c r="G5" s="19"/>
      <c r="H5" s="78" t="s">
        <v>471</v>
      </c>
      <c r="I5" s="79"/>
      <c r="J5" s="75" t="s">
        <v>472</v>
      </c>
      <c r="K5" s="75"/>
      <c r="L5" s="75"/>
    </row>
    <row r="6" spans="1:40" ht="14.25" x14ac:dyDescent="0.2">
      <c r="A6" s="19"/>
      <c r="B6" s="19"/>
      <c r="C6" s="19"/>
      <c r="D6" s="19"/>
      <c r="E6" s="19"/>
      <c r="F6" s="19"/>
      <c r="G6" s="19"/>
      <c r="H6" s="19"/>
      <c r="I6" s="19"/>
      <c r="J6" s="74" t="s">
        <v>3</v>
      </c>
      <c r="K6" s="74"/>
      <c r="L6" s="74"/>
    </row>
    <row r="7" spans="1:40" ht="14.25" x14ac:dyDescent="0.2">
      <c r="A7" s="19" t="s">
        <v>473</v>
      </c>
      <c r="B7" s="19"/>
      <c r="C7" s="76" t="s">
        <v>3</v>
      </c>
      <c r="D7" s="76"/>
      <c r="E7" s="76"/>
      <c r="F7" s="76"/>
      <c r="G7" s="76"/>
      <c r="H7" s="76"/>
      <c r="I7" s="13" t="s">
        <v>474</v>
      </c>
      <c r="J7" s="74"/>
      <c r="K7" s="74"/>
      <c r="L7" s="74"/>
    </row>
    <row r="8" spans="1:40" ht="14.25" x14ac:dyDescent="0.2">
      <c r="A8" s="19"/>
      <c r="B8" s="19"/>
      <c r="C8" s="77" t="s">
        <v>475</v>
      </c>
      <c r="D8" s="77"/>
      <c r="E8" s="77"/>
      <c r="F8" s="77"/>
      <c r="G8" s="77"/>
      <c r="H8" s="77"/>
      <c r="I8" s="19"/>
      <c r="J8" s="74" t="s">
        <v>531</v>
      </c>
      <c r="K8" s="74"/>
      <c r="L8" s="74"/>
    </row>
    <row r="9" spans="1:40" ht="28.5" x14ac:dyDescent="0.2">
      <c r="A9" s="19" t="s">
        <v>476</v>
      </c>
      <c r="B9" s="19"/>
      <c r="C9" s="76" t="s">
        <v>532</v>
      </c>
      <c r="D9" s="76"/>
      <c r="E9" s="76"/>
      <c r="F9" s="76"/>
      <c r="G9" s="76"/>
      <c r="H9" s="76"/>
      <c r="I9" s="13" t="s">
        <v>474</v>
      </c>
      <c r="J9" s="74"/>
      <c r="K9" s="74"/>
      <c r="L9" s="74"/>
      <c r="AN9" s="14" t="s">
        <v>532</v>
      </c>
    </row>
    <row r="10" spans="1:40" ht="14.25" x14ac:dyDescent="0.2">
      <c r="A10" s="19"/>
      <c r="B10" s="19"/>
      <c r="C10" s="77" t="s">
        <v>475</v>
      </c>
      <c r="D10" s="77"/>
      <c r="E10" s="77"/>
      <c r="F10" s="77"/>
      <c r="G10" s="77"/>
      <c r="H10" s="77"/>
      <c r="I10" s="19"/>
      <c r="J10" s="74" t="s">
        <v>533</v>
      </c>
      <c r="K10" s="74"/>
      <c r="L10" s="74"/>
    </row>
    <row r="11" spans="1:40" ht="28.5" x14ac:dyDescent="0.2">
      <c r="A11" s="19" t="s">
        <v>477</v>
      </c>
      <c r="B11" s="19"/>
      <c r="C11" s="76" t="s">
        <v>534</v>
      </c>
      <c r="D11" s="76"/>
      <c r="E11" s="76"/>
      <c r="F11" s="76"/>
      <c r="G11" s="76"/>
      <c r="H11" s="76"/>
      <c r="I11" s="13" t="s">
        <v>474</v>
      </c>
      <c r="J11" s="74"/>
      <c r="K11" s="74"/>
      <c r="L11" s="74"/>
      <c r="AN11" s="14" t="s">
        <v>534</v>
      </c>
    </row>
    <row r="12" spans="1:40" ht="14.25" x14ac:dyDescent="0.2">
      <c r="A12" s="19"/>
      <c r="B12" s="19"/>
      <c r="C12" s="77" t="s">
        <v>475</v>
      </c>
      <c r="D12" s="77"/>
      <c r="E12" s="77"/>
      <c r="F12" s="77"/>
      <c r="G12" s="77"/>
      <c r="H12" s="77"/>
      <c r="I12" s="19"/>
      <c r="J12" s="74" t="s">
        <v>3</v>
      </c>
      <c r="K12" s="74"/>
      <c r="L12" s="74"/>
    </row>
    <row r="13" spans="1:40" ht="85.5" x14ac:dyDescent="0.2">
      <c r="A13" s="19" t="s">
        <v>478</v>
      </c>
      <c r="B13" s="19"/>
      <c r="C13" s="76" t="s">
        <v>459</v>
      </c>
      <c r="D13" s="76"/>
      <c r="E13" s="76"/>
      <c r="F13" s="76"/>
      <c r="G13" s="76"/>
      <c r="H13" s="76"/>
      <c r="I13" s="19"/>
      <c r="J13" s="74"/>
      <c r="K13" s="74"/>
      <c r="L13" s="74"/>
      <c r="AN13" s="14" t="s">
        <v>459</v>
      </c>
    </row>
    <row r="14" spans="1:40" ht="14.25" x14ac:dyDescent="0.2">
      <c r="A14" s="19"/>
      <c r="B14" s="19"/>
      <c r="C14" s="77" t="s">
        <v>479</v>
      </c>
      <c r="D14" s="77"/>
      <c r="E14" s="77"/>
      <c r="F14" s="77"/>
      <c r="G14" s="77"/>
      <c r="H14" s="77"/>
      <c r="I14" s="19"/>
      <c r="J14" s="74" t="s">
        <v>3</v>
      </c>
      <c r="K14" s="74"/>
      <c r="L14" s="74"/>
    </row>
    <row r="15" spans="1:40" ht="14.25" x14ac:dyDescent="0.2">
      <c r="A15" s="19" t="s">
        <v>480</v>
      </c>
      <c r="B15" s="19"/>
      <c r="C15" s="80" t="s">
        <v>551</v>
      </c>
      <c r="D15" s="80"/>
      <c r="E15" s="80"/>
      <c r="F15" s="80"/>
      <c r="G15" s="80"/>
      <c r="H15" s="80"/>
      <c r="I15" s="19"/>
      <c r="J15" s="74"/>
      <c r="K15" s="74"/>
      <c r="L15" s="74"/>
    </row>
    <row r="16" spans="1:40" ht="14.25" x14ac:dyDescent="0.2">
      <c r="A16" s="19"/>
      <c r="B16" s="19"/>
      <c r="C16" s="77" t="s">
        <v>481</v>
      </c>
      <c r="D16" s="77"/>
      <c r="E16" s="77"/>
      <c r="F16" s="77"/>
      <c r="G16" s="77"/>
      <c r="H16" s="77"/>
      <c r="I16" s="19"/>
      <c r="J16" s="19"/>
      <c r="K16" s="110"/>
      <c r="L16" s="110"/>
    </row>
    <row r="17" spans="1:12" ht="14.25" x14ac:dyDescent="0.2">
      <c r="A17" s="19"/>
      <c r="B17" s="19"/>
      <c r="C17" s="19"/>
      <c r="D17" s="19"/>
      <c r="E17" s="19"/>
      <c r="F17" s="19"/>
      <c r="G17" s="78" t="s">
        <v>482</v>
      </c>
      <c r="H17" s="78"/>
      <c r="I17" s="78"/>
      <c r="J17" s="74" t="s">
        <v>3</v>
      </c>
      <c r="K17" s="74"/>
      <c r="L17" s="74"/>
    </row>
    <row r="18" spans="1:12" ht="14.25" x14ac:dyDescent="0.2">
      <c r="A18" s="19"/>
      <c r="B18" s="19"/>
      <c r="C18" s="19"/>
      <c r="D18" s="19"/>
      <c r="E18" s="19"/>
      <c r="F18" s="19"/>
      <c r="G18" s="78" t="s">
        <v>483</v>
      </c>
      <c r="H18" s="79"/>
      <c r="I18" s="21" t="s">
        <v>484</v>
      </c>
      <c r="J18" s="74" t="s">
        <v>535</v>
      </c>
      <c r="K18" s="74"/>
      <c r="L18" s="74"/>
    </row>
    <row r="19" spans="1:12" ht="14.25" x14ac:dyDescent="0.2">
      <c r="A19" s="19"/>
      <c r="B19" s="19"/>
      <c r="C19" s="19"/>
      <c r="D19" s="19"/>
      <c r="E19" s="19"/>
      <c r="F19" s="19"/>
      <c r="G19" s="19"/>
      <c r="H19" s="19"/>
      <c r="I19" s="22" t="s">
        <v>485</v>
      </c>
      <c r="J19" s="85">
        <v>45019</v>
      </c>
      <c r="K19" s="85"/>
      <c r="L19" s="85"/>
    </row>
    <row r="20" spans="1:12" ht="14.25" x14ac:dyDescent="0.2">
      <c r="A20" s="38"/>
      <c r="B20" s="38"/>
      <c r="C20" s="38"/>
      <c r="D20" s="38"/>
      <c r="E20" s="81" t="s">
        <v>536</v>
      </c>
      <c r="F20" s="81"/>
      <c r="G20" s="81"/>
      <c r="H20" s="82"/>
      <c r="I20" s="39" t="s">
        <v>484</v>
      </c>
      <c r="J20" s="83">
        <v>1</v>
      </c>
      <c r="K20" s="83"/>
      <c r="L20" s="83"/>
    </row>
    <row r="21" spans="1:12" ht="14.25" x14ac:dyDescent="0.2">
      <c r="A21" s="38"/>
      <c r="B21" s="38"/>
      <c r="C21" s="38"/>
      <c r="D21" s="38"/>
      <c r="E21" s="38"/>
      <c r="F21" s="38"/>
      <c r="G21" s="38"/>
      <c r="H21" s="38"/>
      <c r="I21" s="40" t="s">
        <v>485</v>
      </c>
      <c r="J21" s="84">
        <v>45107</v>
      </c>
      <c r="K21" s="84"/>
      <c r="L21" s="84"/>
    </row>
    <row r="22" spans="1:12" ht="14.25" x14ac:dyDescent="0.2">
      <c r="A22" s="38"/>
      <c r="B22" s="38"/>
      <c r="C22" s="38"/>
      <c r="D22" s="38"/>
      <c r="E22" s="81" t="s">
        <v>536</v>
      </c>
      <c r="F22" s="81"/>
      <c r="G22" s="81"/>
      <c r="H22" s="82"/>
      <c r="I22" s="39" t="s">
        <v>484</v>
      </c>
      <c r="J22" s="83">
        <v>2</v>
      </c>
      <c r="K22" s="83"/>
      <c r="L22" s="83"/>
    </row>
    <row r="23" spans="1:12" ht="14.25" x14ac:dyDescent="0.2">
      <c r="A23" s="38"/>
      <c r="B23" s="38"/>
      <c r="C23" s="38"/>
      <c r="D23" s="38"/>
      <c r="E23" s="38"/>
      <c r="F23" s="38"/>
      <c r="G23" s="38"/>
      <c r="H23" s="38"/>
      <c r="I23" s="40" t="s">
        <v>485</v>
      </c>
      <c r="J23" s="84">
        <v>45189</v>
      </c>
      <c r="K23" s="84"/>
      <c r="L23" s="84"/>
    </row>
    <row r="24" spans="1:12" ht="14.25" x14ac:dyDescent="0.2">
      <c r="A24" s="38"/>
      <c r="B24" s="38"/>
      <c r="C24" s="38"/>
      <c r="D24" s="38"/>
      <c r="E24" s="81" t="s">
        <v>536</v>
      </c>
      <c r="F24" s="81"/>
      <c r="G24" s="81"/>
      <c r="H24" s="82"/>
      <c r="I24" s="39" t="s">
        <v>484</v>
      </c>
      <c r="J24" s="83">
        <v>3</v>
      </c>
      <c r="K24" s="83"/>
      <c r="L24" s="83"/>
    </row>
    <row r="25" spans="1:12" ht="14.25" x14ac:dyDescent="0.2">
      <c r="A25" s="38"/>
      <c r="B25" s="38"/>
      <c r="C25" s="38"/>
      <c r="D25" s="38"/>
      <c r="E25" s="38"/>
      <c r="F25" s="38"/>
      <c r="G25" s="38"/>
      <c r="H25" s="38"/>
      <c r="I25" s="40" t="s">
        <v>485</v>
      </c>
      <c r="J25" s="84">
        <v>45306</v>
      </c>
      <c r="K25" s="84"/>
      <c r="L25" s="84"/>
    </row>
    <row r="26" spans="1:12" ht="14.25" x14ac:dyDescent="0.2">
      <c r="A26" s="38"/>
      <c r="B26" s="38"/>
      <c r="C26" s="38"/>
      <c r="D26" s="38"/>
      <c r="E26" s="81" t="s">
        <v>536</v>
      </c>
      <c r="F26" s="81"/>
      <c r="G26" s="81"/>
      <c r="H26" s="82"/>
      <c r="I26" s="39" t="s">
        <v>484</v>
      </c>
      <c r="J26" s="83">
        <v>4</v>
      </c>
      <c r="K26" s="83"/>
      <c r="L26" s="83"/>
    </row>
    <row r="27" spans="1:12" ht="14.25" x14ac:dyDescent="0.2">
      <c r="A27" s="38"/>
      <c r="B27" s="38"/>
      <c r="C27" s="38"/>
      <c r="D27" s="38"/>
      <c r="E27" s="38"/>
      <c r="F27" s="38"/>
      <c r="G27" s="38"/>
      <c r="H27" s="38"/>
      <c r="I27" s="40" t="s">
        <v>485</v>
      </c>
      <c r="J27" s="84">
        <v>45470</v>
      </c>
      <c r="K27" s="84"/>
      <c r="L27" s="84"/>
    </row>
    <row r="28" spans="1:12" ht="14.25" x14ac:dyDescent="0.2">
      <c r="A28" s="38"/>
      <c r="B28" s="38"/>
      <c r="C28" s="38"/>
      <c r="D28" s="38"/>
      <c r="E28" s="81" t="s">
        <v>536</v>
      </c>
      <c r="F28" s="81"/>
      <c r="G28" s="81"/>
      <c r="H28" s="82"/>
      <c r="I28" s="39" t="s">
        <v>484</v>
      </c>
      <c r="J28" s="83">
        <v>5</v>
      </c>
      <c r="K28" s="83"/>
      <c r="L28" s="83"/>
    </row>
    <row r="29" spans="1:12" ht="14.25" x14ac:dyDescent="0.2">
      <c r="A29" s="38"/>
      <c r="B29" s="38"/>
      <c r="C29" s="38"/>
      <c r="D29" s="38"/>
      <c r="E29" s="38"/>
      <c r="F29" s="38"/>
      <c r="G29" s="38"/>
      <c r="H29" s="38"/>
      <c r="I29" s="40" t="s">
        <v>485</v>
      </c>
      <c r="J29" s="84">
        <v>45560</v>
      </c>
      <c r="K29" s="84"/>
      <c r="L29" s="84"/>
    </row>
    <row r="30" spans="1:12" ht="14.25" x14ac:dyDescent="0.2">
      <c r="A30" s="19"/>
      <c r="B30" s="19"/>
      <c r="C30" s="19"/>
      <c r="D30" s="19"/>
      <c r="E30" s="19"/>
      <c r="F30" s="19"/>
      <c r="G30" s="19"/>
      <c r="H30" s="78" t="s">
        <v>486</v>
      </c>
      <c r="I30" s="79"/>
      <c r="J30" s="74" t="s">
        <v>3</v>
      </c>
      <c r="K30" s="74"/>
      <c r="L30" s="74"/>
    </row>
    <row r="31" spans="1:12" ht="14.25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10"/>
      <c r="L31" s="110"/>
    </row>
    <row r="32" spans="1:12" ht="14.25" x14ac:dyDescent="0.2">
      <c r="A32" s="19"/>
      <c r="B32" s="19"/>
      <c r="C32" s="19"/>
      <c r="D32" s="19"/>
      <c r="E32" s="89" t="s">
        <v>487</v>
      </c>
      <c r="F32" s="89"/>
      <c r="G32" s="89" t="s">
        <v>488</v>
      </c>
      <c r="H32" s="89"/>
      <c r="I32" s="89" t="s">
        <v>489</v>
      </c>
      <c r="J32" s="89"/>
      <c r="K32" s="110"/>
      <c r="L32" s="110"/>
    </row>
    <row r="33" spans="1:41" ht="14.25" x14ac:dyDescent="0.2">
      <c r="A33" s="19"/>
      <c r="B33" s="19"/>
      <c r="C33" s="19"/>
      <c r="D33" s="19"/>
      <c r="E33" s="89"/>
      <c r="F33" s="89"/>
      <c r="G33" s="89"/>
      <c r="H33" s="89"/>
      <c r="I33" s="89"/>
      <c r="J33" s="89"/>
      <c r="K33" s="110"/>
      <c r="L33" s="110"/>
    </row>
    <row r="34" spans="1:41" ht="14.25" x14ac:dyDescent="0.2">
      <c r="A34" s="19"/>
      <c r="B34" s="19"/>
      <c r="C34" s="19"/>
      <c r="D34" s="19"/>
      <c r="E34" s="89"/>
      <c r="F34" s="89"/>
      <c r="G34" s="89"/>
      <c r="H34" s="89"/>
      <c r="I34" s="45" t="s">
        <v>490</v>
      </c>
      <c r="J34" s="45" t="s">
        <v>491</v>
      </c>
      <c r="K34" s="110"/>
      <c r="L34" s="110"/>
    </row>
    <row r="35" spans="1:41" ht="14.25" x14ac:dyDescent="0.2">
      <c r="A35" s="19"/>
      <c r="B35" s="19"/>
      <c r="C35" s="19"/>
      <c r="D35" s="19"/>
      <c r="E35" s="91"/>
      <c r="F35" s="91"/>
      <c r="G35" s="92"/>
      <c r="H35" s="92"/>
      <c r="I35" s="23"/>
      <c r="J35" s="23"/>
      <c r="K35" s="110"/>
      <c r="L35" s="110"/>
    </row>
    <row r="36" spans="1:41" ht="14.25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10"/>
      <c r="L36" s="110"/>
    </row>
    <row r="37" spans="1:41" ht="18" x14ac:dyDescent="0.25">
      <c r="A37" s="90" t="s">
        <v>492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</row>
    <row r="38" spans="1:41" ht="18" x14ac:dyDescent="0.25">
      <c r="A38" s="90" t="s">
        <v>493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</row>
    <row r="39" spans="1:41" ht="14.25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10"/>
      <c r="L39" s="110"/>
    </row>
    <row r="40" spans="1:41" x14ac:dyDescent="0.2">
      <c r="A40" s="18" t="s">
        <v>494</v>
      </c>
      <c r="B40" s="18"/>
      <c r="C40" s="18"/>
      <c r="D40" s="18"/>
      <c r="E40" s="18"/>
      <c r="F40" s="18"/>
      <c r="G40" s="18"/>
      <c r="H40" s="99">
        <f>K466</f>
        <v>6155450.1400000025</v>
      </c>
      <c r="I40" s="99"/>
      <c r="J40" s="18" t="s">
        <v>390</v>
      </c>
      <c r="K40" s="111"/>
      <c r="L40" s="111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</row>
    <row r="41" spans="1:41" x14ac:dyDescent="0.2">
      <c r="A41" s="41" t="s">
        <v>537</v>
      </c>
      <c r="B41" s="41"/>
      <c r="C41" s="41"/>
      <c r="D41" s="41"/>
      <c r="E41" s="41"/>
      <c r="F41" s="41"/>
      <c r="G41" s="41"/>
      <c r="H41" s="42"/>
      <c r="I41" s="42"/>
      <c r="J41" s="41"/>
      <c r="K41" s="112"/>
      <c r="L41" s="112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</row>
    <row r="42" spans="1:41" x14ac:dyDescent="0.2">
      <c r="A42" s="100" t="s">
        <v>538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3" t="s">
        <v>538</v>
      </c>
    </row>
    <row r="43" spans="1:41" x14ac:dyDescent="0.2">
      <c r="A43" s="106" t="s">
        <v>495</v>
      </c>
      <c r="B43" s="107"/>
      <c r="C43" s="102" t="s">
        <v>496</v>
      </c>
      <c r="D43" s="102" t="s">
        <v>497</v>
      </c>
      <c r="E43" s="102" t="s">
        <v>498</v>
      </c>
      <c r="F43" s="102" t="s">
        <v>499</v>
      </c>
      <c r="G43" s="102" t="s">
        <v>500</v>
      </c>
      <c r="H43" s="102" t="s">
        <v>501</v>
      </c>
      <c r="I43" s="102" t="s">
        <v>502</v>
      </c>
      <c r="J43" s="102" t="s">
        <v>503</v>
      </c>
      <c r="K43" s="113" t="s">
        <v>504</v>
      </c>
      <c r="L43" s="113" t="s">
        <v>505</v>
      </c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</row>
    <row r="44" spans="1:41" x14ac:dyDescent="0.2">
      <c r="A44" s="108"/>
      <c r="B44" s="109"/>
      <c r="C44" s="103"/>
      <c r="D44" s="103"/>
      <c r="E44" s="103"/>
      <c r="F44" s="103"/>
      <c r="G44" s="103"/>
      <c r="H44" s="103"/>
      <c r="I44" s="103"/>
      <c r="J44" s="103"/>
      <c r="K44" s="114"/>
      <c r="L44" s="11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</row>
    <row r="45" spans="1:41" x14ac:dyDescent="0.2">
      <c r="A45" s="105" t="s">
        <v>506</v>
      </c>
      <c r="B45" s="105" t="s">
        <v>507</v>
      </c>
      <c r="C45" s="103"/>
      <c r="D45" s="103"/>
      <c r="E45" s="103"/>
      <c r="F45" s="103"/>
      <c r="G45" s="103"/>
      <c r="H45" s="103"/>
      <c r="I45" s="103"/>
      <c r="J45" s="103"/>
      <c r="K45" s="114"/>
      <c r="L45" s="11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</row>
    <row r="46" spans="1:41" x14ac:dyDescent="0.2">
      <c r="A46" s="105"/>
      <c r="B46" s="105"/>
      <c r="C46" s="103"/>
      <c r="D46" s="103"/>
      <c r="E46" s="103"/>
      <c r="F46" s="103"/>
      <c r="G46" s="103"/>
      <c r="H46" s="103"/>
      <c r="I46" s="103"/>
      <c r="J46" s="103"/>
      <c r="K46" s="114"/>
      <c r="L46" s="11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</row>
    <row r="47" spans="1:41" x14ac:dyDescent="0.2">
      <c r="A47" s="105"/>
      <c r="B47" s="105"/>
      <c r="C47" s="103"/>
      <c r="D47" s="103"/>
      <c r="E47" s="103"/>
      <c r="F47" s="103"/>
      <c r="G47" s="103"/>
      <c r="H47" s="103"/>
      <c r="I47" s="103"/>
      <c r="J47" s="103"/>
      <c r="K47" s="114"/>
      <c r="L47" s="11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</row>
    <row r="48" spans="1:41" x14ac:dyDescent="0.2">
      <c r="A48" s="105"/>
      <c r="B48" s="105"/>
      <c r="C48" s="103"/>
      <c r="D48" s="103"/>
      <c r="E48" s="103"/>
      <c r="F48" s="103"/>
      <c r="G48" s="103"/>
      <c r="H48" s="103"/>
      <c r="I48" s="103"/>
      <c r="J48" s="103"/>
      <c r="K48" s="114"/>
      <c r="L48" s="11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</row>
    <row r="49" spans="1:41" ht="6" customHeight="1" x14ac:dyDescent="0.2">
      <c r="A49" s="105"/>
      <c r="B49" s="105"/>
      <c r="C49" s="103"/>
      <c r="D49" s="103"/>
      <c r="E49" s="103"/>
      <c r="F49" s="103"/>
      <c r="G49" s="103"/>
      <c r="H49" s="103"/>
      <c r="I49" s="103"/>
      <c r="J49" s="103"/>
      <c r="K49" s="114"/>
      <c r="L49" s="11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</row>
    <row r="50" spans="1:41" hidden="1" x14ac:dyDescent="0.2">
      <c r="A50" s="105"/>
      <c r="B50" s="105"/>
      <c r="C50" s="104"/>
      <c r="D50" s="104"/>
      <c r="E50" s="104"/>
      <c r="F50" s="104"/>
      <c r="G50" s="104"/>
      <c r="H50" s="104"/>
      <c r="I50" s="104"/>
      <c r="J50" s="104"/>
      <c r="K50" s="115"/>
      <c r="L50" s="115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</row>
    <row r="51" spans="1:41" x14ac:dyDescent="0.2">
      <c r="A51" s="45">
        <v>1</v>
      </c>
      <c r="B51" s="45">
        <v>2</v>
      </c>
      <c r="C51" s="45">
        <v>3</v>
      </c>
      <c r="D51" s="45">
        <v>4</v>
      </c>
      <c r="E51" s="45">
        <v>5</v>
      </c>
      <c r="F51" s="45">
        <v>6</v>
      </c>
      <c r="G51" s="45">
        <v>7</v>
      </c>
      <c r="H51" s="45">
        <v>8</v>
      </c>
      <c r="I51" s="45">
        <v>9</v>
      </c>
      <c r="J51" s="45">
        <v>10</v>
      </c>
      <c r="K51" s="116">
        <v>11</v>
      </c>
      <c r="L51" s="116">
        <v>12</v>
      </c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</row>
    <row r="52" spans="1:41" x14ac:dyDescent="0.2">
      <c r="A52" s="11"/>
    </row>
    <row r="53" spans="1:41" ht="33" x14ac:dyDescent="0.25">
      <c r="A53" s="94" t="s">
        <v>539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AO53" s="24" t="s">
        <v>539</v>
      </c>
    </row>
    <row r="54" spans="1:41" ht="42" customHeight="1" x14ac:dyDescent="0.2">
      <c r="A54" s="11"/>
      <c r="B54" s="93" t="s">
        <v>460</v>
      </c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</row>
    <row r="55" spans="1:41" ht="32.25" customHeight="1" x14ac:dyDescent="0.2">
      <c r="A55" s="11"/>
      <c r="B55" s="93" t="s">
        <v>461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</row>
    <row r="56" spans="1:41" x14ac:dyDescent="0.2">
      <c r="A56" s="11"/>
    </row>
    <row r="57" spans="1:41" s="18" customFormat="1" x14ac:dyDescent="0.2">
      <c r="A57" s="69" t="str">
        <f>CONCATENATE("Раздел: ",IF(Source!G27&lt;&gt;"Новый раздел", Source!G27, ""))</f>
        <v>Раздел: Коллектор "Москва-Сити" ПК222-ПК3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</row>
    <row r="58" spans="1:41" s="18" customFormat="1" x14ac:dyDescent="0.2">
      <c r="K58" s="111"/>
      <c r="L58" s="111"/>
    </row>
    <row r="59" spans="1:41" s="18" customFormat="1" x14ac:dyDescent="0.2">
      <c r="A59" s="69" t="str">
        <f>CONCATENATE("Подраздел: ",IF(Source!G31&lt;&gt;"Новый подраздел", Source!G31, ""))</f>
        <v>Подраздел: Монтажные работы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</row>
    <row r="60" spans="1:41" s="18" customFormat="1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118"/>
      <c r="L60" s="118"/>
    </row>
    <row r="61" spans="1:41" s="18" customFormat="1" ht="51" x14ac:dyDescent="0.2">
      <c r="A61" s="25">
        <v>1</v>
      </c>
      <c r="B61" s="25">
        <v>1</v>
      </c>
      <c r="C61" s="25" t="str">
        <f>Source!F35</f>
        <v>4.8-309-1</v>
      </c>
      <c r="D61" s="25" t="s">
        <v>23</v>
      </c>
      <c r="E61" s="26" t="str">
        <f>Source!H35</f>
        <v>100 м</v>
      </c>
      <c r="F61" s="12">
        <f>Source!I35</f>
        <v>1.04</v>
      </c>
      <c r="G61" s="27"/>
      <c r="H61" s="28"/>
      <c r="I61" s="12"/>
      <c r="J61" s="27"/>
      <c r="K61" s="119"/>
      <c r="L61" s="120"/>
      <c r="P61" s="18">
        <f>ROUND((Source!DN35/100)*ROUND((ROUND((Source!AF35*Source!AV35*Source!I35),2)),2), 2)</f>
        <v>1057.48</v>
      </c>
      <c r="Q61" s="18">
        <f>Source!X35</f>
        <v>26476.32</v>
      </c>
      <c r="R61" s="18">
        <f>ROUND((Source!DO35/100)*ROUND((ROUND((Source!AF35*Source!AV35*Source!I35),2)),2), 2)</f>
        <v>660.93</v>
      </c>
      <c r="S61" s="18">
        <f>Source!Y35</f>
        <v>12374.8</v>
      </c>
      <c r="T61" s="18">
        <f>ROUND((175/100)*ROUND((ROUND((Source!AE35*Source!AV35*Source!I35),2)),2), 2)</f>
        <v>56.53</v>
      </c>
      <c r="U61" s="18">
        <f>ROUND((160/100)*ROUND(ROUND((ROUND((Source!AE35*Source!AV35*Source!I35),2)*Source!BS35),2), 2), 2)</f>
        <v>1575.2</v>
      </c>
      <c r="AH61" s="18">
        <v>0</v>
      </c>
    </row>
    <row r="62" spans="1:41" s="18" customFormat="1" x14ac:dyDescent="0.2">
      <c r="A62" s="25"/>
      <c r="B62" s="25"/>
      <c r="C62" s="25"/>
      <c r="D62" s="25" t="s">
        <v>508</v>
      </c>
      <c r="E62" s="26"/>
      <c r="F62" s="12"/>
      <c r="G62" s="27">
        <f>Source!AO35</f>
        <v>656.9</v>
      </c>
      <c r="H62" s="28" t="str">
        <f>Source!DG35</f>
        <v>)*1,2)*1,1</v>
      </c>
      <c r="I62" s="12">
        <f>Source!AV35</f>
        <v>1.0469999999999999</v>
      </c>
      <c r="J62" s="27">
        <f>ROUND((ROUND((Source!AF35*Source!AV35*Source!I35),2)),2)</f>
        <v>944.18</v>
      </c>
      <c r="K62" s="119">
        <f>IF(Source!BA35&lt;&gt; 0, Source!BA35, 1)</f>
        <v>30.48</v>
      </c>
      <c r="L62" s="120">
        <f>Source!S35</f>
        <v>28778.61</v>
      </c>
      <c r="V62" s="18">
        <f>J62</f>
        <v>944.18</v>
      </c>
    </row>
    <row r="63" spans="1:41" s="18" customFormat="1" x14ac:dyDescent="0.2">
      <c r="A63" s="25"/>
      <c r="B63" s="25"/>
      <c r="C63" s="25"/>
      <c r="D63" s="25" t="s">
        <v>509</v>
      </c>
      <c r="E63" s="26"/>
      <c r="F63" s="12"/>
      <c r="G63" s="27">
        <f>Source!AM35</f>
        <v>225.52</v>
      </c>
      <c r="H63" s="28" t="str">
        <f>Source!DE35</f>
        <v>)*1,2)*1,1</v>
      </c>
      <c r="I63" s="12">
        <f>Source!AV35</f>
        <v>1.0469999999999999</v>
      </c>
      <c r="J63" s="27">
        <f>(ROUND((ROUND(((((Source!ET35*1.2)*1.1))*Source!AV35*Source!I35),2)),2)+ROUND((ROUND(((Source!AE35-(((Source!EU35*1.2)*1.1)))*Source!AV35*Source!I35),2)),2))</f>
        <v>324.14</v>
      </c>
      <c r="K63" s="119">
        <f>IF(Source!BB35&lt;&gt; 0, Source!BB35, 1)</f>
        <v>11.11</v>
      </c>
      <c r="L63" s="120">
        <f>Source!Q35</f>
        <v>3601.2</v>
      </c>
    </row>
    <row r="64" spans="1:41" s="18" customFormat="1" x14ac:dyDescent="0.2">
      <c r="A64" s="25"/>
      <c r="B64" s="25"/>
      <c r="C64" s="25"/>
      <c r="D64" s="25" t="s">
        <v>510</v>
      </c>
      <c r="E64" s="26"/>
      <c r="F64" s="12"/>
      <c r="G64" s="27">
        <f>Source!AN35</f>
        <v>22.47</v>
      </c>
      <c r="H64" s="28" t="str">
        <f>Source!DF35</f>
        <v>)*1,2)*1,1</v>
      </c>
      <c r="I64" s="12">
        <f>Source!AV35</f>
        <v>1.0469999999999999</v>
      </c>
      <c r="J64" s="29">
        <f>ROUND((ROUND((Source!AE35*Source!AV35*Source!I35),2)),2)</f>
        <v>32.299999999999997</v>
      </c>
      <c r="K64" s="119">
        <f>IF(Source!BS35&lt;&gt; 0, Source!BS35, 1)</f>
        <v>30.48</v>
      </c>
      <c r="L64" s="121">
        <f>Source!R35</f>
        <v>984.5</v>
      </c>
      <c r="V64" s="18">
        <f>J64</f>
        <v>32.299999999999997</v>
      </c>
    </row>
    <row r="65" spans="1:34" s="18" customFormat="1" x14ac:dyDescent="0.2">
      <c r="A65" s="25"/>
      <c r="B65" s="25"/>
      <c r="C65" s="25"/>
      <c r="D65" s="25" t="s">
        <v>511</v>
      </c>
      <c r="E65" s="26"/>
      <c r="F65" s="12"/>
      <c r="G65" s="27">
        <f>Source!AL35</f>
        <v>188.5</v>
      </c>
      <c r="H65" s="28" t="str">
        <f>Source!DD35</f>
        <v/>
      </c>
      <c r="I65" s="12">
        <f>Source!AW35</f>
        <v>1</v>
      </c>
      <c r="J65" s="27">
        <f>ROUND((ROUND((Source!AC35*Source!AW35*Source!I35),2)),2)</f>
        <v>196.04</v>
      </c>
      <c r="K65" s="119">
        <f>IF(Source!BC35&lt;&gt; 0, Source!BC35, 1)</f>
        <v>5.77</v>
      </c>
      <c r="L65" s="120">
        <f>Source!P35</f>
        <v>1131.1500000000001</v>
      </c>
    </row>
    <row r="66" spans="1:34" s="18" customFormat="1" x14ac:dyDescent="0.2">
      <c r="A66" s="25"/>
      <c r="B66" s="25"/>
      <c r="C66" s="25"/>
      <c r="D66" s="25" t="s">
        <v>512</v>
      </c>
      <c r="E66" s="26" t="s">
        <v>513</v>
      </c>
      <c r="F66" s="12">
        <f>Source!DN35</f>
        <v>112</v>
      </c>
      <c r="G66" s="27"/>
      <c r="H66" s="28"/>
      <c r="I66" s="12"/>
      <c r="J66" s="27">
        <f>SUM(P61:P65)</f>
        <v>1057.48</v>
      </c>
      <c r="K66" s="119">
        <f>Source!BZ35</f>
        <v>92</v>
      </c>
      <c r="L66" s="120">
        <f>SUM(Q61:Q65)</f>
        <v>26476.32</v>
      </c>
    </row>
    <row r="67" spans="1:34" s="18" customFormat="1" x14ac:dyDescent="0.2">
      <c r="A67" s="25"/>
      <c r="B67" s="25"/>
      <c r="C67" s="25"/>
      <c r="D67" s="25" t="s">
        <v>514</v>
      </c>
      <c r="E67" s="26" t="s">
        <v>513</v>
      </c>
      <c r="F67" s="12">
        <f>Source!DO35</f>
        <v>70</v>
      </c>
      <c r="G67" s="27"/>
      <c r="H67" s="28"/>
      <c r="I67" s="12"/>
      <c r="J67" s="27">
        <f>SUM(R61:R66)</f>
        <v>660.93</v>
      </c>
      <c r="K67" s="119">
        <f>Source!CA35</f>
        <v>43</v>
      </c>
      <c r="L67" s="120">
        <f>SUM(S61:S66)</f>
        <v>12374.8</v>
      </c>
    </row>
    <row r="68" spans="1:34" s="18" customFormat="1" x14ac:dyDescent="0.2">
      <c r="A68" s="25"/>
      <c r="B68" s="25"/>
      <c r="C68" s="25"/>
      <c r="D68" s="25" t="s">
        <v>515</v>
      </c>
      <c r="E68" s="26" t="s">
        <v>513</v>
      </c>
      <c r="F68" s="12">
        <f>175</f>
        <v>175</v>
      </c>
      <c r="G68" s="27"/>
      <c r="H68" s="28"/>
      <c r="I68" s="12"/>
      <c r="J68" s="27">
        <f>SUM(T61:T67)</f>
        <v>56.53</v>
      </c>
      <c r="K68" s="119">
        <f>160</f>
        <v>160</v>
      </c>
      <c r="L68" s="120">
        <f>SUM(U61:U67)</f>
        <v>1575.2</v>
      </c>
    </row>
    <row r="69" spans="1:34" s="18" customFormat="1" x14ac:dyDescent="0.2">
      <c r="A69" s="30"/>
      <c r="B69" s="30"/>
      <c r="C69" s="30"/>
      <c r="D69" s="30" t="s">
        <v>516</v>
      </c>
      <c r="E69" s="31" t="s">
        <v>517</v>
      </c>
      <c r="F69" s="32">
        <f>Source!AQ35</f>
        <v>54.12</v>
      </c>
      <c r="G69" s="33"/>
      <c r="H69" s="34" t="str">
        <f>Source!DI35</f>
        <v>)*1,2)*1,1</v>
      </c>
      <c r="I69" s="32">
        <f>Source!AV35</f>
        <v>1.0469999999999999</v>
      </c>
      <c r="J69" s="33">
        <f>Source!U35</f>
        <v>77.787844991999975</v>
      </c>
      <c r="K69" s="122"/>
      <c r="L69" s="123"/>
    </row>
    <row r="70" spans="1:34" s="18" customFormat="1" x14ac:dyDescent="0.2">
      <c r="D70" s="35" t="s">
        <v>518</v>
      </c>
      <c r="I70" s="68">
        <f>J62+J63+J65+J66+J67+J68+0</f>
        <v>3239.3</v>
      </c>
      <c r="J70" s="68"/>
      <c r="K70" s="124">
        <f>L62+L63+L65+L66+L67+L68+0</f>
        <v>73937.279999999999</v>
      </c>
      <c r="L70" s="124"/>
      <c r="N70" s="36">
        <f>J62+J63+J65+J66+J67+J68+0</f>
        <v>3239.3</v>
      </c>
      <c r="O70" s="36">
        <f>L62+L63+L65+L66+L67+L68+0</f>
        <v>73937.279999999999</v>
      </c>
      <c r="W70" s="18">
        <f>IF(Source!BI35&lt;=1,J62+J63+J65+J66+J67+J68-0, 0)</f>
        <v>0</v>
      </c>
      <c r="X70" s="18">
        <f>IF(Source!BI35=2,J62+J63+J65+J66+J67+J68-0, 0)</f>
        <v>3239.3</v>
      </c>
      <c r="Y70" s="18">
        <f>IF(Source!BI35=3,J62+J63+J65+J66+J67+J68-0, 0)</f>
        <v>0</v>
      </c>
      <c r="Z70" s="18">
        <f>IF(Source!BI35=4,J62+J63+J65+J66+J67+J68,0)</f>
        <v>0</v>
      </c>
    </row>
    <row r="71" spans="1:34" s="18" customFormat="1" x14ac:dyDescent="0.2">
      <c r="K71" s="111"/>
      <c r="L71" s="111"/>
    </row>
    <row r="72" spans="1:34" s="18" customFormat="1" ht="63.75" x14ac:dyDescent="0.2">
      <c r="A72" s="30">
        <v>2</v>
      </c>
      <c r="B72" s="30">
        <v>2</v>
      </c>
      <c r="C72" s="30" t="str">
        <f>Source!F37</f>
        <v>1.23-7-657</v>
      </c>
      <c r="D72" s="30" t="s">
        <v>33</v>
      </c>
      <c r="E72" s="31" t="str">
        <f>Source!H37</f>
        <v>км</v>
      </c>
      <c r="F72" s="32">
        <f>Source!I37</f>
        <v>0.189</v>
      </c>
      <c r="G72" s="33">
        <f>Source!AL37</f>
        <v>113001.58</v>
      </c>
      <c r="H72" s="34" t="str">
        <f>Source!DD37</f>
        <v/>
      </c>
      <c r="I72" s="32">
        <f>Source!AW37</f>
        <v>1</v>
      </c>
      <c r="J72" s="33">
        <f>ROUND((ROUND((Source!AC37*Source!AW37*Source!I37),2)),2)</f>
        <v>21357.3</v>
      </c>
      <c r="K72" s="122">
        <f>IF(Source!BC37&lt;&gt; 0, Source!BC37, 1)</f>
        <v>14.23</v>
      </c>
      <c r="L72" s="123">
        <f>Source!P37</f>
        <v>303914.38</v>
      </c>
      <c r="P72" s="18">
        <f>ROUND((Source!DN37/100)*ROUND((ROUND((Source!AF37*Source!AV37*Source!I37),2)),2), 2)</f>
        <v>0</v>
      </c>
      <c r="Q72" s="18">
        <f>Source!X37</f>
        <v>0</v>
      </c>
      <c r="R72" s="18">
        <f>ROUND((Source!DO37/100)*ROUND((ROUND((Source!AF37*Source!AV37*Source!I37),2)),2), 2)</f>
        <v>0</v>
      </c>
      <c r="S72" s="18">
        <f>Source!Y37</f>
        <v>0</v>
      </c>
      <c r="T72" s="18">
        <f>ROUND((175/100)*ROUND((ROUND((Source!AE37*Source!AV37*Source!I37),2)),2), 2)</f>
        <v>0</v>
      </c>
      <c r="U72" s="18">
        <f>ROUND((160/100)*ROUND(ROUND((ROUND((Source!AE37*Source!AV37*Source!I37),2)*Source!BS37),2), 2), 2)</f>
        <v>0</v>
      </c>
      <c r="AH72" s="18">
        <v>3</v>
      </c>
    </row>
    <row r="73" spans="1:34" s="18" customFormat="1" x14ac:dyDescent="0.2">
      <c r="D73" s="35" t="s">
        <v>518</v>
      </c>
      <c r="I73" s="68">
        <f>J72+0</f>
        <v>21357.3</v>
      </c>
      <c r="J73" s="68"/>
      <c r="K73" s="124">
        <f>L72+0</f>
        <v>303914.38</v>
      </c>
      <c r="L73" s="124"/>
      <c r="N73" s="36">
        <f>J72+0</f>
        <v>21357.3</v>
      </c>
      <c r="O73" s="36">
        <f>L72+0</f>
        <v>303914.38</v>
      </c>
      <c r="W73" s="18">
        <f>IF(Source!BI37&lt;=1,J72-0, 0)</f>
        <v>0</v>
      </c>
      <c r="X73" s="18">
        <f>IF(Source!BI37=2,J72-0, 0)</f>
        <v>21357.3</v>
      </c>
      <c r="Y73" s="18">
        <f>IF(Source!BI37=3,J72-0, 0)</f>
        <v>0</v>
      </c>
      <c r="Z73" s="18">
        <f>IF(Source!BI37=4,J72,0)</f>
        <v>0</v>
      </c>
    </row>
    <row r="74" spans="1:34" s="18" customFormat="1" x14ac:dyDescent="0.2">
      <c r="K74" s="111"/>
      <c r="L74" s="111"/>
    </row>
    <row r="75" spans="1:34" s="18" customFormat="1" ht="25.5" x14ac:dyDescent="0.2">
      <c r="A75" s="30">
        <v>3</v>
      </c>
      <c r="B75" s="30">
        <v>3</v>
      </c>
      <c r="C75" s="30" t="str">
        <f>Source!F39</f>
        <v>М-15 № 7 от 21.08.2023</v>
      </c>
      <c r="D75" s="30" t="s">
        <v>41</v>
      </c>
      <c r="E75" s="31" t="str">
        <f>Source!H39</f>
        <v>м</v>
      </c>
      <c r="F75" s="32">
        <f>Source!I39</f>
        <v>127.76</v>
      </c>
      <c r="G75" s="33"/>
      <c r="H75" s="34"/>
      <c r="I75" s="32"/>
      <c r="J75" s="33"/>
      <c r="K75" s="122"/>
      <c r="L75" s="123"/>
      <c r="P75" s="18">
        <f>ROUND((Source!DN39/100)*ROUND((ROUND((Source!AF39*Source!AV39*Source!I39),2)),2), 2)</f>
        <v>0</v>
      </c>
      <c r="Q75" s="18">
        <f>Source!X39</f>
        <v>0</v>
      </c>
      <c r="R75" s="18">
        <f>ROUND((Source!DO39/100)*ROUND((ROUND((Source!AF39*Source!AV39*Source!I39),2)),2), 2)</f>
        <v>0</v>
      </c>
      <c r="S75" s="18">
        <f>Source!Y39</f>
        <v>0</v>
      </c>
      <c r="T75" s="18">
        <f>ROUND((175/100)*ROUND((ROUND((Source!AE39*Source!AV39*Source!I39),2)),2), 2)</f>
        <v>0</v>
      </c>
      <c r="U75" s="18">
        <f>ROUND((160/100)*ROUND(ROUND((ROUND((Source!AE39*Source!AV39*Source!I39),2)*Source!BS39),2), 2), 2)</f>
        <v>0</v>
      </c>
      <c r="AH75" s="18">
        <v>3</v>
      </c>
    </row>
    <row r="76" spans="1:34" s="18" customFormat="1" x14ac:dyDescent="0.2">
      <c r="D76" s="35" t="s">
        <v>518</v>
      </c>
      <c r="I76" s="68">
        <f>J75+0</f>
        <v>0</v>
      </c>
      <c r="J76" s="68"/>
      <c r="K76" s="124">
        <f>L75+0</f>
        <v>0</v>
      </c>
      <c r="L76" s="124"/>
      <c r="N76" s="36">
        <f>J75+0</f>
        <v>0</v>
      </c>
      <c r="O76" s="36">
        <f>L75+0</f>
        <v>0</v>
      </c>
      <c r="W76" s="18">
        <f>IF(Source!BI39&lt;=1,J75-0, 0)</f>
        <v>0</v>
      </c>
      <c r="X76" s="18">
        <f>IF(Source!BI39=2,J75-0, 0)</f>
        <v>0</v>
      </c>
      <c r="Y76" s="18">
        <f>IF(Source!BI39=3,J75-0, 0)</f>
        <v>0</v>
      </c>
      <c r="Z76" s="18">
        <f>IF(Source!BI39=4,J75,0)</f>
        <v>0</v>
      </c>
    </row>
    <row r="77" spans="1:34" s="18" customFormat="1" x14ac:dyDescent="0.2">
      <c r="K77" s="111"/>
      <c r="L77" s="111"/>
    </row>
    <row r="78" spans="1:34" s="18" customFormat="1" ht="25.5" x14ac:dyDescent="0.2">
      <c r="A78" s="30">
        <v>4</v>
      </c>
      <c r="B78" s="30">
        <v>4</v>
      </c>
      <c r="C78" s="30" t="str">
        <f>Source!F41</f>
        <v>1.7-6-32</v>
      </c>
      <c r="D78" s="30" t="s">
        <v>46</v>
      </c>
      <c r="E78" s="31" t="str">
        <f>Source!H41</f>
        <v>шт.</v>
      </c>
      <c r="F78" s="32">
        <f>Source!I41</f>
        <v>17</v>
      </c>
      <c r="G78" s="33">
        <f>Source!AL41</f>
        <v>150.75</v>
      </c>
      <c r="H78" s="34" t="str">
        <f>Source!DD41</f>
        <v/>
      </c>
      <c r="I78" s="32">
        <f>Source!AW41</f>
        <v>1</v>
      </c>
      <c r="J78" s="33">
        <f>ROUND((ROUND((Source!AC41*Source!AW41*Source!I41),2)),2)</f>
        <v>2562.75</v>
      </c>
      <c r="K78" s="122">
        <f>IF(Source!BC41&lt;&gt; 0, Source!BC41, 1)</f>
        <v>2.5499999999999998</v>
      </c>
      <c r="L78" s="123">
        <f>Source!P41</f>
        <v>6535.01</v>
      </c>
      <c r="P78" s="18">
        <f>ROUND((Source!DN41/100)*ROUND((ROUND((Source!AF41*Source!AV41*Source!I41),2)),2), 2)</f>
        <v>0</v>
      </c>
      <c r="Q78" s="18">
        <f>Source!X41</f>
        <v>0</v>
      </c>
      <c r="R78" s="18">
        <f>ROUND((Source!DO41/100)*ROUND((ROUND((Source!AF41*Source!AV41*Source!I41),2)),2), 2)</f>
        <v>0</v>
      </c>
      <c r="S78" s="18">
        <f>Source!Y41</f>
        <v>0</v>
      </c>
      <c r="T78" s="18">
        <f>ROUND((175/100)*ROUND((ROUND((Source!AE41*Source!AV41*Source!I41),2)),2), 2)</f>
        <v>0</v>
      </c>
      <c r="U78" s="18">
        <f>ROUND((160/100)*ROUND(ROUND((ROUND((Source!AE41*Source!AV41*Source!I41),2)*Source!BS41),2), 2), 2)</f>
        <v>0</v>
      </c>
      <c r="AH78" s="18">
        <v>3</v>
      </c>
    </row>
    <row r="79" spans="1:34" s="18" customFormat="1" x14ac:dyDescent="0.2">
      <c r="D79" s="35" t="s">
        <v>518</v>
      </c>
      <c r="I79" s="68">
        <f>J78+0</f>
        <v>2562.75</v>
      </c>
      <c r="J79" s="68"/>
      <c r="K79" s="124">
        <f>L78+0</f>
        <v>6535.01</v>
      </c>
      <c r="L79" s="124"/>
      <c r="N79" s="36">
        <f>J78+0</f>
        <v>2562.75</v>
      </c>
      <c r="O79" s="36">
        <f>L78+0</f>
        <v>6535.01</v>
      </c>
      <c r="W79" s="18">
        <f>IF(Source!BI41&lt;=1,J78-0, 0)</f>
        <v>0</v>
      </c>
      <c r="X79" s="18">
        <f>IF(Source!BI41=2,J78-0, 0)</f>
        <v>2562.75</v>
      </c>
      <c r="Y79" s="18">
        <f>IF(Source!BI41=3,J78-0, 0)</f>
        <v>0</v>
      </c>
      <c r="Z79" s="18">
        <f>IF(Source!BI41=4,J78,0)</f>
        <v>0</v>
      </c>
    </row>
    <row r="80" spans="1:34" s="18" customFormat="1" x14ac:dyDescent="0.2">
      <c r="K80" s="111"/>
      <c r="L80" s="111"/>
    </row>
    <row r="81" spans="1:34" s="18" customFormat="1" ht="25.5" x14ac:dyDescent="0.2">
      <c r="A81" s="25">
        <v>5</v>
      </c>
      <c r="B81" s="25">
        <v>5</v>
      </c>
      <c r="C81" s="25" t="str">
        <f>Source!F43</f>
        <v>4.8-292-1</v>
      </c>
      <c r="D81" s="25" t="s">
        <v>51</v>
      </c>
      <c r="E81" s="26" t="str">
        <f>Source!H43</f>
        <v>1 Т</v>
      </c>
      <c r="F81" s="12">
        <f>Source!I43</f>
        <v>4.2599999999999999E-2</v>
      </c>
      <c r="G81" s="27"/>
      <c r="H81" s="28"/>
      <c r="I81" s="12"/>
      <c r="J81" s="27"/>
      <c r="K81" s="119"/>
      <c r="L81" s="120"/>
      <c r="P81" s="18">
        <f>ROUND((Source!DN43/100)*ROUND((ROUND((Source!AF43*Source!AV43*Source!I43),2)),2), 2)</f>
        <v>97.9</v>
      </c>
      <c r="Q81" s="18">
        <f>Source!X43</f>
        <v>2451.12</v>
      </c>
      <c r="R81" s="18">
        <f>ROUND((Source!DO43/100)*ROUND((ROUND((Source!AF43*Source!AV43*Source!I43),2)),2), 2)</f>
        <v>61.19</v>
      </c>
      <c r="S81" s="18">
        <f>Source!Y43</f>
        <v>1145.6300000000001</v>
      </c>
      <c r="T81" s="18">
        <f>ROUND((175/100)*ROUND((ROUND((Source!AE43*Source!AV43*Source!I43),2)),2), 2)</f>
        <v>0.65</v>
      </c>
      <c r="U81" s="18">
        <f>ROUND((160/100)*ROUND(ROUND((ROUND((Source!AE43*Source!AV43*Source!I43),2)*Source!BS43),2), 2), 2)</f>
        <v>18.05</v>
      </c>
      <c r="AH81" s="18">
        <v>0</v>
      </c>
    </row>
    <row r="82" spans="1:34" s="18" customFormat="1" x14ac:dyDescent="0.2">
      <c r="A82" s="25"/>
      <c r="B82" s="25"/>
      <c r="C82" s="25"/>
      <c r="D82" s="25" t="s">
        <v>508</v>
      </c>
      <c r="E82" s="26"/>
      <c r="F82" s="12"/>
      <c r="G82" s="27">
        <f>Source!AO43</f>
        <v>1456.85</v>
      </c>
      <c r="H82" s="28" t="str">
        <f>Source!DG43</f>
        <v>)*1,2)*1,1</v>
      </c>
      <c r="I82" s="12">
        <f>Source!AV43</f>
        <v>1.0669999999999999</v>
      </c>
      <c r="J82" s="27">
        <f>ROUND((ROUND((Source!AF43*Source!AV43*Source!I43),2)),2)</f>
        <v>87.41</v>
      </c>
      <c r="K82" s="119">
        <f>IF(Source!BA43&lt;&gt; 0, Source!BA43, 1)</f>
        <v>30.48</v>
      </c>
      <c r="L82" s="120">
        <f>Source!S43</f>
        <v>2664.26</v>
      </c>
      <c r="V82" s="18">
        <f>J82</f>
        <v>87.41</v>
      </c>
    </row>
    <row r="83" spans="1:34" s="18" customFormat="1" x14ac:dyDescent="0.2">
      <c r="A83" s="25"/>
      <c r="B83" s="25"/>
      <c r="C83" s="25"/>
      <c r="D83" s="25" t="s">
        <v>509</v>
      </c>
      <c r="E83" s="26"/>
      <c r="F83" s="12"/>
      <c r="G83" s="27">
        <f>Source!AM43</f>
        <v>302.51</v>
      </c>
      <c r="H83" s="28" t="str">
        <f>Source!DE43</f>
        <v>)*1,2)*1,1</v>
      </c>
      <c r="I83" s="12">
        <f>Source!AV43</f>
        <v>1.0669999999999999</v>
      </c>
      <c r="J83" s="27">
        <f>(ROUND((ROUND(((((Source!ET43*1.2)*1.1))*Source!AV43*Source!I43),2)),2)+ROUND((ROUND(((Source!AE43-(((Source!EU43*1.2)*1.1)))*Source!AV43*Source!I43),2)),2))</f>
        <v>18.149999999999999</v>
      </c>
      <c r="K83" s="119">
        <f>IF(Source!BB43&lt;&gt; 0, Source!BB43, 1)</f>
        <v>11.22</v>
      </c>
      <c r="L83" s="120">
        <f>Source!Q43</f>
        <v>203.64</v>
      </c>
    </row>
    <row r="84" spans="1:34" s="18" customFormat="1" x14ac:dyDescent="0.2">
      <c r="A84" s="25"/>
      <c r="B84" s="25"/>
      <c r="C84" s="25"/>
      <c r="D84" s="25" t="s">
        <v>510</v>
      </c>
      <c r="E84" s="26"/>
      <c r="F84" s="12"/>
      <c r="G84" s="27">
        <f>Source!AN43</f>
        <v>6.19</v>
      </c>
      <c r="H84" s="28" t="str">
        <f>Source!DF43</f>
        <v>)*1,2)*1,1</v>
      </c>
      <c r="I84" s="12">
        <f>Source!AV43</f>
        <v>1.0669999999999999</v>
      </c>
      <c r="J84" s="29">
        <f>ROUND((ROUND((Source!AE43*Source!AV43*Source!I43),2)),2)</f>
        <v>0.37</v>
      </c>
      <c r="K84" s="119">
        <f>IF(Source!BS43&lt;&gt; 0, Source!BS43, 1)</f>
        <v>30.48</v>
      </c>
      <c r="L84" s="121">
        <f>Source!R43</f>
        <v>11.28</v>
      </c>
      <c r="V84" s="18">
        <f>J84</f>
        <v>0.37</v>
      </c>
    </row>
    <row r="85" spans="1:34" s="18" customFormat="1" x14ac:dyDescent="0.2">
      <c r="A85" s="25"/>
      <c r="B85" s="25"/>
      <c r="C85" s="25"/>
      <c r="D85" s="25" t="s">
        <v>511</v>
      </c>
      <c r="E85" s="26"/>
      <c r="F85" s="12"/>
      <c r="G85" s="27">
        <f>Source!AL43</f>
        <v>258.89</v>
      </c>
      <c r="H85" s="28" t="str">
        <f>Source!DD43</f>
        <v>)*1)*1</v>
      </c>
      <c r="I85" s="12">
        <f>Source!AW43</f>
        <v>1.081</v>
      </c>
      <c r="J85" s="27">
        <f>ROUND((ROUND((Source!AC43*Source!AW43*Source!I43),2)),2)</f>
        <v>11.92</v>
      </c>
      <c r="K85" s="119">
        <f>IF(Source!BC43&lt;&gt; 0, Source!BC43, 1)</f>
        <v>7.18</v>
      </c>
      <c r="L85" s="120">
        <f>Source!P43</f>
        <v>85.59</v>
      </c>
    </row>
    <row r="86" spans="1:34" s="18" customFormat="1" x14ac:dyDescent="0.2">
      <c r="A86" s="25"/>
      <c r="B86" s="25"/>
      <c r="C86" s="25"/>
      <c r="D86" s="25" t="s">
        <v>512</v>
      </c>
      <c r="E86" s="26" t="s">
        <v>513</v>
      </c>
      <c r="F86" s="12">
        <f>Source!DN43</f>
        <v>112</v>
      </c>
      <c r="G86" s="27"/>
      <c r="H86" s="28"/>
      <c r="I86" s="12"/>
      <c r="J86" s="27">
        <f>SUM(P81:P85)</f>
        <v>97.9</v>
      </c>
      <c r="K86" s="119">
        <f>Source!BZ43</f>
        <v>92</v>
      </c>
      <c r="L86" s="120">
        <f>SUM(Q81:Q85)</f>
        <v>2451.12</v>
      </c>
    </row>
    <row r="87" spans="1:34" s="18" customFormat="1" x14ac:dyDescent="0.2">
      <c r="A87" s="25"/>
      <c r="B87" s="25"/>
      <c r="C87" s="25"/>
      <c r="D87" s="25" t="s">
        <v>514</v>
      </c>
      <c r="E87" s="26" t="s">
        <v>513</v>
      </c>
      <c r="F87" s="12">
        <f>Source!DO43</f>
        <v>70</v>
      </c>
      <c r="G87" s="27"/>
      <c r="H87" s="28"/>
      <c r="I87" s="12"/>
      <c r="J87" s="27">
        <f>SUM(R81:R86)</f>
        <v>61.19</v>
      </c>
      <c r="K87" s="119">
        <f>Source!CA43</f>
        <v>43</v>
      </c>
      <c r="L87" s="120">
        <f>SUM(S81:S86)</f>
        <v>1145.6300000000001</v>
      </c>
    </row>
    <row r="88" spans="1:34" s="18" customFormat="1" x14ac:dyDescent="0.2">
      <c r="A88" s="25"/>
      <c r="B88" s="25"/>
      <c r="C88" s="25"/>
      <c r="D88" s="25" t="s">
        <v>515</v>
      </c>
      <c r="E88" s="26" t="s">
        <v>513</v>
      </c>
      <c r="F88" s="12">
        <f>175</f>
        <v>175</v>
      </c>
      <c r="G88" s="27"/>
      <c r="H88" s="28"/>
      <c r="I88" s="12"/>
      <c r="J88" s="27">
        <f>SUM(T81:T87)</f>
        <v>0.65</v>
      </c>
      <c r="K88" s="119">
        <f>160</f>
        <v>160</v>
      </c>
      <c r="L88" s="120">
        <f>SUM(U81:U87)</f>
        <v>18.05</v>
      </c>
    </row>
    <row r="89" spans="1:34" s="18" customFormat="1" x14ac:dyDescent="0.2">
      <c r="A89" s="30"/>
      <c r="B89" s="30"/>
      <c r="C89" s="30"/>
      <c r="D89" s="30" t="s">
        <v>516</v>
      </c>
      <c r="E89" s="31" t="s">
        <v>517</v>
      </c>
      <c r="F89" s="32">
        <f>Source!AQ43</f>
        <v>100.33</v>
      </c>
      <c r="G89" s="33"/>
      <c r="H89" s="34" t="str">
        <f>Source!DI43</f>
        <v>)*1,2)*1,1</v>
      </c>
      <c r="I89" s="32">
        <f>Source!AV43</f>
        <v>1.0669999999999999</v>
      </c>
      <c r="J89" s="33">
        <f>Source!U43</f>
        <v>6.0197542495199992</v>
      </c>
      <c r="K89" s="122"/>
      <c r="L89" s="123"/>
    </row>
    <row r="90" spans="1:34" s="18" customFormat="1" x14ac:dyDescent="0.2">
      <c r="D90" s="35" t="s">
        <v>518</v>
      </c>
      <c r="I90" s="68">
        <f>J82+J83+J85+J86+J87+J88+0</f>
        <v>277.21999999999997</v>
      </c>
      <c r="J90" s="68"/>
      <c r="K90" s="124">
        <f>L82+L83+L85+L86+L87+L88+0</f>
        <v>6568.2900000000009</v>
      </c>
      <c r="L90" s="124"/>
      <c r="N90" s="36">
        <f>J82+J83+J85+J86+J87+J88+0</f>
        <v>277.21999999999997</v>
      </c>
      <c r="O90" s="36">
        <f>L82+L83+L85+L86+L87+L88+0</f>
        <v>6568.2900000000009</v>
      </c>
      <c r="W90" s="18">
        <f>IF(Source!BI43&lt;=1,J82+J83+J85+J86+J87+J88-0, 0)</f>
        <v>0</v>
      </c>
      <c r="X90" s="18">
        <f>IF(Source!BI43=2,J82+J83+J85+J86+J87+J88-0, 0)</f>
        <v>277.21999999999997</v>
      </c>
      <c r="Y90" s="18">
        <f>IF(Source!BI43=3,J82+J83+J85+J86+J87+J88-0, 0)</f>
        <v>0</v>
      </c>
      <c r="Z90" s="18">
        <f>IF(Source!BI43=4,J82+J83+J85+J86+J87+J88,0)</f>
        <v>0</v>
      </c>
    </row>
    <row r="91" spans="1:34" s="18" customFormat="1" x14ac:dyDescent="0.2">
      <c r="K91" s="111"/>
      <c r="L91" s="111"/>
    </row>
    <row r="92" spans="1:34" s="18" customFormat="1" ht="38.25" x14ac:dyDescent="0.2">
      <c r="A92" s="30">
        <v>6</v>
      </c>
      <c r="B92" s="30">
        <v>6</v>
      </c>
      <c r="C92" s="30" t="str">
        <f>Source!F45</f>
        <v>УПД № 424 от 09.12.2024</v>
      </c>
      <c r="D92" s="30" t="s">
        <v>519</v>
      </c>
      <c r="E92" s="31" t="str">
        <f>Source!H45</f>
        <v>шт.</v>
      </c>
      <c r="F92" s="32">
        <f>Source!I45</f>
        <v>4</v>
      </c>
      <c r="G92" s="33">
        <f>Source!AL45</f>
        <v>50.620000000000005</v>
      </c>
      <c r="H92" s="34" t="str">
        <f>Source!DD45</f>
        <v/>
      </c>
      <c r="I92" s="32">
        <f>Source!AW45</f>
        <v>1</v>
      </c>
      <c r="J92" s="33">
        <f>ROUND((ROUND((Source!AC45*Source!AW45*Source!I45),2)),2)</f>
        <v>202.48</v>
      </c>
      <c r="K92" s="122">
        <f>IF(Source!BC45&lt;&gt; 0, Source!BC45, 1)</f>
        <v>9.57</v>
      </c>
      <c r="L92" s="123">
        <f>Source!P45</f>
        <v>1937.73</v>
      </c>
      <c r="P92" s="18">
        <f>ROUND((Source!DN45/100)*ROUND((ROUND((Source!AF45*Source!AV45*Source!I45),2)),2), 2)</f>
        <v>0</v>
      </c>
      <c r="Q92" s="18">
        <f>Source!X45</f>
        <v>0</v>
      </c>
      <c r="R92" s="18">
        <f>ROUND((Source!DO45/100)*ROUND((ROUND((Source!AF45*Source!AV45*Source!I45),2)),2), 2)</f>
        <v>0</v>
      </c>
      <c r="S92" s="18">
        <f>Source!Y45</f>
        <v>0</v>
      </c>
      <c r="T92" s="18">
        <f>ROUND((175/100)*ROUND((ROUND((Source!AE45*Source!AV45*Source!I45),2)),2), 2)</f>
        <v>0</v>
      </c>
      <c r="U92" s="18">
        <f>ROUND((160/100)*ROUND(ROUND((ROUND((Source!AE45*Source!AV45*Source!I45),2)*Source!BS45),2), 2), 2)</f>
        <v>0</v>
      </c>
      <c r="AH92" s="18">
        <v>3</v>
      </c>
    </row>
    <row r="93" spans="1:34" s="18" customFormat="1" x14ac:dyDescent="0.2">
      <c r="D93" s="35" t="s">
        <v>518</v>
      </c>
      <c r="I93" s="68">
        <f>J92+0</f>
        <v>202.48</v>
      </c>
      <c r="J93" s="68"/>
      <c r="K93" s="124">
        <f>L92+0</f>
        <v>1937.73</v>
      </c>
      <c r="L93" s="124"/>
      <c r="N93" s="36">
        <f>J92+0</f>
        <v>202.48</v>
      </c>
      <c r="O93" s="36">
        <f>L92+0</f>
        <v>1937.73</v>
      </c>
      <c r="W93" s="18">
        <f>IF(Source!BI45&lt;=1,J92-0, 0)</f>
        <v>0</v>
      </c>
      <c r="X93" s="18">
        <f>IF(Source!BI45=2,J92-0, 0)</f>
        <v>202.48</v>
      </c>
      <c r="Y93" s="18">
        <f>IF(Source!BI45=3,J92-0, 0)</f>
        <v>0</v>
      </c>
      <c r="Z93" s="18">
        <f>IF(Source!BI45=4,J92,0)</f>
        <v>0</v>
      </c>
    </row>
    <row r="94" spans="1:34" s="18" customFormat="1" x14ac:dyDescent="0.2">
      <c r="K94" s="111"/>
      <c r="L94" s="111"/>
    </row>
    <row r="95" spans="1:34" s="18" customFormat="1" ht="38.25" x14ac:dyDescent="0.2">
      <c r="A95" s="30">
        <v>7</v>
      </c>
      <c r="B95" s="30">
        <v>7</v>
      </c>
      <c r="C95" s="30" t="str">
        <f>Source!F47</f>
        <v>УПД № 424 от 09.12.2024</v>
      </c>
      <c r="D95" s="30" t="s">
        <v>520</v>
      </c>
      <c r="E95" s="31" t="str">
        <f>Source!H47</f>
        <v>шт.</v>
      </c>
      <c r="F95" s="32">
        <f>Source!I47</f>
        <v>3</v>
      </c>
      <c r="G95" s="33">
        <f>Source!AL47</f>
        <v>55.96</v>
      </c>
      <c r="H95" s="34" t="str">
        <f>Source!DD47</f>
        <v/>
      </c>
      <c r="I95" s="32">
        <f>Source!AW47</f>
        <v>1</v>
      </c>
      <c r="J95" s="33">
        <f>ROUND((ROUND((Source!AC47*Source!AW47*Source!I47),2)),2)</f>
        <v>167.88</v>
      </c>
      <c r="K95" s="122">
        <f>IF(Source!BC47&lt;&gt; 0, Source!BC47, 1)</f>
        <v>9.57</v>
      </c>
      <c r="L95" s="123">
        <f>Source!P47</f>
        <v>1606.61</v>
      </c>
      <c r="P95" s="18">
        <f>ROUND((Source!DN47/100)*ROUND((ROUND((Source!AF47*Source!AV47*Source!I47),2)),2), 2)</f>
        <v>0</v>
      </c>
      <c r="Q95" s="18">
        <f>Source!X47</f>
        <v>0</v>
      </c>
      <c r="R95" s="18">
        <f>ROUND((Source!DO47/100)*ROUND((ROUND((Source!AF47*Source!AV47*Source!I47),2)),2), 2)</f>
        <v>0</v>
      </c>
      <c r="S95" s="18">
        <f>Source!Y47</f>
        <v>0</v>
      </c>
      <c r="T95" s="18">
        <f>ROUND((175/100)*ROUND((ROUND((Source!AE47*Source!AV47*Source!I47),2)),2), 2)</f>
        <v>0</v>
      </c>
      <c r="U95" s="18">
        <f>ROUND((160/100)*ROUND(ROUND((ROUND((Source!AE47*Source!AV47*Source!I47),2)*Source!BS47),2), 2), 2)</f>
        <v>0</v>
      </c>
      <c r="AH95" s="18">
        <v>3</v>
      </c>
    </row>
    <row r="96" spans="1:34" s="18" customFormat="1" x14ac:dyDescent="0.2">
      <c r="D96" s="35" t="s">
        <v>518</v>
      </c>
      <c r="I96" s="68">
        <f>J95+0</f>
        <v>167.88</v>
      </c>
      <c r="J96" s="68"/>
      <c r="K96" s="124">
        <f>L95+0</f>
        <v>1606.61</v>
      </c>
      <c r="L96" s="124"/>
      <c r="N96" s="36">
        <f>J95+0</f>
        <v>167.88</v>
      </c>
      <c r="O96" s="36">
        <f>L95+0</f>
        <v>1606.61</v>
      </c>
      <c r="W96" s="18">
        <f>IF(Source!BI47&lt;=1,J95-0, 0)</f>
        <v>0</v>
      </c>
      <c r="X96" s="18">
        <f>IF(Source!BI47=2,J95-0, 0)</f>
        <v>167.88</v>
      </c>
      <c r="Y96" s="18">
        <f>IF(Source!BI47=3,J95-0, 0)</f>
        <v>0</v>
      </c>
      <c r="Z96" s="18">
        <f>IF(Source!BI47=4,J95,0)</f>
        <v>0</v>
      </c>
    </row>
    <row r="97" spans="1:34" s="18" customFormat="1" x14ac:dyDescent="0.2">
      <c r="K97" s="111"/>
      <c r="L97" s="111"/>
    </row>
    <row r="98" spans="1:34" s="18" customFormat="1" ht="38.25" x14ac:dyDescent="0.2">
      <c r="A98" s="30">
        <v>8</v>
      </c>
      <c r="B98" s="30">
        <v>8</v>
      </c>
      <c r="C98" s="30" t="str">
        <f>Source!F49</f>
        <v>УПД № 424 от 09.12.2024</v>
      </c>
      <c r="D98" s="30" t="s">
        <v>521</v>
      </c>
      <c r="E98" s="31" t="str">
        <f>Source!H49</f>
        <v>шт.</v>
      </c>
      <c r="F98" s="32">
        <f>Source!I49</f>
        <v>12</v>
      </c>
      <c r="G98" s="33">
        <f>Source!AL49</f>
        <v>35.53</v>
      </c>
      <c r="H98" s="34" t="str">
        <f>Source!DD49</f>
        <v/>
      </c>
      <c r="I98" s="32">
        <f>Source!AW49</f>
        <v>1</v>
      </c>
      <c r="J98" s="33">
        <f>ROUND((ROUND((Source!AC49*Source!AW49*Source!I49),2)),2)</f>
        <v>426.36</v>
      </c>
      <c r="K98" s="122">
        <f>IF(Source!BC49&lt;&gt; 0, Source!BC49, 1)</f>
        <v>9.57</v>
      </c>
      <c r="L98" s="123">
        <f>Source!P49</f>
        <v>4080.27</v>
      </c>
      <c r="P98" s="18">
        <f>ROUND((Source!DN49/100)*ROUND((ROUND((Source!AF49*Source!AV49*Source!I49),2)),2), 2)</f>
        <v>0</v>
      </c>
      <c r="Q98" s="18">
        <f>Source!X49</f>
        <v>0</v>
      </c>
      <c r="R98" s="18">
        <f>ROUND((Source!DO49/100)*ROUND((ROUND((Source!AF49*Source!AV49*Source!I49),2)),2), 2)</f>
        <v>0</v>
      </c>
      <c r="S98" s="18">
        <f>Source!Y49</f>
        <v>0</v>
      </c>
      <c r="T98" s="18">
        <f>ROUND((175/100)*ROUND((ROUND((Source!AE49*Source!AV49*Source!I49),2)),2), 2)</f>
        <v>0</v>
      </c>
      <c r="U98" s="18">
        <f>ROUND((160/100)*ROUND(ROUND((ROUND((Source!AE49*Source!AV49*Source!I49),2)*Source!BS49),2), 2), 2)</f>
        <v>0</v>
      </c>
      <c r="AH98" s="18">
        <v>3</v>
      </c>
    </row>
    <row r="99" spans="1:34" s="18" customFormat="1" x14ac:dyDescent="0.2">
      <c r="D99" s="35" t="s">
        <v>518</v>
      </c>
      <c r="I99" s="68">
        <f>J98+0</f>
        <v>426.36</v>
      </c>
      <c r="J99" s="68"/>
      <c r="K99" s="124">
        <f>L98+0</f>
        <v>4080.27</v>
      </c>
      <c r="L99" s="124"/>
      <c r="N99" s="36">
        <f>J98+0</f>
        <v>426.36</v>
      </c>
      <c r="O99" s="36">
        <f>L98+0</f>
        <v>4080.27</v>
      </c>
      <c r="W99" s="18">
        <f>IF(Source!BI49&lt;=1,J98-0, 0)</f>
        <v>0</v>
      </c>
      <c r="X99" s="18">
        <f>IF(Source!BI49=2,J98-0, 0)</f>
        <v>426.36</v>
      </c>
      <c r="Y99" s="18">
        <f>IF(Source!BI49=3,J98-0, 0)</f>
        <v>0</v>
      </c>
      <c r="Z99" s="18">
        <f>IF(Source!BI49=4,J98,0)</f>
        <v>0</v>
      </c>
    </row>
    <row r="100" spans="1:34" s="18" customFormat="1" x14ac:dyDescent="0.2">
      <c r="K100" s="111"/>
      <c r="L100" s="111"/>
    </row>
    <row r="101" spans="1:34" s="18" customFormat="1" ht="38.25" x14ac:dyDescent="0.2">
      <c r="A101" s="30">
        <v>9</v>
      </c>
      <c r="B101" s="30">
        <v>9</v>
      </c>
      <c r="C101" s="30" t="str">
        <f>Source!F51</f>
        <v>УПД № 424 от 09.12.2024</v>
      </c>
      <c r="D101" s="30" t="s">
        <v>522</v>
      </c>
      <c r="E101" s="31" t="str">
        <f>Source!H51</f>
        <v>шт.</v>
      </c>
      <c r="F101" s="32">
        <f>Source!I51</f>
        <v>3</v>
      </c>
      <c r="G101" s="33">
        <f>Source!AL51</f>
        <v>40.86</v>
      </c>
      <c r="H101" s="34" t="str">
        <f>Source!DD51</f>
        <v/>
      </c>
      <c r="I101" s="32">
        <f>Source!AW51</f>
        <v>1</v>
      </c>
      <c r="J101" s="33">
        <f>ROUND((ROUND((Source!AC51*Source!AW51*Source!I51),2)),2)</f>
        <v>122.58</v>
      </c>
      <c r="K101" s="122">
        <f>IF(Source!BC51&lt;&gt; 0, Source!BC51, 1)</f>
        <v>9.57</v>
      </c>
      <c r="L101" s="123">
        <f>Source!P51</f>
        <v>1173.0899999999999</v>
      </c>
      <c r="P101" s="18">
        <f>ROUND((Source!DN51/100)*ROUND((ROUND((Source!AF51*Source!AV51*Source!I51),2)),2), 2)</f>
        <v>0</v>
      </c>
      <c r="Q101" s="18">
        <f>Source!X51</f>
        <v>0</v>
      </c>
      <c r="R101" s="18">
        <f>ROUND((Source!DO51/100)*ROUND((ROUND((Source!AF51*Source!AV51*Source!I51),2)),2), 2)</f>
        <v>0</v>
      </c>
      <c r="S101" s="18">
        <f>Source!Y51</f>
        <v>0</v>
      </c>
      <c r="T101" s="18">
        <f>ROUND((175/100)*ROUND((ROUND((Source!AE51*Source!AV51*Source!I51),2)),2), 2)</f>
        <v>0</v>
      </c>
      <c r="U101" s="18">
        <f>ROUND((160/100)*ROUND(ROUND((ROUND((Source!AE51*Source!AV51*Source!I51),2)*Source!BS51),2), 2), 2)</f>
        <v>0</v>
      </c>
      <c r="AH101" s="18">
        <v>3</v>
      </c>
    </row>
    <row r="102" spans="1:34" s="18" customFormat="1" x14ac:dyDescent="0.2">
      <c r="D102" s="35" t="s">
        <v>518</v>
      </c>
      <c r="I102" s="68">
        <f>J101+0</f>
        <v>122.58</v>
      </c>
      <c r="J102" s="68"/>
      <c r="K102" s="124">
        <f>L101+0</f>
        <v>1173.0899999999999</v>
      </c>
      <c r="L102" s="124"/>
      <c r="N102" s="36">
        <f>J101+0</f>
        <v>122.58</v>
      </c>
      <c r="O102" s="36">
        <f>L101+0</f>
        <v>1173.0899999999999</v>
      </c>
      <c r="W102" s="18">
        <f>IF(Source!BI51&lt;=1,J101-0, 0)</f>
        <v>0</v>
      </c>
      <c r="X102" s="18">
        <f>IF(Source!BI51=2,J101-0, 0)</f>
        <v>122.58</v>
      </c>
      <c r="Y102" s="18">
        <f>IF(Source!BI51=3,J101-0, 0)</f>
        <v>0</v>
      </c>
      <c r="Z102" s="18">
        <f>IF(Source!BI51=4,J101,0)</f>
        <v>0</v>
      </c>
    </row>
    <row r="103" spans="1:34" s="18" customFormat="1" x14ac:dyDescent="0.2">
      <c r="K103" s="111"/>
      <c r="L103" s="111"/>
    </row>
    <row r="104" spans="1:34" s="18" customFormat="1" ht="38.25" x14ac:dyDescent="0.2">
      <c r="A104" s="25">
        <v>10</v>
      </c>
      <c r="B104" s="25">
        <v>10</v>
      </c>
      <c r="C104" s="25" t="str">
        <f>Source!F53</f>
        <v>4.8-83-2</v>
      </c>
      <c r="D104" s="25" t="s">
        <v>74</v>
      </c>
      <c r="E104" s="26" t="str">
        <f>Source!H53</f>
        <v>1 Т</v>
      </c>
      <c r="F104" s="12">
        <f>Source!I53</f>
        <v>3.9199999999999999E-3</v>
      </c>
      <c r="G104" s="27"/>
      <c r="H104" s="28"/>
      <c r="I104" s="12"/>
      <c r="J104" s="27"/>
      <c r="K104" s="119"/>
      <c r="L104" s="120"/>
      <c r="P104" s="18">
        <f>ROUND((Source!DN53/100)*ROUND((ROUND((Source!AF53*Source!AV53*Source!I53),2)),2), 2)</f>
        <v>4.5599999999999996</v>
      </c>
      <c r="Q104" s="18">
        <f>Source!X53</f>
        <v>114.13</v>
      </c>
      <c r="R104" s="18">
        <f>ROUND((Source!DO53/100)*ROUND((ROUND((Source!AF53*Source!AV53*Source!I53),2)),2), 2)</f>
        <v>2.85</v>
      </c>
      <c r="S104" s="18">
        <f>Source!Y53</f>
        <v>53.34</v>
      </c>
      <c r="T104" s="18">
        <f>ROUND((175/100)*ROUND((ROUND((Source!AE53*Source!AV53*Source!I53),2)),2), 2)</f>
        <v>0.23</v>
      </c>
      <c r="U104" s="18">
        <f>ROUND((160/100)*ROUND(ROUND((ROUND((Source!AE53*Source!AV53*Source!I53),2)*Source!BS53),2), 2), 2)</f>
        <v>6.34</v>
      </c>
      <c r="AH104" s="18">
        <v>0</v>
      </c>
    </row>
    <row r="105" spans="1:34" s="18" customFormat="1" x14ac:dyDescent="0.2">
      <c r="A105" s="25"/>
      <c r="B105" s="25"/>
      <c r="C105" s="25"/>
      <c r="D105" s="25" t="s">
        <v>508</v>
      </c>
      <c r="E105" s="26"/>
      <c r="F105" s="12"/>
      <c r="G105" s="27">
        <f>Source!AO53</f>
        <v>723.18</v>
      </c>
      <c r="H105" s="28" t="str">
        <f>Source!DG53</f>
        <v>*1,2)*1,1</v>
      </c>
      <c r="I105" s="12">
        <f>Source!AV53</f>
        <v>1.087</v>
      </c>
      <c r="J105" s="27">
        <f>ROUND((ROUND((Source!AF53*Source!AV53*Source!I53),2)),2)</f>
        <v>4.07</v>
      </c>
      <c r="K105" s="119">
        <f>IF(Source!BA53&lt;&gt; 0, Source!BA53, 1)</f>
        <v>30.48</v>
      </c>
      <c r="L105" s="120">
        <f>Source!S53</f>
        <v>124.05</v>
      </c>
      <c r="V105" s="18">
        <f>J105</f>
        <v>4.07</v>
      </c>
    </row>
    <row r="106" spans="1:34" s="18" customFormat="1" x14ac:dyDescent="0.2">
      <c r="A106" s="25"/>
      <c r="B106" s="25"/>
      <c r="C106" s="25"/>
      <c r="D106" s="25" t="s">
        <v>509</v>
      </c>
      <c r="E106" s="26"/>
      <c r="F106" s="12"/>
      <c r="G106" s="27">
        <f>Source!AM53</f>
        <v>269.16000000000003</v>
      </c>
      <c r="H106" s="28" t="str">
        <f>Source!DE53</f>
        <v>*1,2)*1,1</v>
      </c>
      <c r="I106" s="12">
        <f>Source!AV53</f>
        <v>1.087</v>
      </c>
      <c r="J106" s="27">
        <f>(ROUND((ROUND(((((Source!ET53*1.2)*1.1))*Source!AV53*Source!I53),2)),2)+ROUND((ROUND(((Source!AE53-(((Source!EU53*1.2)*1.1)))*Source!AV53*Source!I53),2)),2))</f>
        <v>1.51</v>
      </c>
      <c r="K106" s="119">
        <f>IF(Source!BB53&lt;&gt; 0, Source!BB53, 1)</f>
        <v>11.69</v>
      </c>
      <c r="L106" s="120">
        <f>Source!Q53</f>
        <v>17.649999999999999</v>
      </c>
    </row>
    <row r="107" spans="1:34" s="18" customFormat="1" x14ac:dyDescent="0.2">
      <c r="A107" s="25"/>
      <c r="B107" s="25"/>
      <c r="C107" s="25"/>
      <c r="D107" s="25" t="s">
        <v>510</v>
      </c>
      <c r="E107" s="26"/>
      <c r="F107" s="12"/>
      <c r="G107" s="27">
        <f>Source!AN53</f>
        <v>23.6</v>
      </c>
      <c r="H107" s="28" t="str">
        <f>Source!DF53</f>
        <v>*1,2)*1,1</v>
      </c>
      <c r="I107" s="12">
        <f>Source!AV53</f>
        <v>1.087</v>
      </c>
      <c r="J107" s="29">
        <f>ROUND((ROUND((Source!AE53*Source!AV53*Source!I53),2)),2)</f>
        <v>0.13</v>
      </c>
      <c r="K107" s="119">
        <f>IF(Source!BS53&lt;&gt; 0, Source!BS53, 1)</f>
        <v>30.48</v>
      </c>
      <c r="L107" s="121">
        <f>Source!R53</f>
        <v>3.96</v>
      </c>
      <c r="V107" s="18">
        <f>J107</f>
        <v>0.13</v>
      </c>
    </row>
    <row r="108" spans="1:34" s="18" customFormat="1" x14ac:dyDescent="0.2">
      <c r="A108" s="25"/>
      <c r="B108" s="25"/>
      <c r="C108" s="25"/>
      <c r="D108" s="25" t="s">
        <v>511</v>
      </c>
      <c r="E108" s="26"/>
      <c r="F108" s="12"/>
      <c r="G108" s="27">
        <f>Source!AL53</f>
        <v>2139.8200000000002</v>
      </c>
      <c r="H108" s="28" t="str">
        <f>Source!DD53</f>
        <v>*1)*1</v>
      </c>
      <c r="I108" s="12">
        <f>Source!AW53</f>
        <v>1</v>
      </c>
      <c r="J108" s="27">
        <f>ROUND((ROUND((Source!AC53*Source!AW53*Source!I53),2)),2)</f>
        <v>8.39</v>
      </c>
      <c r="K108" s="119">
        <f>IF(Source!BC53&lt;&gt; 0, Source!BC53, 1)</f>
        <v>2.82</v>
      </c>
      <c r="L108" s="120">
        <f>Source!P53</f>
        <v>23.66</v>
      </c>
    </row>
    <row r="109" spans="1:34" s="18" customFormat="1" x14ac:dyDescent="0.2">
      <c r="A109" s="25"/>
      <c r="B109" s="25"/>
      <c r="C109" s="25"/>
      <c r="D109" s="25" t="s">
        <v>512</v>
      </c>
      <c r="E109" s="26" t="s">
        <v>513</v>
      </c>
      <c r="F109" s="12">
        <f>Source!DN53</f>
        <v>112</v>
      </c>
      <c r="G109" s="27"/>
      <c r="H109" s="28"/>
      <c r="I109" s="12"/>
      <c r="J109" s="27">
        <f>SUM(P104:P108)</f>
        <v>4.5599999999999996</v>
      </c>
      <c r="K109" s="119">
        <f>Source!BZ53</f>
        <v>92</v>
      </c>
      <c r="L109" s="120">
        <f>SUM(Q104:Q108)</f>
        <v>114.13</v>
      </c>
    </row>
    <row r="110" spans="1:34" s="18" customFormat="1" x14ac:dyDescent="0.2">
      <c r="A110" s="25"/>
      <c r="B110" s="25"/>
      <c r="C110" s="25"/>
      <c r="D110" s="25" t="s">
        <v>514</v>
      </c>
      <c r="E110" s="26" t="s">
        <v>513</v>
      </c>
      <c r="F110" s="12">
        <f>Source!DO53</f>
        <v>70</v>
      </c>
      <c r="G110" s="27"/>
      <c r="H110" s="28"/>
      <c r="I110" s="12"/>
      <c r="J110" s="27">
        <f>SUM(R104:R109)</f>
        <v>2.85</v>
      </c>
      <c r="K110" s="119">
        <f>Source!CA53</f>
        <v>43</v>
      </c>
      <c r="L110" s="120">
        <f>SUM(S104:S109)</f>
        <v>53.34</v>
      </c>
    </row>
    <row r="111" spans="1:34" s="18" customFormat="1" x14ac:dyDescent="0.2">
      <c r="A111" s="25"/>
      <c r="B111" s="25"/>
      <c r="C111" s="25"/>
      <c r="D111" s="25" t="s">
        <v>515</v>
      </c>
      <c r="E111" s="26" t="s">
        <v>513</v>
      </c>
      <c r="F111" s="12">
        <f>175</f>
        <v>175</v>
      </c>
      <c r="G111" s="27"/>
      <c r="H111" s="28"/>
      <c r="I111" s="12"/>
      <c r="J111" s="27">
        <f>SUM(T104:T110)</f>
        <v>0.23</v>
      </c>
      <c r="K111" s="119">
        <f>160</f>
        <v>160</v>
      </c>
      <c r="L111" s="120">
        <f>SUM(U104:U110)</f>
        <v>6.34</v>
      </c>
    </row>
    <row r="112" spans="1:34" s="18" customFormat="1" x14ac:dyDescent="0.2">
      <c r="A112" s="30"/>
      <c r="B112" s="30"/>
      <c r="C112" s="30"/>
      <c r="D112" s="30" t="s">
        <v>516</v>
      </c>
      <c r="E112" s="31" t="s">
        <v>517</v>
      </c>
      <c r="F112" s="32">
        <f>Source!AQ53</f>
        <v>58.7</v>
      </c>
      <c r="G112" s="33"/>
      <c r="H112" s="34" t="str">
        <f>Source!DI53</f>
        <v>*1,2)*1,1</v>
      </c>
      <c r="I112" s="32">
        <f>Source!AV53</f>
        <v>1.087</v>
      </c>
      <c r="J112" s="33">
        <f>Source!U53</f>
        <v>0.33016242336000001</v>
      </c>
      <c r="K112" s="122"/>
      <c r="L112" s="123"/>
    </row>
    <row r="113" spans="1:34" s="18" customFormat="1" x14ac:dyDescent="0.2">
      <c r="D113" s="35" t="s">
        <v>518</v>
      </c>
      <c r="I113" s="68">
        <f>J105+J106+J108+J109+J110+J111+0</f>
        <v>21.610000000000003</v>
      </c>
      <c r="J113" s="68"/>
      <c r="K113" s="124">
        <f>L105+L106+L108+L109+L110+L111+0</f>
        <v>339.17</v>
      </c>
      <c r="L113" s="124"/>
      <c r="N113" s="36">
        <f>J105+J106+J108+J109+J110+J111+0</f>
        <v>21.610000000000003</v>
      </c>
      <c r="O113" s="36">
        <f>L105+L106+L108+L109+L110+L111+0</f>
        <v>339.17</v>
      </c>
      <c r="W113" s="18">
        <f>IF(Source!BI53&lt;=1,J105+J106+J108+J109+J110+J111-0, 0)</f>
        <v>0</v>
      </c>
      <c r="X113" s="18">
        <f>IF(Source!BI53=2,J105+J106+J108+J109+J110+J111-0, 0)</f>
        <v>21.610000000000003</v>
      </c>
      <c r="Y113" s="18">
        <f>IF(Source!BI53=3,J105+J106+J108+J109+J110+J111-0, 0)</f>
        <v>0</v>
      </c>
      <c r="Z113" s="18">
        <f>IF(Source!BI53=4,J105+J106+J108+J109+J110+J111,0)</f>
        <v>0</v>
      </c>
    </row>
    <row r="114" spans="1:34" s="18" customFormat="1" x14ac:dyDescent="0.2">
      <c r="K114" s="111"/>
      <c r="L114" s="111"/>
    </row>
    <row r="115" spans="1:34" s="18" customFormat="1" ht="25.5" x14ac:dyDescent="0.2">
      <c r="A115" s="30">
        <v>11</v>
      </c>
      <c r="B115" s="30">
        <v>11</v>
      </c>
      <c r="C115" s="30" t="str">
        <f>Source!F55</f>
        <v>УПД № 424 от 09.12.2024</v>
      </c>
      <c r="D115" s="30" t="s">
        <v>523</v>
      </c>
      <c r="E115" s="31" t="str">
        <f>Source!H55</f>
        <v>шт.</v>
      </c>
      <c r="F115" s="32">
        <f>Source!I55</f>
        <v>56</v>
      </c>
      <c r="G115" s="33">
        <f>Source!AL55</f>
        <v>3.38</v>
      </c>
      <c r="H115" s="34" t="str">
        <f>Source!DD55</f>
        <v/>
      </c>
      <c r="I115" s="32">
        <f>Source!AW55</f>
        <v>1</v>
      </c>
      <c r="J115" s="33">
        <f>ROUND((ROUND((Source!AC55*Source!AW55*Source!I55),2)),2)</f>
        <v>189.28</v>
      </c>
      <c r="K115" s="122">
        <f>IF(Source!BC55&lt;&gt; 0, Source!BC55, 1)</f>
        <v>9.57</v>
      </c>
      <c r="L115" s="123">
        <f>Source!P55</f>
        <v>1811.41</v>
      </c>
      <c r="P115" s="18">
        <f>ROUND((Source!DN55/100)*ROUND((ROUND((Source!AF55*Source!AV55*Source!I55),2)),2), 2)</f>
        <v>0</v>
      </c>
      <c r="Q115" s="18">
        <f>Source!X55</f>
        <v>0</v>
      </c>
      <c r="R115" s="18">
        <f>ROUND((Source!DO55/100)*ROUND((ROUND((Source!AF55*Source!AV55*Source!I55),2)),2), 2)</f>
        <v>0</v>
      </c>
      <c r="S115" s="18">
        <f>Source!Y55</f>
        <v>0</v>
      </c>
      <c r="T115" s="18">
        <f>ROUND((175/100)*ROUND((ROUND((Source!AE55*Source!AV55*Source!I55),2)),2), 2)</f>
        <v>0</v>
      </c>
      <c r="U115" s="18">
        <f>ROUND((160/100)*ROUND(ROUND((ROUND((Source!AE55*Source!AV55*Source!I55),2)*Source!BS55),2), 2), 2)</f>
        <v>0</v>
      </c>
      <c r="AH115" s="18">
        <v>3</v>
      </c>
    </row>
    <row r="116" spans="1:34" s="18" customFormat="1" x14ac:dyDescent="0.2">
      <c r="D116" s="35" t="s">
        <v>518</v>
      </c>
      <c r="I116" s="68">
        <f>J115+0</f>
        <v>189.28</v>
      </c>
      <c r="J116" s="68"/>
      <c r="K116" s="124">
        <f>L115+0</f>
        <v>1811.41</v>
      </c>
      <c r="L116" s="124"/>
      <c r="N116" s="36">
        <f>J115+0</f>
        <v>189.28</v>
      </c>
      <c r="O116" s="36">
        <f>L115+0</f>
        <v>1811.41</v>
      </c>
      <c r="W116" s="18">
        <f>IF(Source!BI55&lt;=1,J115-0, 0)</f>
        <v>0</v>
      </c>
      <c r="X116" s="18">
        <f>IF(Source!BI55=2,J115-0, 0)</f>
        <v>189.28</v>
      </c>
      <c r="Y116" s="18">
        <f>IF(Source!BI55=3,J115-0, 0)</f>
        <v>0</v>
      </c>
      <c r="Z116" s="18">
        <f>IF(Source!BI55=4,J115,0)</f>
        <v>0</v>
      </c>
    </row>
    <row r="117" spans="1:34" s="18" customFormat="1" x14ac:dyDescent="0.2">
      <c r="K117" s="111"/>
      <c r="L117" s="111"/>
    </row>
    <row r="118" spans="1:34" s="18" customFormat="1" ht="38.25" x14ac:dyDescent="0.2">
      <c r="A118" s="25">
        <v>12</v>
      </c>
      <c r="B118" s="25">
        <v>12</v>
      </c>
      <c r="C118" s="25" t="str">
        <f>Source!F57</f>
        <v>4.8-85-1</v>
      </c>
      <c r="D118" s="25" t="s">
        <v>86</v>
      </c>
      <c r="E118" s="26" t="str">
        <f>Source!H57</f>
        <v>100 м2</v>
      </c>
      <c r="F118" s="12">
        <f>Source!I57</f>
        <v>0.125</v>
      </c>
      <c r="G118" s="27"/>
      <c r="H118" s="28"/>
      <c r="I118" s="12"/>
      <c r="J118" s="27"/>
      <c r="K118" s="119"/>
      <c r="L118" s="120"/>
      <c r="P118" s="18">
        <f>ROUND((Source!DN57/100)*ROUND((ROUND((Source!AF57*Source!AV57*Source!I57),2)),2), 2)</f>
        <v>60.07</v>
      </c>
      <c r="Q118" s="18">
        <f>Source!X57</f>
        <v>1503.87</v>
      </c>
      <c r="R118" s="18">
        <f>ROUND((Source!DO57/100)*ROUND((ROUND((Source!AF57*Source!AV57*Source!I57),2)),2), 2)</f>
        <v>37.54</v>
      </c>
      <c r="S118" s="18">
        <f>Source!Y57</f>
        <v>702.9</v>
      </c>
      <c r="T118" s="18">
        <f>ROUND((175/100)*ROUND((ROUND((Source!AE57*Source!AV57*Source!I57),2)),2), 2)</f>
        <v>8.7899999999999991</v>
      </c>
      <c r="U118" s="18">
        <f>ROUND((160/100)*ROUND(ROUND((ROUND((Source!AE57*Source!AV57*Source!I57),2)*Source!BS57),2), 2), 2)</f>
        <v>244.82</v>
      </c>
      <c r="AH118" s="18">
        <v>0</v>
      </c>
    </row>
    <row r="119" spans="1:34" s="18" customFormat="1" x14ac:dyDescent="0.2">
      <c r="A119" s="25"/>
      <c r="B119" s="25"/>
      <c r="C119" s="25"/>
      <c r="D119" s="25" t="s">
        <v>508</v>
      </c>
      <c r="E119" s="26"/>
      <c r="F119" s="12"/>
      <c r="G119" s="27">
        <f>Source!AO57</f>
        <v>310.45999999999998</v>
      </c>
      <c r="H119" s="28" t="str">
        <f>Source!DG57</f>
        <v>)*1,2)*1,1</v>
      </c>
      <c r="I119" s="12">
        <f>Source!AV57</f>
        <v>1.0469999999999999</v>
      </c>
      <c r="J119" s="27">
        <f>ROUND((ROUND((Source!AF57*Source!AV57*Source!I57),2)),2)</f>
        <v>53.63</v>
      </c>
      <c r="K119" s="119">
        <f>IF(Source!BA57&lt;&gt; 0, Source!BA57, 1)</f>
        <v>30.48</v>
      </c>
      <c r="L119" s="120">
        <f>Source!S57</f>
        <v>1634.64</v>
      </c>
      <c r="V119" s="18">
        <f>J119</f>
        <v>53.63</v>
      </c>
    </row>
    <row r="120" spans="1:34" s="18" customFormat="1" x14ac:dyDescent="0.2">
      <c r="A120" s="25"/>
      <c r="B120" s="25"/>
      <c r="C120" s="25"/>
      <c r="D120" s="25" t="s">
        <v>509</v>
      </c>
      <c r="E120" s="26"/>
      <c r="F120" s="12"/>
      <c r="G120" s="27">
        <f>Source!AM57</f>
        <v>191.13</v>
      </c>
      <c r="H120" s="28" t="str">
        <f>Source!DE57</f>
        <v>)*1,2)*1,1</v>
      </c>
      <c r="I120" s="12">
        <f>Source!AV57</f>
        <v>1.0469999999999999</v>
      </c>
      <c r="J120" s="27">
        <f>(ROUND((ROUND(((((Source!ET57*1.2)*1.1))*Source!AV57*Source!I57),2)),2)+ROUND((ROUND(((Source!AE57-(((Source!EU57*1.2)*1.1)))*Source!AV57*Source!I57),2)),2))</f>
        <v>33.020000000000003</v>
      </c>
      <c r="K120" s="119">
        <f>IF(Source!BB57&lt;&gt; 0, Source!BB57, 1)</f>
        <v>12.14</v>
      </c>
      <c r="L120" s="120">
        <f>Source!Q57</f>
        <v>400.86</v>
      </c>
    </row>
    <row r="121" spans="1:34" s="18" customFormat="1" x14ac:dyDescent="0.2">
      <c r="A121" s="25"/>
      <c r="B121" s="25"/>
      <c r="C121" s="25"/>
      <c r="D121" s="25" t="s">
        <v>510</v>
      </c>
      <c r="E121" s="26"/>
      <c r="F121" s="12"/>
      <c r="G121" s="27">
        <f>Source!AN57</f>
        <v>29.03</v>
      </c>
      <c r="H121" s="28" t="str">
        <f>Source!DF57</f>
        <v>)*1,2)*1,1</v>
      </c>
      <c r="I121" s="12">
        <f>Source!AV57</f>
        <v>1.0469999999999999</v>
      </c>
      <c r="J121" s="29">
        <f>ROUND((ROUND((Source!AE57*Source!AV57*Source!I57),2)),2)</f>
        <v>5.0199999999999996</v>
      </c>
      <c r="K121" s="119">
        <f>IF(Source!BS57&lt;&gt; 0, Source!BS57, 1)</f>
        <v>30.48</v>
      </c>
      <c r="L121" s="121">
        <f>Source!R57</f>
        <v>153.01</v>
      </c>
      <c r="V121" s="18">
        <f>J121</f>
        <v>5.0199999999999996</v>
      </c>
    </row>
    <row r="122" spans="1:34" s="18" customFormat="1" x14ac:dyDescent="0.2">
      <c r="A122" s="25"/>
      <c r="B122" s="25"/>
      <c r="C122" s="25"/>
      <c r="D122" s="25" t="s">
        <v>511</v>
      </c>
      <c r="E122" s="26"/>
      <c r="F122" s="12"/>
      <c r="G122" s="27">
        <f>Source!AL57</f>
        <v>974.04</v>
      </c>
      <c r="H122" s="28" t="str">
        <f>Source!DD57</f>
        <v>)*1)*1</v>
      </c>
      <c r="I122" s="12">
        <f>Source!AW57</f>
        <v>1</v>
      </c>
      <c r="J122" s="27">
        <f>ROUND((ROUND((Source!AC57*Source!AW57*Source!I57),2)),2)</f>
        <v>121.76</v>
      </c>
      <c r="K122" s="119">
        <f>IF(Source!BC57&lt;&gt; 0, Source!BC57, 1)</f>
        <v>8.1300000000000008</v>
      </c>
      <c r="L122" s="120">
        <f>Source!P57</f>
        <v>989.91</v>
      </c>
    </row>
    <row r="123" spans="1:34" s="18" customFormat="1" x14ac:dyDescent="0.2">
      <c r="A123" s="25"/>
      <c r="B123" s="25"/>
      <c r="C123" s="25"/>
      <c r="D123" s="25" t="s">
        <v>512</v>
      </c>
      <c r="E123" s="26" t="s">
        <v>513</v>
      </c>
      <c r="F123" s="12">
        <f>Source!DN57</f>
        <v>112</v>
      </c>
      <c r="G123" s="27"/>
      <c r="H123" s="28"/>
      <c r="I123" s="12"/>
      <c r="J123" s="27">
        <f>SUM(P118:P122)</f>
        <v>60.07</v>
      </c>
      <c r="K123" s="119">
        <f>Source!BZ57</f>
        <v>92</v>
      </c>
      <c r="L123" s="120">
        <f>SUM(Q118:Q122)</f>
        <v>1503.87</v>
      </c>
    </row>
    <row r="124" spans="1:34" s="18" customFormat="1" x14ac:dyDescent="0.2">
      <c r="A124" s="25"/>
      <c r="B124" s="25"/>
      <c r="C124" s="25"/>
      <c r="D124" s="25" t="s">
        <v>514</v>
      </c>
      <c r="E124" s="26" t="s">
        <v>513</v>
      </c>
      <c r="F124" s="12">
        <f>Source!DO57</f>
        <v>70</v>
      </c>
      <c r="G124" s="27"/>
      <c r="H124" s="28"/>
      <c r="I124" s="12"/>
      <c r="J124" s="27">
        <f>SUM(R118:R123)</f>
        <v>37.54</v>
      </c>
      <c r="K124" s="119">
        <f>Source!CA57</f>
        <v>43</v>
      </c>
      <c r="L124" s="120">
        <f>SUM(S118:S123)</f>
        <v>702.9</v>
      </c>
    </row>
    <row r="125" spans="1:34" s="18" customFormat="1" x14ac:dyDescent="0.2">
      <c r="A125" s="25"/>
      <c r="B125" s="25"/>
      <c r="C125" s="25"/>
      <c r="D125" s="25" t="s">
        <v>515</v>
      </c>
      <c r="E125" s="26" t="s">
        <v>513</v>
      </c>
      <c r="F125" s="12">
        <f>175</f>
        <v>175</v>
      </c>
      <c r="G125" s="27"/>
      <c r="H125" s="28"/>
      <c r="I125" s="12"/>
      <c r="J125" s="27">
        <f>SUM(T118:T124)</f>
        <v>8.7899999999999991</v>
      </c>
      <c r="K125" s="119">
        <f>160</f>
        <v>160</v>
      </c>
      <c r="L125" s="120">
        <f>SUM(U118:U124)</f>
        <v>244.82</v>
      </c>
    </row>
    <row r="126" spans="1:34" s="18" customFormat="1" x14ac:dyDescent="0.2">
      <c r="A126" s="30"/>
      <c r="B126" s="30"/>
      <c r="C126" s="30"/>
      <c r="D126" s="30" t="s">
        <v>516</v>
      </c>
      <c r="E126" s="31" t="s">
        <v>517</v>
      </c>
      <c r="F126" s="32">
        <f>Source!AQ57</f>
        <v>25.2</v>
      </c>
      <c r="G126" s="33"/>
      <c r="H126" s="34" t="str">
        <f>Source!DI57</f>
        <v>)*1,2)*1,1</v>
      </c>
      <c r="I126" s="32">
        <f>Source!AV57</f>
        <v>1.0469999999999999</v>
      </c>
      <c r="J126" s="33">
        <f>Source!U57</f>
        <v>4.3534259999999998</v>
      </c>
      <c r="K126" s="122"/>
      <c r="L126" s="123"/>
    </row>
    <row r="127" spans="1:34" s="18" customFormat="1" x14ac:dyDescent="0.2">
      <c r="D127" s="35" t="s">
        <v>518</v>
      </c>
      <c r="I127" s="68">
        <f>J119+J120+J122+J123+J124+J125+0</f>
        <v>314.81000000000006</v>
      </c>
      <c r="J127" s="68"/>
      <c r="K127" s="124">
        <f>L119+L120+L122+L123+L124+L125+0</f>
        <v>5476.9999999999991</v>
      </c>
      <c r="L127" s="124"/>
      <c r="N127" s="36">
        <f>J119+J120+J122+J123+J124+J125+0</f>
        <v>314.81000000000006</v>
      </c>
      <c r="O127" s="36">
        <f>L119+L120+L122+L123+L124+L125+0</f>
        <v>5476.9999999999991</v>
      </c>
      <c r="W127" s="18">
        <f>IF(Source!BI57&lt;=1,J119+J120+J122+J123+J124+J125-0, 0)</f>
        <v>0</v>
      </c>
      <c r="X127" s="18">
        <f>IF(Source!BI57=2,J119+J120+J122+J123+J124+J125-0, 0)</f>
        <v>314.81000000000006</v>
      </c>
      <c r="Y127" s="18">
        <f>IF(Source!BI57=3,J119+J120+J122+J123+J124+J125-0, 0)</f>
        <v>0</v>
      </c>
      <c r="Z127" s="18">
        <f>IF(Source!BI57=4,J119+J120+J122+J123+J124+J125,0)</f>
        <v>0</v>
      </c>
    </row>
    <row r="128" spans="1:34" s="18" customFormat="1" x14ac:dyDescent="0.2">
      <c r="K128" s="111"/>
      <c r="L128" s="111"/>
    </row>
    <row r="129" spans="1:34" s="18" customFormat="1" ht="25.5" x14ac:dyDescent="0.2">
      <c r="A129" s="30">
        <v>13</v>
      </c>
      <c r="B129" s="30">
        <v>13</v>
      </c>
      <c r="C129" s="30" t="str">
        <f>Source!F59</f>
        <v>УПД № 417 от 09.12.2024</v>
      </c>
      <c r="D129" s="30" t="s">
        <v>524</v>
      </c>
      <c r="E129" s="31" t="str">
        <f>Source!H59</f>
        <v>шт.</v>
      </c>
      <c r="F129" s="32">
        <f>Source!I59</f>
        <v>16</v>
      </c>
      <c r="G129" s="33">
        <f>Source!AL59</f>
        <v>32.42</v>
      </c>
      <c r="H129" s="34" t="str">
        <f>Source!DD59</f>
        <v/>
      </c>
      <c r="I129" s="32">
        <f>Source!AW59</f>
        <v>1</v>
      </c>
      <c r="J129" s="33">
        <f>ROUND((ROUND((Source!AC59*Source!AW59*Source!I59),2)),2)</f>
        <v>518.72</v>
      </c>
      <c r="K129" s="122">
        <f>IF(Source!BC59&lt;&gt; 0, Source!BC59, 1)</f>
        <v>9.57</v>
      </c>
      <c r="L129" s="123">
        <f>Source!P59</f>
        <v>4964.1499999999996</v>
      </c>
      <c r="P129" s="18">
        <f>ROUND((Source!DN59/100)*ROUND((ROUND((Source!AF59*Source!AV59*Source!I59),2)),2), 2)</f>
        <v>0</v>
      </c>
      <c r="Q129" s="18">
        <f>Source!X59</f>
        <v>0</v>
      </c>
      <c r="R129" s="18">
        <f>ROUND((Source!DO59/100)*ROUND((ROUND((Source!AF59*Source!AV59*Source!I59),2)),2), 2)</f>
        <v>0</v>
      </c>
      <c r="S129" s="18">
        <f>Source!Y59</f>
        <v>0</v>
      </c>
      <c r="T129" s="18">
        <f>ROUND((175/100)*ROUND((ROUND((Source!AE59*Source!AV59*Source!I59),2)),2), 2)</f>
        <v>0</v>
      </c>
      <c r="U129" s="18">
        <f>ROUND((160/100)*ROUND(ROUND((ROUND((Source!AE59*Source!AV59*Source!I59),2)*Source!BS59),2), 2), 2)</f>
        <v>0</v>
      </c>
      <c r="AH129" s="18">
        <v>3</v>
      </c>
    </row>
    <row r="130" spans="1:34" s="18" customFormat="1" x14ac:dyDescent="0.2">
      <c r="D130" s="35" t="s">
        <v>518</v>
      </c>
      <c r="I130" s="68">
        <f>J129+0</f>
        <v>518.72</v>
      </c>
      <c r="J130" s="68"/>
      <c r="K130" s="124">
        <f>L129+0</f>
        <v>4964.1499999999996</v>
      </c>
      <c r="L130" s="124"/>
      <c r="N130" s="36">
        <f>J129+0</f>
        <v>518.72</v>
      </c>
      <c r="O130" s="36">
        <f>L129+0</f>
        <v>4964.1499999999996</v>
      </c>
      <c r="W130" s="18">
        <f>IF(Source!BI59&lt;=1,J129-0, 0)</f>
        <v>0</v>
      </c>
      <c r="X130" s="18">
        <f>IF(Source!BI59=2,J129-0, 0)</f>
        <v>518.72</v>
      </c>
      <c r="Y130" s="18">
        <f>IF(Source!BI59=3,J129-0, 0)</f>
        <v>0</v>
      </c>
      <c r="Z130" s="18">
        <f>IF(Source!BI59=4,J129,0)</f>
        <v>0</v>
      </c>
    </row>
    <row r="131" spans="1:34" s="18" customFormat="1" x14ac:dyDescent="0.2">
      <c r="K131" s="111"/>
      <c r="L131" s="111"/>
    </row>
    <row r="132" spans="1:34" s="18" customFormat="1" ht="25.5" x14ac:dyDescent="0.2">
      <c r="A132" s="30">
        <v>14</v>
      </c>
      <c r="B132" s="30">
        <v>14</v>
      </c>
      <c r="C132" s="30" t="str">
        <f>Source!F61</f>
        <v>УПД № 417 от 09.12.2024</v>
      </c>
      <c r="D132" s="30" t="s">
        <v>525</v>
      </c>
      <c r="E132" s="31" t="str">
        <f>Source!H61</f>
        <v>шт.</v>
      </c>
      <c r="F132" s="32">
        <f>Source!I61</f>
        <v>15</v>
      </c>
      <c r="G132" s="33">
        <f>Source!AL61</f>
        <v>19.54</v>
      </c>
      <c r="H132" s="34" t="str">
        <f>Source!DD61</f>
        <v/>
      </c>
      <c r="I132" s="32">
        <f>Source!AW61</f>
        <v>1</v>
      </c>
      <c r="J132" s="33">
        <f>ROUND((ROUND((Source!AC61*Source!AW61*Source!I61),2)),2)</f>
        <v>293.10000000000002</v>
      </c>
      <c r="K132" s="122">
        <f>IF(Source!BC61&lt;&gt; 0, Source!BC61, 1)</f>
        <v>9.57</v>
      </c>
      <c r="L132" s="123">
        <f>Source!P61</f>
        <v>2804.97</v>
      </c>
      <c r="P132" s="18">
        <f>ROUND((Source!DN61/100)*ROUND((ROUND((Source!AF61*Source!AV61*Source!I61),2)),2), 2)</f>
        <v>0</v>
      </c>
      <c r="Q132" s="18">
        <f>Source!X61</f>
        <v>0</v>
      </c>
      <c r="R132" s="18">
        <f>ROUND((Source!DO61/100)*ROUND((ROUND((Source!AF61*Source!AV61*Source!I61),2)),2), 2)</f>
        <v>0</v>
      </c>
      <c r="S132" s="18">
        <f>Source!Y61</f>
        <v>0</v>
      </c>
      <c r="T132" s="18">
        <f>ROUND((175/100)*ROUND((ROUND((Source!AE61*Source!AV61*Source!I61),2)),2), 2)</f>
        <v>0</v>
      </c>
      <c r="U132" s="18">
        <f>ROUND((160/100)*ROUND(ROUND((ROUND((Source!AE61*Source!AV61*Source!I61),2)*Source!BS61),2), 2), 2)</f>
        <v>0</v>
      </c>
      <c r="AH132" s="18">
        <v>3</v>
      </c>
    </row>
    <row r="133" spans="1:34" s="18" customFormat="1" x14ac:dyDescent="0.2">
      <c r="D133" s="35" t="s">
        <v>518</v>
      </c>
      <c r="I133" s="68">
        <f>J132+0</f>
        <v>293.10000000000002</v>
      </c>
      <c r="J133" s="68"/>
      <c r="K133" s="124">
        <f>L132+0</f>
        <v>2804.97</v>
      </c>
      <c r="L133" s="124"/>
      <c r="N133" s="36">
        <f>J132+0</f>
        <v>293.10000000000002</v>
      </c>
      <c r="O133" s="36">
        <f>L132+0</f>
        <v>2804.97</v>
      </c>
      <c r="W133" s="18">
        <f>IF(Source!BI61&lt;=1,J132-0, 0)</f>
        <v>0</v>
      </c>
      <c r="X133" s="18">
        <f>IF(Source!BI61=2,J132-0, 0)</f>
        <v>293.10000000000002</v>
      </c>
      <c r="Y133" s="18">
        <f>IF(Source!BI61=3,J132-0, 0)</f>
        <v>0</v>
      </c>
      <c r="Z133" s="18">
        <f>IF(Source!BI61=4,J132,0)</f>
        <v>0</v>
      </c>
    </row>
    <row r="134" spans="1:34" s="18" customFormat="1" x14ac:dyDescent="0.2">
      <c r="K134" s="111"/>
      <c r="L134" s="111"/>
    </row>
    <row r="135" spans="1:34" s="18" customFormat="1" x14ac:dyDescent="0.2">
      <c r="A135" s="72" t="str">
        <f>CONCATENATE("Итого по подразделу: ",IF(Source!G64&lt;&gt;"Новый подраздел", Source!G64, ""))</f>
        <v>Итого по подразделу: Монтажные работы</v>
      </c>
      <c r="B135" s="72"/>
      <c r="C135" s="72"/>
      <c r="D135" s="72"/>
      <c r="E135" s="72"/>
      <c r="F135" s="72"/>
      <c r="G135" s="72"/>
      <c r="H135" s="72"/>
      <c r="I135" s="70">
        <f>SUM(N59:N134)</f>
        <v>29693.390000000003</v>
      </c>
      <c r="J135" s="71"/>
      <c r="K135" s="125">
        <f>SUM(O59:O134)</f>
        <v>415149.36</v>
      </c>
      <c r="L135" s="126"/>
    </row>
    <row r="136" spans="1:34" s="18" customFormat="1" hidden="1" x14ac:dyDescent="0.2">
      <c r="A136" s="18" t="s">
        <v>526</v>
      </c>
      <c r="I136" s="18">
        <f>SUM(AB59:AB135)</f>
        <v>0</v>
      </c>
      <c r="K136" s="111">
        <f>SUM(AC59:AC135)</f>
        <v>0</v>
      </c>
      <c r="L136" s="111"/>
    </row>
    <row r="137" spans="1:34" s="18" customFormat="1" hidden="1" x14ac:dyDescent="0.2">
      <c r="A137" s="18" t="s">
        <v>527</v>
      </c>
      <c r="I137" s="18">
        <f>SUM(AD59:AD136)</f>
        <v>0</v>
      </c>
      <c r="K137" s="111">
        <f>SUM(AE59:AE136)</f>
        <v>0</v>
      </c>
      <c r="L137" s="111"/>
    </row>
    <row r="138" spans="1:34" s="18" customFormat="1" ht="8.25" customHeight="1" x14ac:dyDescent="0.2">
      <c r="K138" s="111"/>
      <c r="L138" s="111"/>
    </row>
    <row r="139" spans="1:34" s="18" customFormat="1" x14ac:dyDescent="0.2">
      <c r="A139" s="69" t="str">
        <f>CONCATENATE("Подраздел: ",IF(Source!G94&lt;&gt;"Новый подраздел", Source!G94, ""))</f>
        <v>Подраздел: Строительные работы</v>
      </c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9"/>
    </row>
    <row r="140" spans="1:34" s="18" customFormat="1" ht="38.25" x14ac:dyDescent="0.2">
      <c r="A140" s="25">
        <v>15</v>
      </c>
      <c r="B140" s="25">
        <v>15</v>
      </c>
      <c r="C140" s="25" t="str">
        <f>Source!F98</f>
        <v>3.13-31-1</v>
      </c>
      <c r="D140" s="25" t="s">
        <v>155</v>
      </c>
      <c r="E140" s="26" t="str">
        <f>Source!H98</f>
        <v>1 м2 покрытия</v>
      </c>
      <c r="F140" s="12">
        <f>Source!I98</f>
        <v>13.64</v>
      </c>
      <c r="G140" s="27"/>
      <c r="H140" s="28"/>
      <c r="I140" s="12"/>
      <c r="J140" s="27"/>
      <c r="K140" s="119"/>
      <c r="L140" s="120"/>
      <c r="P140" s="18">
        <f>ROUND((Source!DN98/100)*ROUND((ROUND((Source!AF98*Source!AV98*Source!I98),2)),2), 2)</f>
        <v>583.25</v>
      </c>
      <c r="Q140" s="18">
        <f>Source!X98</f>
        <v>14730</v>
      </c>
      <c r="R140" s="18">
        <f>ROUND((Source!DO98/100)*ROUND((ROUND((Source!AF98*Source!AV98*Source!I98),2)),2), 2)</f>
        <v>427.72</v>
      </c>
      <c r="S140" s="18">
        <f>Source!Y98</f>
        <v>6941.72</v>
      </c>
      <c r="T140" s="18">
        <f>ROUND((175/100)*ROUND((ROUND((Source!AE98*Source!AV98*Source!I98),2)),2), 2)</f>
        <v>0</v>
      </c>
      <c r="U140" s="18">
        <f>ROUND((160/100)*ROUND(ROUND((ROUND((Source!AE98*Source!AV98*Source!I98),2)*Source!BS98),2), 2), 2)</f>
        <v>0</v>
      </c>
      <c r="AH140" s="18">
        <v>0</v>
      </c>
    </row>
    <row r="141" spans="1:34" s="18" customFormat="1" x14ac:dyDescent="0.2">
      <c r="D141" s="16" t="str">
        <f>"Объем: "&amp;Source!I98&amp;"=((20*"&amp;"6*"&amp;"36,2*"&amp;"3,14)/"&amp;"1000)"</f>
        <v>Объем: 13,64=((20*6*36,2*3,14)/1000)</v>
      </c>
      <c r="K141" s="111"/>
      <c r="L141" s="111"/>
    </row>
    <row r="142" spans="1:34" s="18" customFormat="1" x14ac:dyDescent="0.2">
      <c r="A142" s="25"/>
      <c r="B142" s="25"/>
      <c r="C142" s="25"/>
      <c r="D142" s="25" t="s">
        <v>508</v>
      </c>
      <c r="E142" s="26"/>
      <c r="F142" s="12"/>
      <c r="G142" s="27">
        <f>Source!AO98</f>
        <v>35.36</v>
      </c>
      <c r="H142" s="28" t="str">
        <f>Source!DG98</f>
        <v>)*1,1</v>
      </c>
      <c r="I142" s="12">
        <f>Source!AV98</f>
        <v>1.0469999999999999</v>
      </c>
      <c r="J142" s="27">
        <f>ROUND((ROUND((Source!AF98*Source!AV98*Source!I98),2)),2)</f>
        <v>555.48</v>
      </c>
      <c r="K142" s="119">
        <f>IF(Source!BA98&lt;&gt; 0, Source!BA98, 1)</f>
        <v>30.48</v>
      </c>
      <c r="L142" s="120">
        <f>Source!S98</f>
        <v>16931.03</v>
      </c>
      <c r="V142" s="18">
        <f>J142</f>
        <v>555.48</v>
      </c>
    </row>
    <row r="143" spans="1:34" s="18" customFormat="1" x14ac:dyDescent="0.2">
      <c r="A143" s="25"/>
      <c r="B143" s="25"/>
      <c r="C143" s="25"/>
      <c r="D143" s="25" t="s">
        <v>512</v>
      </c>
      <c r="E143" s="26" t="s">
        <v>513</v>
      </c>
      <c r="F143" s="12">
        <f>Source!DN98</f>
        <v>105</v>
      </c>
      <c r="G143" s="27"/>
      <c r="H143" s="28"/>
      <c r="I143" s="12"/>
      <c r="J143" s="27">
        <f>SUM(P140:P142)</f>
        <v>583.25</v>
      </c>
      <c r="K143" s="119">
        <f>Source!BZ98</f>
        <v>87</v>
      </c>
      <c r="L143" s="120">
        <f>SUM(Q140:Q142)</f>
        <v>14730</v>
      </c>
    </row>
    <row r="144" spans="1:34" s="18" customFormat="1" x14ac:dyDescent="0.2">
      <c r="A144" s="25"/>
      <c r="B144" s="25"/>
      <c r="C144" s="25"/>
      <c r="D144" s="25" t="s">
        <v>514</v>
      </c>
      <c r="E144" s="26" t="s">
        <v>513</v>
      </c>
      <c r="F144" s="12">
        <f>Source!DO98</f>
        <v>77</v>
      </c>
      <c r="G144" s="27"/>
      <c r="H144" s="28"/>
      <c r="I144" s="12"/>
      <c r="J144" s="27">
        <f>SUM(R140:R143)</f>
        <v>427.72</v>
      </c>
      <c r="K144" s="119">
        <f>Source!CA98</f>
        <v>41</v>
      </c>
      <c r="L144" s="120">
        <f>SUM(S140:S143)</f>
        <v>6941.72</v>
      </c>
    </row>
    <row r="145" spans="1:34" s="18" customFormat="1" x14ac:dyDescent="0.2">
      <c r="A145" s="30"/>
      <c r="B145" s="30"/>
      <c r="C145" s="30"/>
      <c r="D145" s="30" t="s">
        <v>516</v>
      </c>
      <c r="E145" s="31" t="s">
        <v>517</v>
      </c>
      <c r="F145" s="32">
        <f>Source!AQ98</f>
        <v>3.04</v>
      </c>
      <c r="G145" s="33"/>
      <c r="H145" s="34" t="str">
        <f>Source!DI98</f>
        <v>)*1,1</v>
      </c>
      <c r="I145" s="32">
        <f>Source!AV98</f>
        <v>1.0469999999999999</v>
      </c>
      <c r="J145" s="33">
        <f>Source!U98</f>
        <v>47.755931520000004</v>
      </c>
      <c r="K145" s="122"/>
      <c r="L145" s="123"/>
    </row>
    <row r="146" spans="1:34" s="18" customFormat="1" x14ac:dyDescent="0.2">
      <c r="D146" s="35" t="s">
        <v>518</v>
      </c>
      <c r="I146" s="68">
        <f>J142+J143+J144+0</f>
        <v>1566.45</v>
      </c>
      <c r="J146" s="68"/>
      <c r="K146" s="124">
        <f>L142+L143+L144+0</f>
        <v>38602.75</v>
      </c>
      <c r="L146" s="124"/>
      <c r="N146" s="36">
        <f>J142+J143+J144+0</f>
        <v>1566.45</v>
      </c>
      <c r="O146" s="36">
        <f>L142+L143+L144+0</f>
        <v>38602.75</v>
      </c>
      <c r="W146" s="18">
        <f>IF(Source!BI98&lt;=1,J142+J143+J144-0, 0)</f>
        <v>0</v>
      </c>
      <c r="X146" s="18">
        <f>IF(Source!BI98=2,J142+J143+J144-0, 0)</f>
        <v>1566.45</v>
      </c>
      <c r="Y146" s="18">
        <f>IF(Source!BI98=3,J142+J143+J144-0, 0)</f>
        <v>0</v>
      </c>
      <c r="Z146" s="18">
        <f>IF(Source!BI98=4,J142+J143+J144,0)</f>
        <v>0</v>
      </c>
    </row>
    <row r="147" spans="1:34" s="18" customFormat="1" x14ac:dyDescent="0.2">
      <c r="K147" s="111"/>
      <c r="L147" s="111"/>
    </row>
    <row r="148" spans="1:34" s="18" customFormat="1" ht="38.25" x14ac:dyDescent="0.2">
      <c r="A148" s="25">
        <v>16</v>
      </c>
      <c r="B148" s="25">
        <v>16</v>
      </c>
      <c r="C148" s="25" t="str">
        <f>Source!F100</f>
        <v>УПД № 1299 от 17.12.2024</v>
      </c>
      <c r="D148" s="25" t="s">
        <v>528</v>
      </c>
      <c r="E148" s="26" t="str">
        <f>Source!H100</f>
        <v>кг</v>
      </c>
      <c r="F148" s="12">
        <f>Source!I100</f>
        <v>20</v>
      </c>
      <c r="G148" s="27">
        <f>Source!AL100</f>
        <v>66.62</v>
      </c>
      <c r="H148" s="28" t="str">
        <f>Source!DD100</f>
        <v/>
      </c>
      <c r="I148" s="12">
        <f>Source!AW100</f>
        <v>1</v>
      </c>
      <c r="J148" s="27">
        <f>ROUND((ROUND((Source!AC100*Source!AW100*Source!I100),2)),2)</f>
        <v>1332.4</v>
      </c>
      <c r="K148" s="119">
        <f>IF(Source!BC100&lt;&gt; 0, Source!BC100, 1)</f>
        <v>9.57</v>
      </c>
      <c r="L148" s="120">
        <f>Source!P100</f>
        <v>12751.07</v>
      </c>
      <c r="P148" s="18">
        <f>ROUND((Source!DN100/100)*ROUND((ROUND((Source!AF100*Source!AV100*Source!I100),2)),2), 2)</f>
        <v>0</v>
      </c>
      <c r="Q148" s="18">
        <f>Source!X100</f>
        <v>0</v>
      </c>
      <c r="R148" s="18">
        <f>ROUND((Source!DO100/100)*ROUND((ROUND((Source!AF100*Source!AV100*Source!I100),2)),2), 2)</f>
        <v>0</v>
      </c>
      <c r="S148" s="18">
        <f>Source!Y100</f>
        <v>0</v>
      </c>
      <c r="T148" s="18">
        <f>ROUND((175/100)*ROUND((ROUND((Source!AE100*Source!AV100*Source!I100),2)),2), 2)</f>
        <v>0</v>
      </c>
      <c r="U148" s="18">
        <f>ROUND((160/100)*ROUND(ROUND((ROUND((Source!AE100*Source!AV100*Source!I100),2)*Source!BS100),2), 2), 2)</f>
        <v>0</v>
      </c>
      <c r="AH148" s="18">
        <v>3</v>
      </c>
    </row>
    <row r="149" spans="1:34" s="18" customFormat="1" x14ac:dyDescent="0.2">
      <c r="A149" s="48"/>
      <c r="B149" s="48"/>
      <c r="C149" s="48"/>
      <c r="D149" s="17" t="str">
        <f>"Объем: "&amp;Source!I100&amp;"="&amp;Source!I98&amp;"*"&amp;"1,5"</f>
        <v>Объем: 20=13,64*1,5</v>
      </c>
      <c r="E149" s="48"/>
      <c r="F149" s="48"/>
      <c r="G149" s="48"/>
      <c r="H149" s="48"/>
      <c r="I149" s="48"/>
      <c r="J149" s="48"/>
      <c r="K149" s="127"/>
      <c r="L149" s="127"/>
    </row>
    <row r="150" spans="1:34" s="18" customFormat="1" x14ac:dyDescent="0.2">
      <c r="D150" s="35" t="s">
        <v>518</v>
      </c>
      <c r="I150" s="68">
        <f>J148+0</f>
        <v>1332.4</v>
      </c>
      <c r="J150" s="68"/>
      <c r="K150" s="124">
        <f>L148+0</f>
        <v>12751.07</v>
      </c>
      <c r="L150" s="124"/>
      <c r="N150" s="36">
        <f>J148+0</f>
        <v>1332.4</v>
      </c>
      <c r="O150" s="36">
        <f>L148+0</f>
        <v>12751.07</v>
      </c>
      <c r="W150" s="18">
        <f>IF(Source!BI100&lt;=1,J148-0, 0)</f>
        <v>1332.4</v>
      </c>
      <c r="X150" s="18">
        <f>IF(Source!BI100=2,J148-0, 0)</f>
        <v>0</v>
      </c>
      <c r="Y150" s="18">
        <f>IF(Source!BI100=3,J148-0, 0)</f>
        <v>0</v>
      </c>
      <c r="Z150" s="18">
        <f>IF(Source!BI100=4,J148,0)</f>
        <v>0</v>
      </c>
    </row>
    <row r="151" spans="1:34" s="18" customFormat="1" x14ac:dyDescent="0.2">
      <c r="K151" s="111"/>
      <c r="L151" s="111"/>
    </row>
    <row r="152" spans="1:34" s="18" customFormat="1" x14ac:dyDescent="0.2">
      <c r="A152" s="72" t="str">
        <f>CONCATENATE("Итого по подразделу: ",IF(Source!G103&lt;&gt;"Новый подраздел", Source!G103, ""))</f>
        <v>Итого по подразделу: Строительные работы</v>
      </c>
      <c r="B152" s="72"/>
      <c r="C152" s="72"/>
      <c r="D152" s="72"/>
      <c r="E152" s="72"/>
      <c r="F152" s="72"/>
      <c r="G152" s="72"/>
      <c r="H152" s="72"/>
      <c r="I152" s="70">
        <f>SUM(N139:N151)</f>
        <v>2898.8500000000004</v>
      </c>
      <c r="J152" s="71"/>
      <c r="K152" s="125">
        <f>SUM(O139:O151)</f>
        <v>51353.82</v>
      </c>
      <c r="L152" s="126"/>
    </row>
    <row r="153" spans="1:34" s="18" customFormat="1" hidden="1" x14ac:dyDescent="0.2">
      <c r="A153" s="18" t="s">
        <v>526</v>
      </c>
      <c r="I153" s="18">
        <f>SUM(AB139:AB152)</f>
        <v>0</v>
      </c>
      <c r="K153" s="111">
        <f>SUM(AC139:AC152)</f>
        <v>0</v>
      </c>
      <c r="L153" s="111"/>
    </row>
    <row r="154" spans="1:34" s="18" customFormat="1" hidden="1" x14ac:dyDescent="0.2">
      <c r="A154" s="18" t="s">
        <v>527</v>
      </c>
      <c r="I154" s="18">
        <f>SUM(AD139:AD153)</f>
        <v>0</v>
      </c>
      <c r="K154" s="111">
        <f>SUM(AE139:AE153)</f>
        <v>0</v>
      </c>
      <c r="L154" s="111"/>
    </row>
    <row r="155" spans="1:34" s="18" customFormat="1" x14ac:dyDescent="0.2">
      <c r="K155" s="111"/>
      <c r="L155" s="111"/>
    </row>
    <row r="156" spans="1:34" s="18" customFormat="1" x14ac:dyDescent="0.2">
      <c r="A156" s="72" t="str">
        <f>CONCATENATE("Итого по разделу: ",IF(Source!G133&lt;&gt;"Новый раздел", Source!G133, ""))</f>
        <v>Итого по разделу: Коллектор "Москва-Сити" ПК222-ПК3</v>
      </c>
      <c r="B156" s="72"/>
      <c r="C156" s="72"/>
      <c r="D156" s="72"/>
      <c r="E156" s="72"/>
      <c r="F156" s="72"/>
      <c r="G156" s="72"/>
      <c r="H156" s="72"/>
      <c r="I156" s="70">
        <f>SUM(N57:N155)</f>
        <v>32592.240000000005</v>
      </c>
      <c r="J156" s="71"/>
      <c r="K156" s="125">
        <f>SUM(O57:O155)</f>
        <v>466503.18</v>
      </c>
      <c r="L156" s="126"/>
    </row>
    <row r="157" spans="1:34" s="18" customFormat="1" hidden="1" x14ac:dyDescent="0.2">
      <c r="A157" s="18" t="s">
        <v>526</v>
      </c>
      <c r="I157" s="18">
        <f>SUM(AB57:AB156)</f>
        <v>0</v>
      </c>
      <c r="K157" s="111">
        <f>SUM(AC57:AC156)</f>
        <v>0</v>
      </c>
      <c r="L157" s="111"/>
    </row>
    <row r="158" spans="1:34" s="18" customFormat="1" hidden="1" x14ac:dyDescent="0.2">
      <c r="A158" s="18" t="s">
        <v>527</v>
      </c>
      <c r="I158" s="18">
        <f>SUM(AD57:AD157)</f>
        <v>0</v>
      </c>
      <c r="K158" s="111">
        <f>SUM(AE57:AE157)</f>
        <v>0</v>
      </c>
      <c r="L158" s="111"/>
    </row>
    <row r="159" spans="1:34" s="18" customFormat="1" x14ac:dyDescent="0.2">
      <c r="K159" s="111"/>
      <c r="L159" s="111"/>
    </row>
    <row r="160" spans="1:34" s="18" customFormat="1" x14ac:dyDescent="0.2">
      <c r="A160" s="69" t="str">
        <f>CONCATENATE("Раздел: ",IF(Source!G163&lt;&gt;"Новый раздел", Source!G163, ""))</f>
        <v>Раздел: Коллектор "Москва-Сити" ПК117</v>
      </c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9"/>
    </row>
    <row r="161" spans="1:34" s="18" customFormat="1" x14ac:dyDescent="0.2">
      <c r="K161" s="111"/>
      <c r="L161" s="111"/>
    </row>
    <row r="162" spans="1:34" s="18" customFormat="1" x14ac:dyDescent="0.2">
      <c r="A162" s="69" t="str">
        <f>CONCATENATE("Подраздел: ",IF(Source!G167&lt;&gt;"Новый подраздел", Source!G167, ""))</f>
        <v>Подраздел: Строительные работы</v>
      </c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</row>
    <row r="163" spans="1:34" s="18" customFormat="1" ht="38.25" x14ac:dyDescent="0.2">
      <c r="A163" s="25">
        <v>17</v>
      </c>
      <c r="B163" s="25">
        <v>17</v>
      </c>
      <c r="C163" s="25" t="str">
        <f>Source!F171</f>
        <v>3.13-31-1</v>
      </c>
      <c r="D163" s="25" t="s">
        <v>155</v>
      </c>
      <c r="E163" s="26" t="str">
        <f>Source!H171</f>
        <v>1 м2 покрытия</v>
      </c>
      <c r="F163" s="12">
        <f>Source!I171</f>
        <v>13.64</v>
      </c>
      <c r="G163" s="27"/>
      <c r="H163" s="28"/>
      <c r="I163" s="12"/>
      <c r="J163" s="27"/>
      <c r="K163" s="119"/>
      <c r="L163" s="120"/>
      <c r="P163" s="18">
        <f>ROUND((Source!DN171/100)*ROUND((ROUND((Source!AF171*Source!AV171*Source!I171),2)),2), 2)</f>
        <v>583.25</v>
      </c>
      <c r="Q163" s="18">
        <f>Source!X171</f>
        <v>14730</v>
      </c>
      <c r="R163" s="18">
        <f>ROUND((Source!DO171/100)*ROUND((ROUND((Source!AF171*Source!AV171*Source!I171),2)),2), 2)</f>
        <v>427.72</v>
      </c>
      <c r="S163" s="18">
        <f>Source!Y171</f>
        <v>6941.72</v>
      </c>
      <c r="T163" s="18">
        <f>ROUND((175/100)*ROUND((ROUND((Source!AE171*Source!AV171*Source!I171),2)),2), 2)</f>
        <v>0</v>
      </c>
      <c r="U163" s="18">
        <f>ROUND((160/100)*ROUND(ROUND((ROUND((Source!AE171*Source!AV171*Source!I171),2)*Source!BS171),2), 2), 2)</f>
        <v>0</v>
      </c>
      <c r="AH163" s="18">
        <v>0</v>
      </c>
    </row>
    <row r="164" spans="1:34" s="18" customFormat="1" x14ac:dyDescent="0.2">
      <c r="D164" s="16" t="str">
        <f>"Объем: "&amp;Source!I171&amp;"=((20*"&amp;"6*"&amp;"36,2*"&amp;"3,14)/"&amp;"1000)"</f>
        <v>Объем: 13,64=((20*6*36,2*3,14)/1000)</v>
      </c>
      <c r="K164" s="111"/>
      <c r="L164" s="111"/>
    </row>
    <row r="165" spans="1:34" s="18" customFormat="1" x14ac:dyDescent="0.2">
      <c r="A165" s="25"/>
      <c r="B165" s="25"/>
      <c r="C165" s="25"/>
      <c r="D165" s="25" t="s">
        <v>508</v>
      </c>
      <c r="E165" s="26"/>
      <c r="F165" s="12"/>
      <c r="G165" s="27">
        <f>Source!AO171</f>
        <v>35.36</v>
      </c>
      <c r="H165" s="28" t="str">
        <f>Source!DG171</f>
        <v>)*1,1</v>
      </c>
      <c r="I165" s="12">
        <f>Source!AV171</f>
        <v>1.0469999999999999</v>
      </c>
      <c r="J165" s="27">
        <f>ROUND((ROUND((Source!AF171*Source!AV171*Source!I171),2)),2)</f>
        <v>555.48</v>
      </c>
      <c r="K165" s="119">
        <f>IF(Source!BA171&lt;&gt; 0, Source!BA171, 1)</f>
        <v>30.48</v>
      </c>
      <c r="L165" s="120">
        <f>Source!S171</f>
        <v>16931.03</v>
      </c>
      <c r="V165" s="18">
        <f>J165</f>
        <v>555.48</v>
      </c>
    </row>
    <row r="166" spans="1:34" s="18" customFormat="1" x14ac:dyDescent="0.2">
      <c r="A166" s="25"/>
      <c r="B166" s="25"/>
      <c r="C166" s="25"/>
      <c r="D166" s="25" t="s">
        <v>512</v>
      </c>
      <c r="E166" s="26" t="s">
        <v>513</v>
      </c>
      <c r="F166" s="12">
        <f>Source!DN171</f>
        <v>105</v>
      </c>
      <c r="G166" s="27"/>
      <c r="H166" s="28"/>
      <c r="I166" s="12"/>
      <c r="J166" s="27">
        <f>SUM(P163:P165)</f>
        <v>583.25</v>
      </c>
      <c r="K166" s="119">
        <f>Source!BZ171</f>
        <v>87</v>
      </c>
      <c r="L166" s="120">
        <f>SUM(Q163:Q165)</f>
        <v>14730</v>
      </c>
    </row>
    <row r="167" spans="1:34" s="18" customFormat="1" x14ac:dyDescent="0.2">
      <c r="A167" s="25"/>
      <c r="B167" s="25"/>
      <c r="C167" s="25"/>
      <c r="D167" s="25" t="s">
        <v>514</v>
      </c>
      <c r="E167" s="26" t="s">
        <v>513</v>
      </c>
      <c r="F167" s="12">
        <f>Source!DO171</f>
        <v>77</v>
      </c>
      <c r="G167" s="27"/>
      <c r="H167" s="28"/>
      <c r="I167" s="12"/>
      <c r="J167" s="27">
        <f>SUM(R163:R166)</f>
        <v>427.72</v>
      </c>
      <c r="K167" s="119">
        <f>Source!CA171</f>
        <v>41</v>
      </c>
      <c r="L167" s="120">
        <f>SUM(S163:S166)</f>
        <v>6941.72</v>
      </c>
    </row>
    <row r="168" spans="1:34" s="18" customFormat="1" x14ac:dyDescent="0.2">
      <c r="A168" s="30"/>
      <c r="B168" s="30"/>
      <c r="C168" s="30"/>
      <c r="D168" s="30" t="s">
        <v>516</v>
      </c>
      <c r="E168" s="31" t="s">
        <v>517</v>
      </c>
      <c r="F168" s="32">
        <f>Source!AQ171</f>
        <v>3.04</v>
      </c>
      <c r="G168" s="33"/>
      <c r="H168" s="34" t="str">
        <f>Source!DI171</f>
        <v>)*1,1</v>
      </c>
      <c r="I168" s="32">
        <f>Source!AV171</f>
        <v>1.0469999999999999</v>
      </c>
      <c r="J168" s="33">
        <f>Source!U171</f>
        <v>47.755931520000004</v>
      </c>
      <c r="K168" s="122"/>
      <c r="L168" s="123"/>
    </row>
    <row r="169" spans="1:34" s="18" customFormat="1" x14ac:dyDescent="0.2">
      <c r="D169" s="35" t="s">
        <v>518</v>
      </c>
      <c r="I169" s="68">
        <f>J165+J166+J167+0</f>
        <v>1566.45</v>
      </c>
      <c r="J169" s="68"/>
      <c r="K169" s="124">
        <f>L165+L166+L167+0</f>
        <v>38602.75</v>
      </c>
      <c r="L169" s="124"/>
      <c r="N169" s="36">
        <f>J165+J166+J167+0</f>
        <v>1566.45</v>
      </c>
      <c r="O169" s="36">
        <f>L165+L166+L167+0</f>
        <v>38602.75</v>
      </c>
      <c r="W169" s="18">
        <f>IF(Source!BI171&lt;=1,J165+J166+J167-0, 0)</f>
        <v>0</v>
      </c>
      <c r="X169" s="18">
        <f>IF(Source!BI171=2,J165+J166+J167-0, 0)</f>
        <v>1566.45</v>
      </c>
      <c r="Y169" s="18">
        <f>IF(Source!BI171=3,J165+J166+J167-0, 0)</f>
        <v>0</v>
      </c>
      <c r="Z169" s="18">
        <f>IF(Source!BI171=4,J165+J166+J167,0)</f>
        <v>0</v>
      </c>
    </row>
    <row r="170" spans="1:34" s="18" customFormat="1" x14ac:dyDescent="0.2">
      <c r="K170" s="111"/>
      <c r="L170" s="111"/>
    </row>
    <row r="171" spans="1:34" s="18" customFormat="1" ht="38.25" x14ac:dyDescent="0.2">
      <c r="A171" s="25">
        <v>18</v>
      </c>
      <c r="B171" s="25">
        <v>18</v>
      </c>
      <c r="C171" s="25" t="str">
        <f>Source!F173</f>
        <v>УПД № 1299 от 17.12.2024</v>
      </c>
      <c r="D171" s="25" t="s">
        <v>528</v>
      </c>
      <c r="E171" s="26" t="str">
        <f>Source!H173</f>
        <v>кг</v>
      </c>
      <c r="F171" s="12">
        <f>Source!I173</f>
        <v>20</v>
      </c>
      <c r="G171" s="27">
        <f>Source!AL173</f>
        <v>66.62</v>
      </c>
      <c r="H171" s="28" t="str">
        <f>Source!DD173</f>
        <v/>
      </c>
      <c r="I171" s="12">
        <f>Source!AW173</f>
        <v>1</v>
      </c>
      <c r="J171" s="27">
        <f>ROUND((ROUND((Source!AC173*Source!AW173*Source!I173),2)),2)</f>
        <v>1332.4</v>
      </c>
      <c r="K171" s="119">
        <f>IF(Source!BC173&lt;&gt; 0, Source!BC173, 1)</f>
        <v>9.57</v>
      </c>
      <c r="L171" s="120">
        <f>Source!P173</f>
        <v>12751.07</v>
      </c>
      <c r="P171" s="18">
        <f>ROUND((Source!DN173/100)*ROUND((ROUND((Source!AF173*Source!AV173*Source!I173),2)),2), 2)</f>
        <v>0</v>
      </c>
      <c r="Q171" s="18">
        <f>Source!X173</f>
        <v>0</v>
      </c>
      <c r="R171" s="18">
        <f>ROUND((Source!DO173/100)*ROUND((ROUND((Source!AF173*Source!AV173*Source!I173),2)),2), 2)</f>
        <v>0</v>
      </c>
      <c r="S171" s="18">
        <f>Source!Y173</f>
        <v>0</v>
      </c>
      <c r="T171" s="18">
        <f>ROUND((175/100)*ROUND((ROUND((Source!AE173*Source!AV173*Source!I173),2)),2), 2)</f>
        <v>0</v>
      </c>
      <c r="U171" s="18">
        <f>ROUND((160/100)*ROUND(ROUND((ROUND((Source!AE173*Source!AV173*Source!I173),2)*Source!BS173),2), 2), 2)</f>
        <v>0</v>
      </c>
      <c r="AH171" s="18">
        <v>3</v>
      </c>
    </row>
    <row r="172" spans="1:34" s="18" customFormat="1" x14ac:dyDescent="0.2">
      <c r="A172" s="48"/>
      <c r="B172" s="48"/>
      <c r="C172" s="48"/>
      <c r="D172" s="17" t="str">
        <f>"Объем: "&amp;Source!I173&amp;"="&amp;Source!I98&amp;"*"&amp;"1,5"</f>
        <v>Объем: 20=13,64*1,5</v>
      </c>
      <c r="E172" s="48"/>
      <c r="F172" s="48"/>
      <c r="G172" s="48"/>
      <c r="H172" s="48"/>
      <c r="I172" s="48"/>
      <c r="J172" s="48"/>
      <c r="K172" s="127"/>
      <c r="L172" s="127"/>
    </row>
    <row r="173" spans="1:34" s="18" customFormat="1" x14ac:dyDescent="0.2">
      <c r="D173" s="35" t="s">
        <v>518</v>
      </c>
      <c r="I173" s="68">
        <f>J171+0</f>
        <v>1332.4</v>
      </c>
      <c r="J173" s="68"/>
      <c r="K173" s="124">
        <f>L171+0</f>
        <v>12751.07</v>
      </c>
      <c r="L173" s="124"/>
      <c r="N173" s="36">
        <f>J171+0</f>
        <v>1332.4</v>
      </c>
      <c r="O173" s="36">
        <f>L171+0</f>
        <v>12751.07</v>
      </c>
      <c r="W173" s="18">
        <f>IF(Source!BI173&lt;=1,J171-0, 0)</f>
        <v>1332.4</v>
      </c>
      <c r="X173" s="18">
        <f>IF(Source!BI173=2,J171-0, 0)</f>
        <v>0</v>
      </c>
      <c r="Y173" s="18">
        <f>IF(Source!BI173=3,J171-0, 0)</f>
        <v>0</v>
      </c>
      <c r="Z173" s="18">
        <f>IF(Source!BI173=4,J171,0)</f>
        <v>0</v>
      </c>
    </row>
    <row r="174" spans="1:34" s="18" customFormat="1" x14ac:dyDescent="0.2">
      <c r="K174" s="111"/>
      <c r="L174" s="111"/>
    </row>
    <row r="175" spans="1:34" s="18" customFormat="1" x14ac:dyDescent="0.2">
      <c r="A175" s="72" t="str">
        <f>CONCATENATE("Итого по подразделу: ",IF(Source!G176&lt;&gt;"Новый подраздел", Source!G176, ""))</f>
        <v>Итого по подразделу: Строительные работы</v>
      </c>
      <c r="B175" s="72"/>
      <c r="C175" s="72"/>
      <c r="D175" s="72"/>
      <c r="E175" s="72"/>
      <c r="F175" s="72"/>
      <c r="G175" s="72"/>
      <c r="H175" s="72"/>
      <c r="I175" s="70">
        <f>SUM(N162:N174)</f>
        <v>2898.8500000000004</v>
      </c>
      <c r="J175" s="71"/>
      <c r="K175" s="125">
        <f>SUM(O162:O174)</f>
        <v>51353.82</v>
      </c>
      <c r="L175" s="126"/>
    </row>
    <row r="176" spans="1:34" s="18" customFormat="1" hidden="1" x14ac:dyDescent="0.2">
      <c r="A176" s="18" t="s">
        <v>526</v>
      </c>
      <c r="I176" s="18">
        <f>SUM(AB162:AB175)</f>
        <v>0</v>
      </c>
      <c r="K176" s="111">
        <f>SUM(AC162:AC175)</f>
        <v>0</v>
      </c>
      <c r="L176" s="111"/>
    </row>
    <row r="177" spans="1:34" s="18" customFormat="1" hidden="1" x14ac:dyDescent="0.2">
      <c r="A177" s="18" t="s">
        <v>527</v>
      </c>
      <c r="I177" s="18">
        <f>SUM(AD162:AD176)</f>
        <v>0</v>
      </c>
      <c r="K177" s="111">
        <f>SUM(AE162:AE176)</f>
        <v>0</v>
      </c>
      <c r="L177" s="111"/>
    </row>
    <row r="178" spans="1:34" s="18" customFormat="1" x14ac:dyDescent="0.2">
      <c r="K178" s="111"/>
      <c r="L178" s="111"/>
    </row>
    <row r="179" spans="1:34" s="18" customFormat="1" x14ac:dyDescent="0.2">
      <c r="A179" s="72" t="str">
        <f>CONCATENATE("Итого по разделу: ",IF(Source!G206&lt;&gt;"Новый раздел", Source!G206, ""))</f>
        <v>Итого по разделу: Коллектор "Москва-Сити" ПК117</v>
      </c>
      <c r="B179" s="72"/>
      <c r="C179" s="72"/>
      <c r="D179" s="72"/>
      <c r="E179" s="72"/>
      <c r="F179" s="72"/>
      <c r="G179" s="72"/>
      <c r="H179" s="72"/>
      <c r="I179" s="70">
        <f>SUM(N160:N178)</f>
        <v>2898.8500000000004</v>
      </c>
      <c r="J179" s="71"/>
      <c r="K179" s="125">
        <f>SUM(O160:O178)</f>
        <v>51353.82</v>
      </c>
      <c r="L179" s="126"/>
    </row>
    <row r="180" spans="1:34" s="18" customFormat="1" hidden="1" x14ac:dyDescent="0.2">
      <c r="A180" s="18" t="s">
        <v>526</v>
      </c>
      <c r="I180" s="18">
        <f>SUM(AB160:AB179)</f>
        <v>0</v>
      </c>
      <c r="K180" s="111">
        <f>SUM(AC160:AC179)</f>
        <v>0</v>
      </c>
      <c r="L180" s="111"/>
    </row>
    <row r="181" spans="1:34" s="18" customFormat="1" hidden="1" x14ac:dyDescent="0.2">
      <c r="A181" s="18" t="s">
        <v>527</v>
      </c>
      <c r="I181" s="18">
        <f>SUM(AD160:AD180)</f>
        <v>0</v>
      </c>
      <c r="K181" s="111">
        <f>SUM(AE160:AE180)</f>
        <v>0</v>
      </c>
      <c r="L181" s="111"/>
    </row>
    <row r="182" spans="1:34" s="18" customFormat="1" x14ac:dyDescent="0.2">
      <c r="K182" s="111"/>
      <c r="L182" s="111"/>
    </row>
    <row r="183" spans="1:34" s="18" customFormat="1" x14ac:dyDescent="0.2">
      <c r="A183" s="69" t="str">
        <f>CONCATENATE("Раздел: ",IF(Source!G236&lt;&gt;"Новый раздел", Source!G236, ""))</f>
        <v>Раздел: Коллектор "Москва-Сити" (кабельный) ПК3-ПК26</v>
      </c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9"/>
    </row>
    <row r="184" spans="1:34" s="18" customFormat="1" x14ac:dyDescent="0.2">
      <c r="K184" s="111"/>
      <c r="L184" s="111"/>
    </row>
    <row r="185" spans="1:34" s="18" customFormat="1" x14ac:dyDescent="0.2">
      <c r="A185" s="69" t="str">
        <f>CONCATENATE("Подраздел: ",IF(Source!G240&lt;&gt;"Новый подраздел", Source!G240, ""))</f>
        <v>Подраздел: Монтажные работы</v>
      </c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9"/>
    </row>
    <row r="186" spans="1:34" s="18" customFormat="1" ht="51" x14ac:dyDescent="0.2">
      <c r="A186" s="25">
        <v>19</v>
      </c>
      <c r="B186" s="25">
        <v>19</v>
      </c>
      <c r="C186" s="25" t="str">
        <f>Source!F244</f>
        <v>4.8-309-1</v>
      </c>
      <c r="D186" s="25" t="s">
        <v>175</v>
      </c>
      <c r="E186" s="26" t="str">
        <f>Source!H244</f>
        <v>100 м</v>
      </c>
      <c r="F186" s="12">
        <f>Source!I244</f>
        <v>4.9000000000000004</v>
      </c>
      <c r="G186" s="27"/>
      <c r="H186" s="28"/>
      <c r="I186" s="12"/>
      <c r="J186" s="27"/>
      <c r="K186" s="119"/>
      <c r="L186" s="120"/>
      <c r="P186" s="18">
        <f>ROUND((Source!DN244/100)*ROUND((ROUND((Source!AF244*Source!AV244*Source!I244),2)),2), 2)</f>
        <v>4982.34</v>
      </c>
      <c r="Q186" s="18">
        <f>Source!X244</f>
        <v>124743.62</v>
      </c>
      <c r="R186" s="18">
        <f>ROUND((Source!DO244/100)*ROUND((ROUND((Source!AF244*Source!AV244*Source!I244),2)),2), 2)</f>
        <v>3113.96</v>
      </c>
      <c r="S186" s="18">
        <f>Source!Y244</f>
        <v>58304.08</v>
      </c>
      <c r="T186" s="18">
        <f>ROUND((175/100)*ROUND((ROUND((Source!AE244*Source!AV244*Source!I244),2)),2), 2)</f>
        <v>266.3</v>
      </c>
      <c r="U186" s="18">
        <f>ROUND((160/100)*ROUND(ROUND((ROUND((Source!AE244*Source!AV244*Source!I244),2)*Source!BS244),2), 2), 2)</f>
        <v>7421.02</v>
      </c>
      <c r="AH186" s="18">
        <v>0</v>
      </c>
    </row>
    <row r="187" spans="1:34" s="18" customFormat="1" x14ac:dyDescent="0.2">
      <c r="A187" s="25"/>
      <c r="B187" s="25"/>
      <c r="C187" s="25"/>
      <c r="D187" s="25" t="s">
        <v>508</v>
      </c>
      <c r="E187" s="26"/>
      <c r="F187" s="12"/>
      <c r="G187" s="27">
        <f>Source!AO244</f>
        <v>656.9</v>
      </c>
      <c r="H187" s="28" t="str">
        <f>Source!DG244</f>
        <v>)*1,2)*1,1</v>
      </c>
      <c r="I187" s="12">
        <f>Source!AV244</f>
        <v>1.0469999999999999</v>
      </c>
      <c r="J187" s="27">
        <f>ROUND((ROUND((Source!AF244*Source!AV244*Source!I244),2)),2)</f>
        <v>4448.5200000000004</v>
      </c>
      <c r="K187" s="119">
        <f>IF(Source!BA244&lt;&gt; 0, Source!BA244, 1)</f>
        <v>30.48</v>
      </c>
      <c r="L187" s="120">
        <f>Source!S244</f>
        <v>135590.89000000001</v>
      </c>
      <c r="V187" s="18">
        <f>J187</f>
        <v>4448.5200000000004</v>
      </c>
    </row>
    <row r="188" spans="1:34" s="18" customFormat="1" x14ac:dyDescent="0.2">
      <c r="A188" s="25"/>
      <c r="B188" s="25"/>
      <c r="C188" s="25"/>
      <c r="D188" s="25" t="s">
        <v>509</v>
      </c>
      <c r="E188" s="26"/>
      <c r="F188" s="12"/>
      <c r="G188" s="27">
        <f>Source!AM244</f>
        <v>225.52</v>
      </c>
      <c r="H188" s="28" t="str">
        <f>Source!DE244</f>
        <v>)*1,2)*1,1</v>
      </c>
      <c r="I188" s="12">
        <f>Source!AV244</f>
        <v>1.0469999999999999</v>
      </c>
      <c r="J188" s="27">
        <f>(ROUND((ROUND(((((Source!ET244*1.2)*1.1))*Source!AV244*Source!I244),2)),2)+ROUND((ROUND(((Source!AE244-(((Source!EU244*1.2)*1.1)))*Source!AV244*Source!I244),2)),2))</f>
        <v>1527.22</v>
      </c>
      <c r="K188" s="119">
        <f>IF(Source!BB244&lt;&gt; 0, Source!BB244, 1)</f>
        <v>11.11</v>
      </c>
      <c r="L188" s="120">
        <f>Source!Q244</f>
        <v>16967.41</v>
      </c>
    </row>
    <row r="189" spans="1:34" s="18" customFormat="1" x14ac:dyDescent="0.2">
      <c r="A189" s="25"/>
      <c r="B189" s="25"/>
      <c r="C189" s="25"/>
      <c r="D189" s="25" t="s">
        <v>510</v>
      </c>
      <c r="E189" s="26"/>
      <c r="F189" s="12"/>
      <c r="G189" s="27">
        <f>Source!AN244</f>
        <v>22.47</v>
      </c>
      <c r="H189" s="28" t="str">
        <f>Source!DF244</f>
        <v>)*1,2)*1,1</v>
      </c>
      <c r="I189" s="12">
        <f>Source!AV244</f>
        <v>1.0469999999999999</v>
      </c>
      <c r="J189" s="29">
        <f>ROUND((ROUND((Source!AE244*Source!AV244*Source!I244),2)),2)</f>
        <v>152.16999999999999</v>
      </c>
      <c r="K189" s="119">
        <f>IF(Source!BS244&lt;&gt; 0, Source!BS244, 1)</f>
        <v>30.48</v>
      </c>
      <c r="L189" s="121">
        <f>Source!R244</f>
        <v>4638.1400000000003</v>
      </c>
      <c r="V189" s="18">
        <f>J189</f>
        <v>152.16999999999999</v>
      </c>
    </row>
    <row r="190" spans="1:34" s="18" customFormat="1" x14ac:dyDescent="0.2">
      <c r="A190" s="25"/>
      <c r="B190" s="25"/>
      <c r="C190" s="25"/>
      <c r="D190" s="25" t="s">
        <v>511</v>
      </c>
      <c r="E190" s="26"/>
      <c r="F190" s="12"/>
      <c r="G190" s="27">
        <f>Source!AL244</f>
        <v>188.5</v>
      </c>
      <c r="H190" s="28" t="str">
        <f>Source!DD244</f>
        <v/>
      </c>
      <c r="I190" s="12">
        <f>Source!AW244</f>
        <v>1</v>
      </c>
      <c r="J190" s="27">
        <f>ROUND((ROUND((Source!AC244*Source!AW244*Source!I244),2)),2)</f>
        <v>923.65</v>
      </c>
      <c r="K190" s="119">
        <f>IF(Source!BC244&lt;&gt; 0, Source!BC244, 1)</f>
        <v>5.77</v>
      </c>
      <c r="L190" s="120">
        <f>Source!P244</f>
        <v>5329.46</v>
      </c>
    </row>
    <row r="191" spans="1:34" s="18" customFormat="1" x14ac:dyDescent="0.2">
      <c r="A191" s="25"/>
      <c r="B191" s="25"/>
      <c r="C191" s="25"/>
      <c r="D191" s="25" t="s">
        <v>512</v>
      </c>
      <c r="E191" s="26" t="s">
        <v>513</v>
      </c>
      <c r="F191" s="12">
        <f>Source!DN244</f>
        <v>112</v>
      </c>
      <c r="G191" s="27"/>
      <c r="H191" s="28"/>
      <c r="I191" s="12"/>
      <c r="J191" s="27">
        <f>SUM(P186:P190)</f>
        <v>4982.34</v>
      </c>
      <c r="K191" s="119">
        <f>Source!BZ244</f>
        <v>92</v>
      </c>
      <c r="L191" s="120">
        <f>SUM(Q186:Q190)</f>
        <v>124743.62</v>
      </c>
    </row>
    <row r="192" spans="1:34" s="18" customFormat="1" x14ac:dyDescent="0.2">
      <c r="A192" s="25"/>
      <c r="B192" s="25"/>
      <c r="C192" s="25"/>
      <c r="D192" s="25" t="s">
        <v>514</v>
      </c>
      <c r="E192" s="26" t="s">
        <v>513</v>
      </c>
      <c r="F192" s="12">
        <f>Source!DO244</f>
        <v>70</v>
      </c>
      <c r="G192" s="27"/>
      <c r="H192" s="28"/>
      <c r="I192" s="12"/>
      <c r="J192" s="27">
        <f>SUM(R186:R191)</f>
        <v>3113.96</v>
      </c>
      <c r="K192" s="119">
        <f>Source!CA244</f>
        <v>43</v>
      </c>
      <c r="L192" s="120">
        <f>SUM(S186:S191)</f>
        <v>58304.08</v>
      </c>
    </row>
    <row r="193" spans="1:34" s="18" customFormat="1" x14ac:dyDescent="0.2">
      <c r="A193" s="25"/>
      <c r="B193" s="25"/>
      <c r="C193" s="25"/>
      <c r="D193" s="25" t="s">
        <v>515</v>
      </c>
      <c r="E193" s="26" t="s">
        <v>513</v>
      </c>
      <c r="F193" s="12">
        <f>175</f>
        <v>175</v>
      </c>
      <c r="G193" s="27"/>
      <c r="H193" s="28"/>
      <c r="I193" s="12"/>
      <c r="J193" s="27">
        <f>SUM(T186:T192)</f>
        <v>266.3</v>
      </c>
      <c r="K193" s="119">
        <f>160</f>
        <v>160</v>
      </c>
      <c r="L193" s="120">
        <f>SUM(U186:U192)</f>
        <v>7421.02</v>
      </c>
    </row>
    <row r="194" spans="1:34" s="18" customFormat="1" x14ac:dyDescent="0.2">
      <c r="A194" s="30"/>
      <c r="B194" s="30"/>
      <c r="C194" s="30"/>
      <c r="D194" s="30" t="s">
        <v>516</v>
      </c>
      <c r="E194" s="31" t="s">
        <v>517</v>
      </c>
      <c r="F194" s="32">
        <f>Source!AQ244</f>
        <v>54.12</v>
      </c>
      <c r="G194" s="33"/>
      <c r="H194" s="34" t="str">
        <f>Source!DI244</f>
        <v>)*1,2)*1,1</v>
      </c>
      <c r="I194" s="32">
        <f>Source!AV244</f>
        <v>1.0469999999999999</v>
      </c>
      <c r="J194" s="33">
        <f>Source!U244</f>
        <v>366.50042351999991</v>
      </c>
      <c r="K194" s="122"/>
      <c r="L194" s="123"/>
    </row>
    <row r="195" spans="1:34" s="18" customFormat="1" x14ac:dyDescent="0.2">
      <c r="D195" s="35" t="s">
        <v>518</v>
      </c>
      <c r="I195" s="68">
        <f>J187+J188+J190+J191+J192+J193+0</f>
        <v>15261.989999999998</v>
      </c>
      <c r="J195" s="68"/>
      <c r="K195" s="124">
        <f>L187+L188+L190+L191+L192+L193+0</f>
        <v>348356.48000000004</v>
      </c>
      <c r="L195" s="124"/>
      <c r="N195" s="36">
        <f>J187+J188+J190+J191+J192+J193+0</f>
        <v>15261.989999999998</v>
      </c>
      <c r="O195" s="36">
        <f>L187+L188+L190+L191+L192+L193+0</f>
        <v>348356.48000000004</v>
      </c>
      <c r="W195" s="18">
        <f>IF(Source!BI244&lt;=1,J187+J188+J190+J191+J192+J193-0, 0)</f>
        <v>0</v>
      </c>
      <c r="X195" s="18">
        <f>IF(Source!BI244=2,J187+J188+J190+J191+J192+J193-0, 0)</f>
        <v>15261.989999999998</v>
      </c>
      <c r="Y195" s="18">
        <f>IF(Source!BI244=3,J187+J188+J190+J191+J192+J193-0, 0)</f>
        <v>0</v>
      </c>
      <c r="Z195" s="18">
        <f>IF(Source!BI244=4,J187+J188+J190+J191+J192+J193,0)</f>
        <v>0</v>
      </c>
    </row>
    <row r="196" spans="1:34" s="18" customFormat="1" x14ac:dyDescent="0.2">
      <c r="K196" s="111"/>
      <c r="L196" s="111"/>
    </row>
    <row r="197" spans="1:34" s="18" customFormat="1" ht="63.75" x14ac:dyDescent="0.2">
      <c r="A197" s="30">
        <v>20</v>
      </c>
      <c r="B197" s="30">
        <v>20</v>
      </c>
      <c r="C197" s="30" t="str">
        <f>Source!F246</f>
        <v>1.23-7-657</v>
      </c>
      <c r="D197" s="30" t="s">
        <v>33</v>
      </c>
      <c r="E197" s="31" t="str">
        <f>Source!H246</f>
        <v>км</v>
      </c>
      <c r="F197" s="32">
        <f>Source!I246</f>
        <v>1.4990000000000001</v>
      </c>
      <c r="G197" s="33">
        <f>Source!AL246</f>
        <v>113001.58</v>
      </c>
      <c r="H197" s="34" t="str">
        <f>Source!DD246</f>
        <v/>
      </c>
      <c r="I197" s="32">
        <f>Source!AW246</f>
        <v>1</v>
      </c>
      <c r="J197" s="33">
        <f>ROUND((ROUND((Source!AC246*Source!AW246*Source!I246),2)),2)</f>
        <v>169389.37</v>
      </c>
      <c r="K197" s="122">
        <f>IF(Source!BC246&lt;&gt; 0, Source!BC246, 1)</f>
        <v>14.23</v>
      </c>
      <c r="L197" s="123">
        <f>Source!P246</f>
        <v>2410410.7400000002</v>
      </c>
      <c r="P197" s="18">
        <f>ROUND((Source!DN246/100)*ROUND((ROUND((Source!AF246*Source!AV246*Source!I246),2)),2), 2)</f>
        <v>0</v>
      </c>
      <c r="Q197" s="18">
        <f>Source!X246</f>
        <v>0</v>
      </c>
      <c r="R197" s="18">
        <f>ROUND((Source!DO246/100)*ROUND((ROUND((Source!AF246*Source!AV246*Source!I246),2)),2), 2)</f>
        <v>0</v>
      </c>
      <c r="S197" s="18">
        <f>Source!Y246</f>
        <v>0</v>
      </c>
      <c r="T197" s="18">
        <f>ROUND((175/100)*ROUND((ROUND((Source!AE246*Source!AV246*Source!I246),2)),2), 2)</f>
        <v>0</v>
      </c>
      <c r="U197" s="18">
        <f>ROUND((160/100)*ROUND(ROUND((ROUND((Source!AE246*Source!AV246*Source!I246),2)*Source!BS246),2), 2), 2)</f>
        <v>0</v>
      </c>
      <c r="AH197" s="18">
        <v>3</v>
      </c>
    </row>
    <row r="198" spans="1:34" s="18" customFormat="1" x14ac:dyDescent="0.2">
      <c r="D198" s="35" t="s">
        <v>518</v>
      </c>
      <c r="I198" s="68">
        <f>J197+0</f>
        <v>169389.37</v>
      </c>
      <c r="J198" s="68"/>
      <c r="K198" s="124">
        <f>L197+0</f>
        <v>2410410.7400000002</v>
      </c>
      <c r="L198" s="124"/>
      <c r="N198" s="36">
        <f>J197+0</f>
        <v>169389.37</v>
      </c>
      <c r="O198" s="36">
        <f>L197+0</f>
        <v>2410410.7400000002</v>
      </c>
      <c r="W198" s="18">
        <f>IF(Source!BI246&lt;=1,J197-0, 0)</f>
        <v>0</v>
      </c>
      <c r="X198" s="18">
        <f>IF(Source!BI246=2,J197-0, 0)</f>
        <v>169389.37</v>
      </c>
      <c r="Y198" s="18">
        <f>IF(Source!BI246=3,J197-0, 0)</f>
        <v>0</v>
      </c>
      <c r="Z198" s="18">
        <f>IF(Source!BI246=4,J197,0)</f>
        <v>0</v>
      </c>
    </row>
    <row r="199" spans="1:34" s="18" customFormat="1" x14ac:dyDescent="0.2">
      <c r="K199" s="111"/>
      <c r="L199" s="111"/>
    </row>
    <row r="200" spans="1:34" s="18" customFormat="1" ht="25.5" x14ac:dyDescent="0.2">
      <c r="A200" s="30">
        <v>21</v>
      </c>
      <c r="B200" s="30">
        <v>21</v>
      </c>
      <c r="C200" s="30" t="str">
        <f>Source!F248</f>
        <v>1.7-6-32</v>
      </c>
      <c r="D200" s="30" t="s">
        <v>46</v>
      </c>
      <c r="E200" s="31" t="str">
        <f>Source!H248</f>
        <v>шт.</v>
      </c>
      <c r="F200" s="32">
        <f>Source!I248</f>
        <v>70</v>
      </c>
      <c r="G200" s="33">
        <f>Source!AL248</f>
        <v>150.75</v>
      </c>
      <c r="H200" s="34" t="str">
        <f>Source!DD248</f>
        <v/>
      </c>
      <c r="I200" s="32">
        <f>Source!AW248</f>
        <v>1</v>
      </c>
      <c r="J200" s="33">
        <f>ROUND((ROUND((Source!AC248*Source!AW248*Source!I248),2)),2)</f>
        <v>10552.5</v>
      </c>
      <c r="K200" s="122">
        <f>IF(Source!BC248&lt;&gt; 0, Source!BC248, 1)</f>
        <v>2.5499999999999998</v>
      </c>
      <c r="L200" s="123">
        <f>Source!P248</f>
        <v>26908.880000000001</v>
      </c>
      <c r="P200" s="18">
        <f>ROUND((Source!DN248/100)*ROUND((ROUND((Source!AF248*Source!AV248*Source!I248),2)),2), 2)</f>
        <v>0</v>
      </c>
      <c r="Q200" s="18">
        <f>Source!X248</f>
        <v>0</v>
      </c>
      <c r="R200" s="18">
        <f>ROUND((Source!DO248/100)*ROUND((ROUND((Source!AF248*Source!AV248*Source!I248),2)),2), 2)</f>
        <v>0</v>
      </c>
      <c r="S200" s="18">
        <f>Source!Y248</f>
        <v>0</v>
      </c>
      <c r="T200" s="18">
        <f>ROUND((175/100)*ROUND((ROUND((Source!AE248*Source!AV248*Source!I248),2)),2), 2)</f>
        <v>0</v>
      </c>
      <c r="U200" s="18">
        <f>ROUND((160/100)*ROUND(ROUND((ROUND((Source!AE248*Source!AV248*Source!I248),2)*Source!BS248),2), 2), 2)</f>
        <v>0</v>
      </c>
      <c r="AH200" s="18">
        <v>3</v>
      </c>
    </row>
    <row r="201" spans="1:34" s="18" customFormat="1" x14ac:dyDescent="0.2">
      <c r="D201" s="35" t="s">
        <v>518</v>
      </c>
      <c r="I201" s="68">
        <f>J200+0</f>
        <v>10552.5</v>
      </c>
      <c r="J201" s="68"/>
      <c r="K201" s="124">
        <f>L200+0</f>
        <v>26908.880000000001</v>
      </c>
      <c r="L201" s="124"/>
      <c r="N201" s="36">
        <f>J200+0</f>
        <v>10552.5</v>
      </c>
      <c r="O201" s="36">
        <f>L200+0</f>
        <v>26908.880000000001</v>
      </c>
      <c r="W201" s="18">
        <f>IF(Source!BI248&lt;=1,J200-0, 0)</f>
        <v>10552.5</v>
      </c>
      <c r="X201" s="18">
        <f>IF(Source!BI248=2,J200-0, 0)</f>
        <v>0</v>
      </c>
      <c r="Y201" s="18">
        <f>IF(Source!BI248=3,J200-0, 0)</f>
        <v>0</v>
      </c>
      <c r="Z201" s="18">
        <f>IF(Source!BI248=4,J200,0)</f>
        <v>0</v>
      </c>
    </row>
    <row r="202" spans="1:34" s="18" customFormat="1" x14ac:dyDescent="0.2">
      <c r="K202" s="111"/>
      <c r="L202" s="111"/>
    </row>
    <row r="203" spans="1:34" s="18" customFormat="1" ht="25.5" x14ac:dyDescent="0.2">
      <c r="A203" s="25">
        <v>22</v>
      </c>
      <c r="B203" s="25">
        <v>22</v>
      </c>
      <c r="C203" s="25" t="str">
        <f>Source!F250</f>
        <v>4.8-292-1</v>
      </c>
      <c r="D203" s="25" t="s">
        <v>51</v>
      </c>
      <c r="E203" s="26" t="str">
        <f>Source!H250</f>
        <v>1 Т</v>
      </c>
      <c r="F203" s="12">
        <f>Source!I250</f>
        <v>0.15970000000000001</v>
      </c>
      <c r="G203" s="27"/>
      <c r="H203" s="28"/>
      <c r="I203" s="12"/>
      <c r="J203" s="27"/>
      <c r="K203" s="119"/>
      <c r="L203" s="120"/>
      <c r="P203" s="18">
        <f>ROUND((Source!DN250/100)*ROUND((ROUND((Source!AF250*Source!AV250*Source!I250),2)),2), 2)</f>
        <v>367.01</v>
      </c>
      <c r="Q203" s="18">
        <f>Source!X250</f>
        <v>9188.9500000000007</v>
      </c>
      <c r="R203" s="18">
        <f>ROUND((Source!DO250/100)*ROUND((ROUND((Source!AF250*Source!AV250*Source!I250),2)),2), 2)</f>
        <v>229.38</v>
      </c>
      <c r="S203" s="18">
        <f>Source!Y250</f>
        <v>4294.84</v>
      </c>
      <c r="T203" s="18">
        <f>ROUND((175/100)*ROUND((ROUND((Source!AE250*Source!AV250*Source!I250),2)),2), 2)</f>
        <v>2.4300000000000002</v>
      </c>
      <c r="U203" s="18">
        <f>ROUND((160/100)*ROUND(ROUND((ROUND((Source!AE250*Source!AV250*Source!I250),2)*Source!BS250),2), 2), 2)</f>
        <v>67.790000000000006</v>
      </c>
      <c r="AH203" s="18">
        <v>0</v>
      </c>
    </row>
    <row r="204" spans="1:34" s="18" customFormat="1" x14ac:dyDescent="0.2">
      <c r="A204" s="25"/>
      <c r="B204" s="25"/>
      <c r="C204" s="25"/>
      <c r="D204" s="25" t="s">
        <v>508</v>
      </c>
      <c r="E204" s="26"/>
      <c r="F204" s="12"/>
      <c r="G204" s="27">
        <f>Source!AO250</f>
        <v>1456.85</v>
      </c>
      <c r="H204" s="28" t="str">
        <f>Source!DG250</f>
        <v>)*1,2)*1,1</v>
      </c>
      <c r="I204" s="12">
        <f>Source!AV250</f>
        <v>1.0669999999999999</v>
      </c>
      <c r="J204" s="27">
        <f>ROUND((ROUND((Source!AF250*Source!AV250*Source!I250),2)),2)</f>
        <v>327.69</v>
      </c>
      <c r="K204" s="119">
        <f>IF(Source!BA250&lt;&gt; 0, Source!BA250, 1)</f>
        <v>30.48</v>
      </c>
      <c r="L204" s="120">
        <f>Source!S250</f>
        <v>9987.99</v>
      </c>
      <c r="V204" s="18">
        <f>J204</f>
        <v>327.69</v>
      </c>
    </row>
    <row r="205" spans="1:34" s="18" customFormat="1" x14ac:dyDescent="0.2">
      <c r="A205" s="25"/>
      <c r="B205" s="25"/>
      <c r="C205" s="25"/>
      <c r="D205" s="25" t="s">
        <v>509</v>
      </c>
      <c r="E205" s="26"/>
      <c r="F205" s="12"/>
      <c r="G205" s="27">
        <f>Source!AM250</f>
        <v>302.51</v>
      </c>
      <c r="H205" s="28" t="str">
        <f>Source!DE250</f>
        <v>)*1,2)*1,1</v>
      </c>
      <c r="I205" s="12">
        <f>Source!AV250</f>
        <v>1.0669999999999999</v>
      </c>
      <c r="J205" s="27">
        <f>(ROUND((ROUND(((((Source!ET250*1.2)*1.1))*Source!AV250*Source!I250),2)),2)+ROUND((ROUND(((Source!AE250-(((Source!EU250*1.2)*1.1)))*Source!AV250*Source!I250),2)),2))</f>
        <v>68.040000000000006</v>
      </c>
      <c r="K205" s="119">
        <f>IF(Source!BB250&lt;&gt; 0, Source!BB250, 1)</f>
        <v>11.22</v>
      </c>
      <c r="L205" s="120">
        <f>Source!Q250</f>
        <v>763.41</v>
      </c>
    </row>
    <row r="206" spans="1:34" s="18" customFormat="1" x14ac:dyDescent="0.2">
      <c r="A206" s="25"/>
      <c r="B206" s="25"/>
      <c r="C206" s="25"/>
      <c r="D206" s="25" t="s">
        <v>510</v>
      </c>
      <c r="E206" s="26"/>
      <c r="F206" s="12"/>
      <c r="G206" s="27">
        <f>Source!AN250</f>
        <v>6.19</v>
      </c>
      <c r="H206" s="28" t="str">
        <f>Source!DF250</f>
        <v>)*1,2)*1,1</v>
      </c>
      <c r="I206" s="12">
        <f>Source!AV250</f>
        <v>1.0669999999999999</v>
      </c>
      <c r="J206" s="29">
        <f>ROUND((ROUND((Source!AE250*Source!AV250*Source!I250),2)),2)</f>
        <v>1.39</v>
      </c>
      <c r="K206" s="119">
        <f>IF(Source!BS250&lt;&gt; 0, Source!BS250, 1)</f>
        <v>30.48</v>
      </c>
      <c r="L206" s="121">
        <f>Source!R250</f>
        <v>42.37</v>
      </c>
      <c r="V206" s="18">
        <f>J206</f>
        <v>1.39</v>
      </c>
    </row>
    <row r="207" spans="1:34" s="18" customFormat="1" x14ac:dyDescent="0.2">
      <c r="A207" s="25"/>
      <c r="B207" s="25"/>
      <c r="C207" s="25"/>
      <c r="D207" s="25" t="s">
        <v>511</v>
      </c>
      <c r="E207" s="26"/>
      <c r="F207" s="12"/>
      <c r="G207" s="27">
        <f>Source!AL250</f>
        <v>258.89</v>
      </c>
      <c r="H207" s="28" t="str">
        <f>Source!DD250</f>
        <v>)*1)*1</v>
      </c>
      <c r="I207" s="12">
        <f>Source!AW250</f>
        <v>1.081</v>
      </c>
      <c r="J207" s="27">
        <f>ROUND((ROUND((Source!AC250*Source!AW250*Source!I250),2)),2)</f>
        <v>44.69</v>
      </c>
      <c r="K207" s="119">
        <f>IF(Source!BC250&lt;&gt; 0, Source!BC250, 1)</f>
        <v>7.18</v>
      </c>
      <c r="L207" s="120">
        <f>Source!P250</f>
        <v>320.87</v>
      </c>
    </row>
    <row r="208" spans="1:34" s="18" customFormat="1" x14ac:dyDescent="0.2">
      <c r="A208" s="25"/>
      <c r="B208" s="25"/>
      <c r="C208" s="25"/>
      <c r="D208" s="25" t="s">
        <v>512</v>
      </c>
      <c r="E208" s="26" t="s">
        <v>513</v>
      </c>
      <c r="F208" s="12">
        <f>Source!DN250</f>
        <v>112</v>
      </c>
      <c r="G208" s="27"/>
      <c r="H208" s="28"/>
      <c r="I208" s="12"/>
      <c r="J208" s="27">
        <f>SUM(P203:P207)</f>
        <v>367.01</v>
      </c>
      <c r="K208" s="119">
        <f>Source!BZ250</f>
        <v>92</v>
      </c>
      <c r="L208" s="120">
        <f>SUM(Q203:Q207)</f>
        <v>9188.9500000000007</v>
      </c>
    </row>
    <row r="209" spans="1:34" s="18" customFormat="1" x14ac:dyDescent="0.2">
      <c r="A209" s="25"/>
      <c r="B209" s="25"/>
      <c r="C209" s="25"/>
      <c r="D209" s="25" t="s">
        <v>514</v>
      </c>
      <c r="E209" s="26" t="s">
        <v>513</v>
      </c>
      <c r="F209" s="12">
        <f>Source!DO250</f>
        <v>70</v>
      </c>
      <c r="G209" s="27"/>
      <c r="H209" s="28"/>
      <c r="I209" s="12"/>
      <c r="J209" s="27">
        <f>SUM(R203:R208)</f>
        <v>229.38</v>
      </c>
      <c r="K209" s="119">
        <f>Source!CA250</f>
        <v>43</v>
      </c>
      <c r="L209" s="120">
        <f>SUM(S203:S208)</f>
        <v>4294.84</v>
      </c>
    </row>
    <row r="210" spans="1:34" s="18" customFormat="1" x14ac:dyDescent="0.2">
      <c r="A210" s="25"/>
      <c r="B210" s="25"/>
      <c r="C210" s="25"/>
      <c r="D210" s="25" t="s">
        <v>515</v>
      </c>
      <c r="E210" s="26" t="s">
        <v>513</v>
      </c>
      <c r="F210" s="12">
        <f>175</f>
        <v>175</v>
      </c>
      <c r="G210" s="27"/>
      <c r="H210" s="28"/>
      <c r="I210" s="12"/>
      <c r="J210" s="27">
        <f>SUM(T203:T209)</f>
        <v>2.4300000000000002</v>
      </c>
      <c r="K210" s="119">
        <f>160</f>
        <v>160</v>
      </c>
      <c r="L210" s="120">
        <f>SUM(U203:U209)</f>
        <v>67.790000000000006</v>
      </c>
    </row>
    <row r="211" spans="1:34" s="18" customFormat="1" x14ac:dyDescent="0.2">
      <c r="A211" s="30"/>
      <c r="B211" s="30"/>
      <c r="C211" s="30"/>
      <c r="D211" s="30" t="s">
        <v>516</v>
      </c>
      <c r="E211" s="31" t="s">
        <v>517</v>
      </c>
      <c r="F211" s="32">
        <f>Source!AQ250</f>
        <v>100.33</v>
      </c>
      <c r="G211" s="33"/>
      <c r="H211" s="34" t="str">
        <f>Source!DI250</f>
        <v>)*1,2)*1,1</v>
      </c>
      <c r="I211" s="32">
        <f>Source!AV250</f>
        <v>1.0669999999999999</v>
      </c>
      <c r="J211" s="33">
        <f>Source!U250</f>
        <v>22.567012996439999</v>
      </c>
      <c r="K211" s="122"/>
      <c r="L211" s="123"/>
    </row>
    <row r="212" spans="1:34" s="18" customFormat="1" x14ac:dyDescent="0.2">
      <c r="D212" s="35" t="s">
        <v>518</v>
      </c>
      <c r="I212" s="68">
        <f>J204+J205+J207+J208+J209+J210+0</f>
        <v>1039.24</v>
      </c>
      <c r="J212" s="68"/>
      <c r="K212" s="124">
        <f>L204+L205+L207+L208+L209+L210+0</f>
        <v>24623.850000000002</v>
      </c>
      <c r="L212" s="124"/>
      <c r="N212" s="36">
        <f>J204+J205+J207+J208+J209+J210+0</f>
        <v>1039.24</v>
      </c>
      <c r="O212" s="36">
        <f>L204+L205+L207+L208+L209+L210+0</f>
        <v>24623.850000000002</v>
      </c>
      <c r="W212" s="18">
        <f>IF(Source!BI250&lt;=1,J204+J205+J207+J208+J209+J210-0, 0)</f>
        <v>0</v>
      </c>
      <c r="X212" s="18">
        <f>IF(Source!BI250=2,J204+J205+J207+J208+J209+J210-0, 0)</f>
        <v>1039.24</v>
      </c>
      <c r="Y212" s="18">
        <f>IF(Source!BI250=3,J204+J205+J207+J208+J209+J210-0, 0)</f>
        <v>0</v>
      </c>
      <c r="Z212" s="18">
        <f>IF(Source!BI250=4,J204+J205+J207+J208+J209+J210,0)</f>
        <v>0</v>
      </c>
    </row>
    <row r="213" spans="1:34" s="18" customFormat="1" x14ac:dyDescent="0.2">
      <c r="K213" s="111"/>
      <c r="L213" s="111"/>
    </row>
    <row r="214" spans="1:34" s="18" customFormat="1" ht="38.25" x14ac:dyDescent="0.2">
      <c r="A214" s="30">
        <v>23</v>
      </c>
      <c r="B214" s="30">
        <v>23</v>
      </c>
      <c r="C214" s="30" t="str">
        <f>Source!F252</f>
        <v>УПД № 424 от 09.12.2024</v>
      </c>
      <c r="D214" s="30" t="s">
        <v>519</v>
      </c>
      <c r="E214" s="31" t="str">
        <f>Source!H252</f>
        <v>шт.</v>
      </c>
      <c r="F214" s="32">
        <f>Source!I252</f>
        <v>15</v>
      </c>
      <c r="G214" s="33">
        <f>Source!AL252</f>
        <v>50.620000000000005</v>
      </c>
      <c r="H214" s="34" t="str">
        <f>Source!DD252</f>
        <v/>
      </c>
      <c r="I214" s="32">
        <f>Source!AW252</f>
        <v>1</v>
      </c>
      <c r="J214" s="33">
        <f>ROUND((ROUND((Source!AC252*Source!AW252*Source!I252),2)),2)</f>
        <v>759.3</v>
      </c>
      <c r="K214" s="122">
        <f>IF(Source!BC252&lt;&gt; 0, Source!BC252, 1)</f>
        <v>9.57</v>
      </c>
      <c r="L214" s="123">
        <f>Source!P252</f>
        <v>7266.5</v>
      </c>
      <c r="P214" s="18">
        <f>ROUND((Source!DN252/100)*ROUND((ROUND((Source!AF252*Source!AV252*Source!I252),2)),2), 2)</f>
        <v>0</v>
      </c>
      <c r="Q214" s="18">
        <f>Source!X252</f>
        <v>0</v>
      </c>
      <c r="R214" s="18">
        <f>ROUND((Source!DO252/100)*ROUND((ROUND((Source!AF252*Source!AV252*Source!I252),2)),2), 2)</f>
        <v>0</v>
      </c>
      <c r="S214" s="18">
        <f>Source!Y252</f>
        <v>0</v>
      </c>
      <c r="T214" s="18">
        <f>ROUND((175/100)*ROUND((ROUND((Source!AE252*Source!AV252*Source!I252),2)),2), 2)</f>
        <v>0</v>
      </c>
      <c r="U214" s="18">
        <f>ROUND((160/100)*ROUND(ROUND((ROUND((Source!AE252*Source!AV252*Source!I252),2)*Source!BS252),2), 2), 2)</f>
        <v>0</v>
      </c>
      <c r="AH214" s="18">
        <v>3</v>
      </c>
    </row>
    <row r="215" spans="1:34" s="18" customFormat="1" x14ac:dyDescent="0.2">
      <c r="D215" s="35" t="s">
        <v>518</v>
      </c>
      <c r="I215" s="68">
        <f>J214+0</f>
        <v>759.3</v>
      </c>
      <c r="J215" s="68"/>
      <c r="K215" s="124">
        <f>L214+0</f>
        <v>7266.5</v>
      </c>
      <c r="L215" s="124"/>
      <c r="N215" s="36">
        <f>J214+0</f>
        <v>759.3</v>
      </c>
      <c r="O215" s="36">
        <f>L214+0</f>
        <v>7266.5</v>
      </c>
      <c r="W215" s="18">
        <f>IF(Source!BI252&lt;=1,J214-0, 0)</f>
        <v>0</v>
      </c>
      <c r="X215" s="18">
        <f>IF(Source!BI252=2,J214-0, 0)</f>
        <v>759.3</v>
      </c>
      <c r="Y215" s="18">
        <f>IF(Source!BI252=3,J214-0, 0)</f>
        <v>0</v>
      </c>
      <c r="Z215" s="18">
        <f>IF(Source!BI252=4,J214,0)</f>
        <v>0</v>
      </c>
    </row>
    <row r="216" spans="1:34" s="18" customFormat="1" x14ac:dyDescent="0.2">
      <c r="K216" s="111"/>
      <c r="L216" s="111"/>
    </row>
    <row r="217" spans="1:34" s="18" customFormat="1" ht="38.25" x14ac:dyDescent="0.2">
      <c r="A217" s="30">
        <v>24</v>
      </c>
      <c r="B217" s="30">
        <v>24</v>
      </c>
      <c r="C217" s="30" t="str">
        <f>Source!F254</f>
        <v>УПД № 424 от 09.12.2024</v>
      </c>
      <c r="D217" s="30" t="s">
        <v>520</v>
      </c>
      <c r="E217" s="31" t="str">
        <f>Source!H254</f>
        <v>шт.</v>
      </c>
      <c r="F217" s="32">
        <f>Source!I254</f>
        <v>10</v>
      </c>
      <c r="G217" s="33">
        <f>Source!AL254</f>
        <v>55.96</v>
      </c>
      <c r="H217" s="34" t="str">
        <f>Source!DD254</f>
        <v/>
      </c>
      <c r="I217" s="32">
        <f>Source!AW254</f>
        <v>1</v>
      </c>
      <c r="J217" s="33">
        <f>ROUND((ROUND((Source!AC254*Source!AW254*Source!I254),2)),2)</f>
        <v>559.6</v>
      </c>
      <c r="K217" s="122">
        <f>IF(Source!BC254&lt;&gt; 0, Source!BC254, 1)</f>
        <v>9.57</v>
      </c>
      <c r="L217" s="123">
        <f>Source!P254</f>
        <v>5355.37</v>
      </c>
      <c r="P217" s="18">
        <f>ROUND((Source!DN254/100)*ROUND((ROUND((Source!AF254*Source!AV254*Source!I254),2)),2), 2)</f>
        <v>0</v>
      </c>
      <c r="Q217" s="18">
        <f>Source!X254</f>
        <v>0</v>
      </c>
      <c r="R217" s="18">
        <f>ROUND((Source!DO254/100)*ROUND((ROUND((Source!AF254*Source!AV254*Source!I254),2)),2), 2)</f>
        <v>0</v>
      </c>
      <c r="S217" s="18">
        <f>Source!Y254</f>
        <v>0</v>
      </c>
      <c r="T217" s="18">
        <f>ROUND((175/100)*ROUND((ROUND((Source!AE254*Source!AV254*Source!I254),2)),2), 2)</f>
        <v>0</v>
      </c>
      <c r="U217" s="18">
        <f>ROUND((160/100)*ROUND(ROUND((ROUND((Source!AE254*Source!AV254*Source!I254),2)*Source!BS254),2), 2), 2)</f>
        <v>0</v>
      </c>
      <c r="AH217" s="18">
        <v>3</v>
      </c>
    </row>
    <row r="218" spans="1:34" s="18" customFormat="1" x14ac:dyDescent="0.2">
      <c r="D218" s="35" t="s">
        <v>518</v>
      </c>
      <c r="I218" s="68">
        <f>J217+0</f>
        <v>559.6</v>
      </c>
      <c r="J218" s="68"/>
      <c r="K218" s="124">
        <f>L217+0</f>
        <v>5355.37</v>
      </c>
      <c r="L218" s="124"/>
      <c r="N218" s="36">
        <f>J217+0</f>
        <v>559.6</v>
      </c>
      <c r="O218" s="36">
        <f>L217+0</f>
        <v>5355.37</v>
      </c>
      <c r="W218" s="18">
        <f>IF(Source!BI254&lt;=1,J217-0, 0)</f>
        <v>0</v>
      </c>
      <c r="X218" s="18">
        <f>IF(Source!BI254=2,J217-0, 0)</f>
        <v>559.6</v>
      </c>
      <c r="Y218" s="18">
        <f>IF(Source!BI254=3,J217-0, 0)</f>
        <v>0</v>
      </c>
      <c r="Z218" s="18">
        <f>IF(Source!BI254=4,J217,0)</f>
        <v>0</v>
      </c>
    </row>
    <row r="219" spans="1:34" s="18" customFormat="1" x14ac:dyDescent="0.2">
      <c r="K219" s="111"/>
      <c r="L219" s="111"/>
    </row>
    <row r="220" spans="1:34" s="18" customFormat="1" ht="38.25" x14ac:dyDescent="0.2">
      <c r="A220" s="30">
        <v>25</v>
      </c>
      <c r="B220" s="30">
        <v>25</v>
      </c>
      <c r="C220" s="30" t="str">
        <f>Source!F256</f>
        <v>УПД № 424 от 09.12.2024</v>
      </c>
      <c r="D220" s="30" t="s">
        <v>521</v>
      </c>
      <c r="E220" s="31" t="str">
        <f>Source!H256</f>
        <v>шт.</v>
      </c>
      <c r="F220" s="32">
        <f>Source!I256</f>
        <v>48</v>
      </c>
      <c r="G220" s="33">
        <f>Source!AL256</f>
        <v>35.53</v>
      </c>
      <c r="H220" s="34" t="str">
        <f>Source!DD256</f>
        <v/>
      </c>
      <c r="I220" s="32">
        <f>Source!AW256</f>
        <v>1</v>
      </c>
      <c r="J220" s="33">
        <f>ROUND((ROUND((Source!AC256*Source!AW256*Source!I256),2)),2)</f>
        <v>1705.44</v>
      </c>
      <c r="K220" s="122">
        <f>IF(Source!BC256&lt;&gt; 0, Source!BC256, 1)</f>
        <v>9.57</v>
      </c>
      <c r="L220" s="123">
        <f>Source!P256</f>
        <v>16321.06</v>
      </c>
      <c r="P220" s="18">
        <f>ROUND((Source!DN256/100)*ROUND((ROUND((Source!AF256*Source!AV256*Source!I256),2)),2), 2)</f>
        <v>0</v>
      </c>
      <c r="Q220" s="18">
        <f>Source!X256</f>
        <v>0</v>
      </c>
      <c r="R220" s="18">
        <f>ROUND((Source!DO256/100)*ROUND((ROUND((Source!AF256*Source!AV256*Source!I256),2)),2), 2)</f>
        <v>0</v>
      </c>
      <c r="S220" s="18">
        <f>Source!Y256</f>
        <v>0</v>
      </c>
      <c r="T220" s="18">
        <f>ROUND((175/100)*ROUND((ROUND((Source!AE256*Source!AV256*Source!I256),2)),2), 2)</f>
        <v>0</v>
      </c>
      <c r="U220" s="18">
        <f>ROUND((160/100)*ROUND(ROUND((ROUND((Source!AE256*Source!AV256*Source!I256),2)*Source!BS256),2), 2), 2)</f>
        <v>0</v>
      </c>
      <c r="AH220" s="18">
        <v>3</v>
      </c>
    </row>
    <row r="221" spans="1:34" s="18" customFormat="1" x14ac:dyDescent="0.2">
      <c r="D221" s="35" t="s">
        <v>518</v>
      </c>
      <c r="I221" s="68">
        <f>J220+0</f>
        <v>1705.44</v>
      </c>
      <c r="J221" s="68"/>
      <c r="K221" s="124">
        <f>L220+0</f>
        <v>16321.06</v>
      </c>
      <c r="L221" s="124"/>
      <c r="N221" s="36">
        <f>J220+0</f>
        <v>1705.44</v>
      </c>
      <c r="O221" s="36">
        <f>L220+0</f>
        <v>16321.06</v>
      </c>
      <c r="W221" s="18">
        <f>IF(Source!BI256&lt;=1,J220-0, 0)</f>
        <v>0</v>
      </c>
      <c r="X221" s="18">
        <f>IF(Source!BI256=2,J220-0, 0)</f>
        <v>1705.44</v>
      </c>
      <c r="Y221" s="18">
        <f>IF(Source!BI256=3,J220-0, 0)</f>
        <v>0</v>
      </c>
      <c r="Z221" s="18">
        <f>IF(Source!BI256=4,J220,0)</f>
        <v>0</v>
      </c>
    </row>
    <row r="222" spans="1:34" s="18" customFormat="1" x14ac:dyDescent="0.2">
      <c r="K222" s="111"/>
      <c r="L222" s="111"/>
    </row>
    <row r="223" spans="1:34" s="18" customFormat="1" ht="38.25" x14ac:dyDescent="0.2">
      <c r="A223" s="30">
        <v>26</v>
      </c>
      <c r="B223" s="30">
        <v>26</v>
      </c>
      <c r="C223" s="30" t="str">
        <f>Source!F258</f>
        <v>УПД № 424 от 09.12.2024</v>
      </c>
      <c r="D223" s="30" t="s">
        <v>522</v>
      </c>
      <c r="E223" s="31" t="str">
        <f>Source!H258</f>
        <v>шт.</v>
      </c>
      <c r="F223" s="32">
        <f>Source!I258</f>
        <v>10</v>
      </c>
      <c r="G223" s="33">
        <f>Source!AL258</f>
        <v>40.86</v>
      </c>
      <c r="H223" s="34" t="str">
        <f>Source!DD258</f>
        <v/>
      </c>
      <c r="I223" s="32">
        <f>Source!AW258</f>
        <v>1</v>
      </c>
      <c r="J223" s="33">
        <f>ROUND((ROUND((Source!AC258*Source!AW258*Source!I258),2)),2)</f>
        <v>408.6</v>
      </c>
      <c r="K223" s="122">
        <f>IF(Source!BC258&lt;&gt; 0, Source!BC258, 1)</f>
        <v>9.57</v>
      </c>
      <c r="L223" s="123">
        <f>Source!P258</f>
        <v>3910.3</v>
      </c>
      <c r="P223" s="18">
        <f>ROUND((Source!DN258/100)*ROUND((ROUND((Source!AF258*Source!AV258*Source!I258),2)),2), 2)</f>
        <v>0</v>
      </c>
      <c r="Q223" s="18">
        <f>Source!X258</f>
        <v>0</v>
      </c>
      <c r="R223" s="18">
        <f>ROUND((Source!DO258/100)*ROUND((ROUND((Source!AF258*Source!AV258*Source!I258),2)),2), 2)</f>
        <v>0</v>
      </c>
      <c r="S223" s="18">
        <f>Source!Y258</f>
        <v>0</v>
      </c>
      <c r="T223" s="18">
        <f>ROUND((175/100)*ROUND((ROUND((Source!AE258*Source!AV258*Source!I258),2)),2), 2)</f>
        <v>0</v>
      </c>
      <c r="U223" s="18">
        <f>ROUND((160/100)*ROUND(ROUND((ROUND((Source!AE258*Source!AV258*Source!I258),2)*Source!BS258),2), 2), 2)</f>
        <v>0</v>
      </c>
      <c r="AH223" s="18">
        <v>3</v>
      </c>
    </row>
    <row r="224" spans="1:34" s="18" customFormat="1" x14ac:dyDescent="0.2">
      <c r="D224" s="35" t="s">
        <v>518</v>
      </c>
      <c r="I224" s="68">
        <f>J223+0</f>
        <v>408.6</v>
      </c>
      <c r="J224" s="68"/>
      <c r="K224" s="124">
        <f>L223+0</f>
        <v>3910.3</v>
      </c>
      <c r="L224" s="124"/>
      <c r="N224" s="36">
        <f>J223+0</f>
        <v>408.6</v>
      </c>
      <c r="O224" s="36">
        <f>L223+0</f>
        <v>3910.3</v>
      </c>
      <c r="W224" s="18">
        <f>IF(Source!BI258&lt;=1,J223-0, 0)</f>
        <v>0</v>
      </c>
      <c r="X224" s="18">
        <f>IF(Source!BI258=2,J223-0, 0)</f>
        <v>408.6</v>
      </c>
      <c r="Y224" s="18">
        <f>IF(Source!BI258=3,J223-0, 0)</f>
        <v>0</v>
      </c>
      <c r="Z224" s="18">
        <f>IF(Source!BI258=4,J223,0)</f>
        <v>0</v>
      </c>
    </row>
    <row r="225" spans="1:34" s="18" customFormat="1" x14ac:dyDescent="0.2">
      <c r="K225" s="111"/>
      <c r="L225" s="111"/>
    </row>
    <row r="226" spans="1:34" s="18" customFormat="1" ht="38.25" x14ac:dyDescent="0.2">
      <c r="A226" s="25">
        <v>27</v>
      </c>
      <c r="B226" s="25">
        <v>27</v>
      </c>
      <c r="C226" s="25" t="str">
        <f>Source!F260</f>
        <v>4.8-83-2</v>
      </c>
      <c r="D226" s="25" t="s">
        <v>74</v>
      </c>
      <c r="E226" s="26" t="str">
        <f>Source!H260</f>
        <v>1 Т</v>
      </c>
      <c r="F226" s="12">
        <f>Source!I260</f>
        <v>1.575E-2</v>
      </c>
      <c r="G226" s="27"/>
      <c r="H226" s="28"/>
      <c r="I226" s="12"/>
      <c r="J226" s="27"/>
      <c r="K226" s="119"/>
      <c r="L226" s="120"/>
      <c r="P226" s="18">
        <f>ROUND((Source!DN260/100)*ROUND((ROUND((Source!AF260*Source!AV260*Source!I260),2)),2), 2)</f>
        <v>18.3</v>
      </c>
      <c r="Q226" s="18">
        <f>Source!X260</f>
        <v>458.2</v>
      </c>
      <c r="R226" s="18">
        <f>ROUND((Source!DO260/100)*ROUND((ROUND((Source!AF260*Source!AV260*Source!I260),2)),2), 2)</f>
        <v>11.44</v>
      </c>
      <c r="S226" s="18">
        <f>Source!Y260</f>
        <v>214.16</v>
      </c>
      <c r="T226" s="18">
        <f>ROUND((175/100)*ROUND((ROUND((Source!AE260*Source!AV260*Source!I260),2)),2), 2)</f>
        <v>0.93</v>
      </c>
      <c r="U226" s="18">
        <f>ROUND((160/100)*ROUND(ROUND((ROUND((Source!AE260*Source!AV260*Source!I260),2)*Source!BS260),2), 2), 2)</f>
        <v>25.84</v>
      </c>
      <c r="AH226" s="18">
        <v>0</v>
      </c>
    </row>
    <row r="227" spans="1:34" s="18" customFormat="1" x14ac:dyDescent="0.2">
      <c r="A227" s="25"/>
      <c r="B227" s="25"/>
      <c r="C227" s="25"/>
      <c r="D227" s="25" t="s">
        <v>508</v>
      </c>
      <c r="E227" s="26"/>
      <c r="F227" s="12"/>
      <c r="G227" s="27">
        <f>Source!AO260</f>
        <v>723.18</v>
      </c>
      <c r="H227" s="28" t="str">
        <f>Source!DG260</f>
        <v>*1,2)*1,1</v>
      </c>
      <c r="I227" s="12">
        <f>Source!AV260</f>
        <v>1.087</v>
      </c>
      <c r="J227" s="27">
        <f>ROUND((ROUND((Source!AF260*Source!AV260*Source!I260),2)),2)</f>
        <v>16.34</v>
      </c>
      <c r="K227" s="119">
        <f>IF(Source!BA260&lt;&gt; 0, Source!BA260, 1)</f>
        <v>30.48</v>
      </c>
      <c r="L227" s="120">
        <f>Source!S260</f>
        <v>498.04</v>
      </c>
      <c r="V227" s="18">
        <f>J227</f>
        <v>16.34</v>
      </c>
    </row>
    <row r="228" spans="1:34" s="18" customFormat="1" x14ac:dyDescent="0.2">
      <c r="A228" s="25"/>
      <c r="B228" s="25"/>
      <c r="C228" s="25"/>
      <c r="D228" s="25" t="s">
        <v>509</v>
      </c>
      <c r="E228" s="26"/>
      <c r="F228" s="12"/>
      <c r="G228" s="27">
        <f>Source!AM260</f>
        <v>269.16000000000003</v>
      </c>
      <c r="H228" s="28" t="str">
        <f>Source!DE260</f>
        <v>*1,2)*1,1</v>
      </c>
      <c r="I228" s="12">
        <f>Source!AV260</f>
        <v>1.087</v>
      </c>
      <c r="J228" s="27">
        <f>(ROUND((ROUND(((((Source!ET260*1.2)*1.1))*Source!AV260*Source!I260),2)),2)+ROUND((ROUND(((Source!AE260-(((Source!EU260*1.2)*1.1)))*Source!AV260*Source!I260),2)),2))</f>
        <v>6.08</v>
      </c>
      <c r="K228" s="119">
        <f>IF(Source!BB260&lt;&gt; 0, Source!BB260, 1)</f>
        <v>11.69</v>
      </c>
      <c r="L228" s="120">
        <f>Source!Q260</f>
        <v>71.08</v>
      </c>
    </row>
    <row r="229" spans="1:34" s="18" customFormat="1" x14ac:dyDescent="0.2">
      <c r="A229" s="25"/>
      <c r="B229" s="25"/>
      <c r="C229" s="25"/>
      <c r="D229" s="25" t="s">
        <v>510</v>
      </c>
      <c r="E229" s="26"/>
      <c r="F229" s="12"/>
      <c r="G229" s="27">
        <f>Source!AN260</f>
        <v>23.6</v>
      </c>
      <c r="H229" s="28" t="str">
        <f>Source!DF260</f>
        <v>*1,2)*1,1</v>
      </c>
      <c r="I229" s="12">
        <f>Source!AV260</f>
        <v>1.087</v>
      </c>
      <c r="J229" s="29">
        <f>ROUND((ROUND((Source!AE260*Source!AV260*Source!I260),2)),2)</f>
        <v>0.53</v>
      </c>
      <c r="K229" s="119">
        <f>IF(Source!BS260&lt;&gt; 0, Source!BS260, 1)</f>
        <v>30.48</v>
      </c>
      <c r="L229" s="121">
        <f>Source!R260</f>
        <v>16.149999999999999</v>
      </c>
      <c r="V229" s="18">
        <f>J229</f>
        <v>0.53</v>
      </c>
    </row>
    <row r="230" spans="1:34" s="18" customFormat="1" x14ac:dyDescent="0.2">
      <c r="A230" s="25"/>
      <c r="B230" s="25"/>
      <c r="C230" s="25"/>
      <c r="D230" s="25" t="s">
        <v>511</v>
      </c>
      <c r="E230" s="26"/>
      <c r="F230" s="12"/>
      <c r="G230" s="27">
        <f>Source!AL260</f>
        <v>2139.8200000000002</v>
      </c>
      <c r="H230" s="28" t="str">
        <f>Source!DD260</f>
        <v>*1)*1</v>
      </c>
      <c r="I230" s="12">
        <f>Source!AW260</f>
        <v>1</v>
      </c>
      <c r="J230" s="27">
        <f>ROUND((ROUND((Source!AC260*Source!AW260*Source!I260),2)),2)</f>
        <v>33.700000000000003</v>
      </c>
      <c r="K230" s="119">
        <f>IF(Source!BC260&lt;&gt; 0, Source!BC260, 1)</f>
        <v>2.82</v>
      </c>
      <c r="L230" s="120">
        <f>Source!P260</f>
        <v>95.03</v>
      </c>
    </row>
    <row r="231" spans="1:34" s="18" customFormat="1" x14ac:dyDescent="0.2">
      <c r="A231" s="25"/>
      <c r="B231" s="25"/>
      <c r="C231" s="25"/>
      <c r="D231" s="25" t="s">
        <v>512</v>
      </c>
      <c r="E231" s="26" t="s">
        <v>513</v>
      </c>
      <c r="F231" s="12">
        <f>Source!DN260</f>
        <v>112</v>
      </c>
      <c r="G231" s="27"/>
      <c r="H231" s="28"/>
      <c r="I231" s="12"/>
      <c r="J231" s="27">
        <f>SUM(P226:P230)</f>
        <v>18.3</v>
      </c>
      <c r="K231" s="119">
        <f>Source!BZ260</f>
        <v>92</v>
      </c>
      <c r="L231" s="120">
        <f>SUM(Q226:Q230)</f>
        <v>458.2</v>
      </c>
    </row>
    <row r="232" spans="1:34" s="18" customFormat="1" x14ac:dyDescent="0.2">
      <c r="A232" s="25"/>
      <c r="B232" s="25"/>
      <c r="C232" s="25"/>
      <c r="D232" s="25" t="s">
        <v>514</v>
      </c>
      <c r="E232" s="26" t="s">
        <v>513</v>
      </c>
      <c r="F232" s="12">
        <f>Source!DO260</f>
        <v>70</v>
      </c>
      <c r="G232" s="27"/>
      <c r="H232" s="28"/>
      <c r="I232" s="12"/>
      <c r="J232" s="27">
        <f>SUM(R226:R231)</f>
        <v>11.44</v>
      </c>
      <c r="K232" s="119">
        <f>Source!CA260</f>
        <v>43</v>
      </c>
      <c r="L232" s="120">
        <f>SUM(S226:S231)</f>
        <v>214.16</v>
      </c>
    </row>
    <row r="233" spans="1:34" s="18" customFormat="1" x14ac:dyDescent="0.2">
      <c r="A233" s="25"/>
      <c r="B233" s="25"/>
      <c r="C233" s="25"/>
      <c r="D233" s="25" t="s">
        <v>515</v>
      </c>
      <c r="E233" s="26" t="s">
        <v>513</v>
      </c>
      <c r="F233" s="12">
        <f>175</f>
        <v>175</v>
      </c>
      <c r="G233" s="27"/>
      <c r="H233" s="28"/>
      <c r="I233" s="12"/>
      <c r="J233" s="27">
        <f>SUM(T226:T232)</f>
        <v>0.93</v>
      </c>
      <c r="K233" s="119">
        <f>160</f>
        <v>160</v>
      </c>
      <c r="L233" s="120">
        <f>SUM(U226:U232)</f>
        <v>25.84</v>
      </c>
    </row>
    <row r="234" spans="1:34" s="18" customFormat="1" x14ac:dyDescent="0.2">
      <c r="A234" s="30"/>
      <c r="B234" s="30"/>
      <c r="C234" s="30"/>
      <c r="D234" s="30" t="s">
        <v>516</v>
      </c>
      <c r="E234" s="31" t="s">
        <v>517</v>
      </c>
      <c r="F234" s="32">
        <f>Source!AQ260</f>
        <v>58.7</v>
      </c>
      <c r="G234" s="33"/>
      <c r="H234" s="34" t="str">
        <f>Source!DI260</f>
        <v>*1,2)*1,1</v>
      </c>
      <c r="I234" s="32">
        <f>Source!AV260</f>
        <v>1.087</v>
      </c>
      <c r="J234" s="33">
        <f>Source!U260</f>
        <v>1.3265454510000001</v>
      </c>
      <c r="K234" s="122"/>
      <c r="L234" s="123"/>
    </row>
    <row r="235" spans="1:34" s="18" customFormat="1" x14ac:dyDescent="0.2">
      <c r="D235" s="35" t="s">
        <v>518</v>
      </c>
      <c r="I235" s="68">
        <f>J227+J228+J230+J231+J232+J233+0</f>
        <v>86.79</v>
      </c>
      <c r="J235" s="68"/>
      <c r="K235" s="124">
        <f>L227+L228+L230+L231+L232+L233+0</f>
        <v>1362.35</v>
      </c>
      <c r="L235" s="124"/>
      <c r="N235" s="36">
        <f>J227+J228+J230+J231+J232+J233+0</f>
        <v>86.79</v>
      </c>
      <c r="O235" s="36">
        <f>L227+L228+L230+L231+L232+L233+0</f>
        <v>1362.35</v>
      </c>
      <c r="W235" s="18">
        <f>IF(Source!BI260&lt;=1,J227+J228+J230+J231+J232+J233-0, 0)</f>
        <v>0</v>
      </c>
      <c r="X235" s="18">
        <f>IF(Source!BI260=2,J227+J228+J230+J231+J232+J233-0, 0)</f>
        <v>86.79</v>
      </c>
      <c r="Y235" s="18">
        <f>IF(Source!BI260=3,J227+J228+J230+J231+J232+J233-0, 0)</f>
        <v>0</v>
      </c>
      <c r="Z235" s="18">
        <f>IF(Source!BI260=4,J227+J228+J230+J231+J232+J233,0)</f>
        <v>0</v>
      </c>
    </row>
    <row r="236" spans="1:34" s="18" customFormat="1" x14ac:dyDescent="0.2">
      <c r="K236" s="111"/>
      <c r="L236" s="111"/>
    </row>
    <row r="237" spans="1:34" s="18" customFormat="1" ht="25.5" x14ac:dyDescent="0.2">
      <c r="A237" s="30">
        <v>28</v>
      </c>
      <c r="B237" s="30">
        <v>28</v>
      </c>
      <c r="C237" s="30" t="str">
        <f>Source!F262</f>
        <v>УПД № 424 от 09.12.2024</v>
      </c>
      <c r="D237" s="30" t="s">
        <v>523</v>
      </c>
      <c r="E237" s="31" t="str">
        <f>Source!H262</f>
        <v>шт.</v>
      </c>
      <c r="F237" s="32">
        <f>Source!I262</f>
        <v>225</v>
      </c>
      <c r="G237" s="33">
        <f>Source!AL262</f>
        <v>3.38</v>
      </c>
      <c r="H237" s="34" t="str">
        <f>Source!DD262</f>
        <v/>
      </c>
      <c r="I237" s="32">
        <f>Source!AW262</f>
        <v>1</v>
      </c>
      <c r="J237" s="33">
        <f>ROUND((ROUND((Source!AC262*Source!AW262*Source!I262),2)),2)</f>
        <v>760.5</v>
      </c>
      <c r="K237" s="122">
        <f>IF(Source!BC262&lt;&gt; 0, Source!BC262, 1)</f>
        <v>9.57</v>
      </c>
      <c r="L237" s="123">
        <f>Source!P262</f>
        <v>7277.99</v>
      </c>
      <c r="P237" s="18">
        <f>ROUND((Source!DN262/100)*ROUND((ROUND((Source!AF262*Source!AV262*Source!I262),2)),2), 2)</f>
        <v>0</v>
      </c>
      <c r="Q237" s="18">
        <f>Source!X262</f>
        <v>0</v>
      </c>
      <c r="R237" s="18">
        <f>ROUND((Source!DO262/100)*ROUND((ROUND((Source!AF262*Source!AV262*Source!I262),2)),2), 2)</f>
        <v>0</v>
      </c>
      <c r="S237" s="18">
        <f>Source!Y262</f>
        <v>0</v>
      </c>
      <c r="T237" s="18">
        <f>ROUND((175/100)*ROUND((ROUND((Source!AE262*Source!AV262*Source!I262),2)),2), 2)</f>
        <v>0</v>
      </c>
      <c r="U237" s="18">
        <f>ROUND((160/100)*ROUND(ROUND((ROUND((Source!AE262*Source!AV262*Source!I262),2)*Source!BS262),2), 2), 2)</f>
        <v>0</v>
      </c>
      <c r="AH237" s="18">
        <v>3</v>
      </c>
    </row>
    <row r="238" spans="1:34" s="18" customFormat="1" x14ac:dyDescent="0.2">
      <c r="D238" s="35" t="s">
        <v>518</v>
      </c>
      <c r="I238" s="68">
        <f>J237+0</f>
        <v>760.5</v>
      </c>
      <c r="J238" s="68"/>
      <c r="K238" s="124">
        <f>L237+0</f>
        <v>7277.99</v>
      </c>
      <c r="L238" s="124"/>
      <c r="N238" s="36">
        <f>J237+0</f>
        <v>760.5</v>
      </c>
      <c r="O238" s="36">
        <f>L237+0</f>
        <v>7277.99</v>
      </c>
      <c r="W238" s="18">
        <f>IF(Source!BI262&lt;=1,J237-0, 0)</f>
        <v>0</v>
      </c>
      <c r="X238" s="18">
        <f>IF(Source!BI262=2,J237-0, 0)</f>
        <v>760.5</v>
      </c>
      <c r="Y238" s="18">
        <f>IF(Source!BI262=3,J237-0, 0)</f>
        <v>0</v>
      </c>
      <c r="Z238" s="18">
        <f>IF(Source!BI262=4,J237,0)</f>
        <v>0</v>
      </c>
    </row>
    <row r="239" spans="1:34" s="18" customFormat="1" x14ac:dyDescent="0.2">
      <c r="K239" s="111"/>
      <c r="L239" s="111"/>
    </row>
    <row r="240" spans="1:34" s="18" customFormat="1" ht="38.25" x14ac:dyDescent="0.2">
      <c r="A240" s="25">
        <v>29</v>
      </c>
      <c r="B240" s="25">
        <v>29</v>
      </c>
      <c r="C240" s="25" t="str">
        <f>Source!F264</f>
        <v>4.8-85-1</v>
      </c>
      <c r="D240" s="25" t="s">
        <v>86</v>
      </c>
      <c r="E240" s="26" t="str">
        <f>Source!H264</f>
        <v>100 м2</v>
      </c>
      <c r="F240" s="12">
        <f>Source!I264</f>
        <v>0.505</v>
      </c>
      <c r="G240" s="27"/>
      <c r="H240" s="28"/>
      <c r="I240" s="12"/>
      <c r="J240" s="27"/>
      <c r="K240" s="119"/>
      <c r="L240" s="120"/>
      <c r="P240" s="18">
        <f>ROUND((Source!DN264/100)*ROUND((ROUND((Source!AF264*Source!AV264*Source!I264),2)),2), 2)</f>
        <v>242.68</v>
      </c>
      <c r="Q240" s="18">
        <f>Source!X264</f>
        <v>6076.06</v>
      </c>
      <c r="R240" s="18">
        <f>ROUND((Source!DO264/100)*ROUND((ROUND((Source!AF264*Source!AV264*Source!I264),2)),2), 2)</f>
        <v>151.68</v>
      </c>
      <c r="S240" s="18">
        <f>Source!Y264</f>
        <v>2839.9</v>
      </c>
      <c r="T240" s="18">
        <f>ROUND((175/100)*ROUND((ROUND((Source!AE264*Source!AV264*Source!I264),2)),2), 2)</f>
        <v>35.46</v>
      </c>
      <c r="U240" s="18">
        <f>ROUND((160/100)*ROUND(ROUND((ROUND((Source!AE264*Source!AV264*Source!I264),2)*Source!BS264),2), 2), 2)</f>
        <v>988.03</v>
      </c>
      <c r="AH240" s="18">
        <v>0</v>
      </c>
    </row>
    <row r="241" spans="1:34" s="18" customFormat="1" x14ac:dyDescent="0.2">
      <c r="A241" s="25"/>
      <c r="B241" s="25"/>
      <c r="C241" s="25"/>
      <c r="D241" s="25" t="s">
        <v>508</v>
      </c>
      <c r="E241" s="26"/>
      <c r="F241" s="12"/>
      <c r="G241" s="27">
        <f>Source!AO264</f>
        <v>310.45999999999998</v>
      </c>
      <c r="H241" s="28" t="str">
        <f>Source!DG264</f>
        <v>)*1,2)*1,1</v>
      </c>
      <c r="I241" s="12">
        <f>Source!AV264</f>
        <v>1.0469999999999999</v>
      </c>
      <c r="J241" s="27">
        <f>ROUND((ROUND((Source!AF264*Source!AV264*Source!I264),2)),2)</f>
        <v>216.68</v>
      </c>
      <c r="K241" s="119">
        <f>IF(Source!BA264&lt;&gt; 0, Source!BA264, 1)</f>
        <v>30.48</v>
      </c>
      <c r="L241" s="120">
        <f>Source!S264</f>
        <v>6604.41</v>
      </c>
      <c r="V241" s="18">
        <f>J241</f>
        <v>216.68</v>
      </c>
    </row>
    <row r="242" spans="1:34" s="18" customFormat="1" x14ac:dyDescent="0.2">
      <c r="A242" s="25"/>
      <c r="B242" s="25"/>
      <c r="C242" s="25"/>
      <c r="D242" s="25" t="s">
        <v>509</v>
      </c>
      <c r="E242" s="26"/>
      <c r="F242" s="12"/>
      <c r="G242" s="27">
        <f>Source!AM264</f>
        <v>191.13</v>
      </c>
      <c r="H242" s="28" t="str">
        <f>Source!DE264</f>
        <v>)*1,2)*1,1</v>
      </c>
      <c r="I242" s="12">
        <f>Source!AV264</f>
        <v>1.0469999999999999</v>
      </c>
      <c r="J242" s="27">
        <f>(ROUND((ROUND(((((Source!ET264*1.2)*1.1))*Source!AV264*Source!I264),2)),2)+ROUND((ROUND(((Source!AE264-(((Source!EU264*1.2)*1.1)))*Source!AV264*Source!I264),2)),2))</f>
        <v>133.4</v>
      </c>
      <c r="K242" s="119">
        <f>IF(Source!BB264&lt;&gt; 0, Source!BB264, 1)</f>
        <v>12.14</v>
      </c>
      <c r="L242" s="120">
        <f>Source!Q264</f>
        <v>1619.48</v>
      </c>
    </row>
    <row r="243" spans="1:34" s="18" customFormat="1" x14ac:dyDescent="0.2">
      <c r="A243" s="25"/>
      <c r="B243" s="25"/>
      <c r="C243" s="25"/>
      <c r="D243" s="25" t="s">
        <v>510</v>
      </c>
      <c r="E243" s="26"/>
      <c r="F243" s="12"/>
      <c r="G243" s="27">
        <f>Source!AN264</f>
        <v>29.03</v>
      </c>
      <c r="H243" s="28" t="str">
        <f>Source!DF264</f>
        <v>)*1,2)*1,1</v>
      </c>
      <c r="I243" s="12">
        <f>Source!AV264</f>
        <v>1.0469999999999999</v>
      </c>
      <c r="J243" s="29">
        <f>ROUND((ROUND((Source!AE264*Source!AV264*Source!I264),2)),2)</f>
        <v>20.260000000000002</v>
      </c>
      <c r="K243" s="119">
        <f>IF(Source!BS264&lt;&gt; 0, Source!BS264, 1)</f>
        <v>30.48</v>
      </c>
      <c r="L243" s="121">
        <f>Source!R264</f>
        <v>617.52</v>
      </c>
      <c r="V243" s="18">
        <f>J243</f>
        <v>20.260000000000002</v>
      </c>
    </row>
    <row r="244" spans="1:34" s="18" customFormat="1" x14ac:dyDescent="0.2">
      <c r="A244" s="25"/>
      <c r="B244" s="25"/>
      <c r="C244" s="25"/>
      <c r="D244" s="25" t="s">
        <v>511</v>
      </c>
      <c r="E244" s="26"/>
      <c r="F244" s="12"/>
      <c r="G244" s="27">
        <f>Source!AL264</f>
        <v>974.04</v>
      </c>
      <c r="H244" s="28" t="str">
        <f>Source!DD264</f>
        <v>)*1)*1</v>
      </c>
      <c r="I244" s="12">
        <f>Source!AW264</f>
        <v>1</v>
      </c>
      <c r="J244" s="27">
        <f>ROUND((ROUND((Source!AC264*Source!AW264*Source!I264),2)),2)</f>
        <v>491.89</v>
      </c>
      <c r="K244" s="119">
        <f>IF(Source!BC264&lt;&gt; 0, Source!BC264, 1)</f>
        <v>8.1300000000000008</v>
      </c>
      <c r="L244" s="120">
        <f>Source!P264</f>
        <v>3999.07</v>
      </c>
    </row>
    <row r="245" spans="1:34" s="18" customFormat="1" x14ac:dyDescent="0.2">
      <c r="A245" s="25"/>
      <c r="B245" s="25"/>
      <c r="C245" s="25"/>
      <c r="D245" s="25" t="s">
        <v>512</v>
      </c>
      <c r="E245" s="26" t="s">
        <v>513</v>
      </c>
      <c r="F245" s="12">
        <f>Source!DN264</f>
        <v>112</v>
      </c>
      <c r="G245" s="27"/>
      <c r="H245" s="28"/>
      <c r="I245" s="12"/>
      <c r="J245" s="27">
        <f>SUM(P240:P244)</f>
        <v>242.68</v>
      </c>
      <c r="K245" s="119">
        <f>Source!BZ264</f>
        <v>92</v>
      </c>
      <c r="L245" s="120">
        <f>SUM(Q240:Q244)</f>
        <v>6076.06</v>
      </c>
    </row>
    <row r="246" spans="1:34" s="18" customFormat="1" x14ac:dyDescent="0.2">
      <c r="A246" s="25"/>
      <c r="B246" s="25"/>
      <c r="C246" s="25"/>
      <c r="D246" s="25" t="s">
        <v>514</v>
      </c>
      <c r="E246" s="26" t="s">
        <v>513</v>
      </c>
      <c r="F246" s="12">
        <f>Source!DO264</f>
        <v>70</v>
      </c>
      <c r="G246" s="27"/>
      <c r="H246" s="28"/>
      <c r="I246" s="12"/>
      <c r="J246" s="27">
        <f>SUM(R240:R245)</f>
        <v>151.68</v>
      </c>
      <c r="K246" s="119">
        <f>Source!CA264</f>
        <v>43</v>
      </c>
      <c r="L246" s="120">
        <f>SUM(S240:S245)</f>
        <v>2839.9</v>
      </c>
    </row>
    <row r="247" spans="1:34" s="18" customFormat="1" x14ac:dyDescent="0.2">
      <c r="A247" s="25"/>
      <c r="B247" s="25"/>
      <c r="C247" s="25"/>
      <c r="D247" s="25" t="s">
        <v>515</v>
      </c>
      <c r="E247" s="26" t="s">
        <v>513</v>
      </c>
      <c r="F247" s="12">
        <f>175</f>
        <v>175</v>
      </c>
      <c r="G247" s="27"/>
      <c r="H247" s="28"/>
      <c r="I247" s="12"/>
      <c r="J247" s="27">
        <f>SUM(T240:T246)</f>
        <v>35.46</v>
      </c>
      <c r="K247" s="119">
        <f>160</f>
        <v>160</v>
      </c>
      <c r="L247" s="120">
        <f>SUM(U240:U246)</f>
        <v>988.03</v>
      </c>
    </row>
    <row r="248" spans="1:34" s="18" customFormat="1" x14ac:dyDescent="0.2">
      <c r="A248" s="30"/>
      <c r="B248" s="30"/>
      <c r="C248" s="30"/>
      <c r="D248" s="30" t="s">
        <v>516</v>
      </c>
      <c r="E248" s="31" t="s">
        <v>517</v>
      </c>
      <c r="F248" s="32">
        <f>Source!AQ264</f>
        <v>25.2</v>
      </c>
      <c r="G248" s="33"/>
      <c r="H248" s="34" t="str">
        <f>Source!DI264</f>
        <v>)*1,2)*1,1</v>
      </c>
      <c r="I248" s="32">
        <f>Source!AV264</f>
        <v>1.0469999999999999</v>
      </c>
      <c r="J248" s="33">
        <f>Source!U264</f>
        <v>17.587841040000001</v>
      </c>
      <c r="K248" s="122"/>
      <c r="L248" s="123"/>
    </row>
    <row r="249" spans="1:34" s="18" customFormat="1" x14ac:dyDescent="0.2">
      <c r="D249" s="35" t="s">
        <v>518</v>
      </c>
      <c r="I249" s="68">
        <f>J241+J242+J244+J245+J246+J247+0</f>
        <v>1271.7900000000002</v>
      </c>
      <c r="J249" s="68"/>
      <c r="K249" s="124">
        <f>L241+L242+L244+L245+L246+L247+0</f>
        <v>22126.95</v>
      </c>
      <c r="L249" s="124"/>
      <c r="N249" s="36">
        <f>J241+J242+J244+J245+J246+J247+0</f>
        <v>1271.7900000000002</v>
      </c>
      <c r="O249" s="36">
        <f>L241+L242+L244+L245+L246+L247+0</f>
        <v>22126.95</v>
      </c>
      <c r="W249" s="18">
        <f>IF(Source!BI264&lt;=1,J241+J242+J244+J245+J246+J247-0, 0)</f>
        <v>0</v>
      </c>
      <c r="X249" s="18">
        <f>IF(Source!BI264=2,J241+J242+J244+J245+J246+J247-0, 0)</f>
        <v>1271.7900000000002</v>
      </c>
      <c r="Y249" s="18">
        <f>IF(Source!BI264=3,J241+J242+J244+J245+J246+J247-0, 0)</f>
        <v>0</v>
      </c>
      <c r="Z249" s="18">
        <f>IF(Source!BI264=4,J241+J242+J244+J245+J246+J247,0)</f>
        <v>0</v>
      </c>
    </row>
    <row r="250" spans="1:34" s="18" customFormat="1" x14ac:dyDescent="0.2">
      <c r="K250" s="111"/>
      <c r="L250" s="111"/>
    </row>
    <row r="251" spans="1:34" s="18" customFormat="1" ht="25.5" x14ac:dyDescent="0.2">
      <c r="A251" s="30">
        <v>30</v>
      </c>
      <c r="B251" s="30">
        <v>30</v>
      </c>
      <c r="C251" s="30" t="str">
        <f>Source!F266</f>
        <v>УПД № 417 от 09.12.2024</v>
      </c>
      <c r="D251" s="30" t="s">
        <v>524</v>
      </c>
      <c r="E251" s="31" t="str">
        <f>Source!H266</f>
        <v>шт.</v>
      </c>
      <c r="F251" s="32">
        <f>Source!I266</f>
        <v>65</v>
      </c>
      <c r="G251" s="33">
        <f>Source!AL266</f>
        <v>32.42</v>
      </c>
      <c r="H251" s="34" t="str">
        <f>Source!DD266</f>
        <v/>
      </c>
      <c r="I251" s="32">
        <f>Source!AW266</f>
        <v>1</v>
      </c>
      <c r="J251" s="33">
        <f>ROUND((ROUND((Source!AC266*Source!AW266*Source!I266),2)),2)</f>
        <v>2107.3000000000002</v>
      </c>
      <c r="K251" s="122">
        <f>IF(Source!BC266&lt;&gt; 0, Source!BC266, 1)</f>
        <v>9.57</v>
      </c>
      <c r="L251" s="123">
        <f>Source!P266</f>
        <v>20166.86</v>
      </c>
      <c r="P251" s="18">
        <f>ROUND((Source!DN266/100)*ROUND((ROUND((Source!AF266*Source!AV266*Source!I266),2)),2), 2)</f>
        <v>0</v>
      </c>
      <c r="Q251" s="18">
        <f>Source!X266</f>
        <v>0</v>
      </c>
      <c r="R251" s="18">
        <f>ROUND((Source!DO266/100)*ROUND((ROUND((Source!AF266*Source!AV266*Source!I266),2)),2), 2)</f>
        <v>0</v>
      </c>
      <c r="S251" s="18">
        <f>Source!Y266</f>
        <v>0</v>
      </c>
      <c r="T251" s="18">
        <f>ROUND((175/100)*ROUND((ROUND((Source!AE266*Source!AV266*Source!I266),2)),2), 2)</f>
        <v>0</v>
      </c>
      <c r="U251" s="18">
        <f>ROUND((160/100)*ROUND(ROUND((ROUND((Source!AE266*Source!AV266*Source!I266),2)*Source!BS266),2), 2), 2)</f>
        <v>0</v>
      </c>
      <c r="AH251" s="18">
        <v>3</v>
      </c>
    </row>
    <row r="252" spans="1:34" s="18" customFormat="1" x14ac:dyDescent="0.2">
      <c r="D252" s="35" t="s">
        <v>518</v>
      </c>
      <c r="I252" s="68">
        <f>J251+0</f>
        <v>2107.3000000000002</v>
      </c>
      <c r="J252" s="68"/>
      <c r="K252" s="124">
        <f>L251+0</f>
        <v>20166.86</v>
      </c>
      <c r="L252" s="124"/>
      <c r="N252" s="36">
        <f>J251+0</f>
        <v>2107.3000000000002</v>
      </c>
      <c r="O252" s="36">
        <f>L251+0</f>
        <v>20166.86</v>
      </c>
      <c r="W252" s="18">
        <f>IF(Source!BI266&lt;=1,J251-0, 0)</f>
        <v>0</v>
      </c>
      <c r="X252" s="18">
        <f>IF(Source!BI266=2,J251-0, 0)</f>
        <v>2107.3000000000002</v>
      </c>
      <c r="Y252" s="18">
        <f>IF(Source!BI266=3,J251-0, 0)</f>
        <v>0</v>
      </c>
      <c r="Z252" s="18">
        <f>IF(Source!BI266=4,J251,0)</f>
        <v>0</v>
      </c>
    </row>
    <row r="253" spans="1:34" s="18" customFormat="1" x14ac:dyDescent="0.2">
      <c r="K253" s="111"/>
      <c r="L253" s="111"/>
    </row>
    <row r="254" spans="1:34" s="18" customFormat="1" ht="25.5" x14ac:dyDescent="0.2">
      <c r="A254" s="30">
        <v>31</v>
      </c>
      <c r="B254" s="30">
        <v>31</v>
      </c>
      <c r="C254" s="30" t="str">
        <f>Source!F268</f>
        <v>УПД № 417 от 09.12.2024</v>
      </c>
      <c r="D254" s="30" t="s">
        <v>525</v>
      </c>
      <c r="E254" s="31" t="str">
        <f>Source!H268</f>
        <v>шт.</v>
      </c>
      <c r="F254" s="32">
        <f>Source!I268</f>
        <v>60</v>
      </c>
      <c r="G254" s="33">
        <f>Source!AL268</f>
        <v>19.54</v>
      </c>
      <c r="H254" s="34" t="str">
        <f>Source!DD268</f>
        <v/>
      </c>
      <c r="I254" s="32">
        <f>Source!AW268</f>
        <v>1</v>
      </c>
      <c r="J254" s="33">
        <f>ROUND((ROUND((Source!AC268*Source!AW268*Source!I268),2)),2)</f>
        <v>1172.4000000000001</v>
      </c>
      <c r="K254" s="122">
        <f>IF(Source!BC268&lt;&gt; 0, Source!BC268, 1)</f>
        <v>9.57</v>
      </c>
      <c r="L254" s="123">
        <f>Source!P268</f>
        <v>11219.87</v>
      </c>
      <c r="P254" s="18">
        <f>ROUND((Source!DN268/100)*ROUND((ROUND((Source!AF268*Source!AV268*Source!I268),2)),2), 2)</f>
        <v>0</v>
      </c>
      <c r="Q254" s="18">
        <f>Source!X268</f>
        <v>0</v>
      </c>
      <c r="R254" s="18">
        <f>ROUND((Source!DO268/100)*ROUND((ROUND((Source!AF268*Source!AV268*Source!I268),2)),2), 2)</f>
        <v>0</v>
      </c>
      <c r="S254" s="18">
        <f>Source!Y268</f>
        <v>0</v>
      </c>
      <c r="T254" s="18">
        <f>ROUND((175/100)*ROUND((ROUND((Source!AE268*Source!AV268*Source!I268),2)),2), 2)</f>
        <v>0</v>
      </c>
      <c r="U254" s="18">
        <f>ROUND((160/100)*ROUND(ROUND((ROUND((Source!AE268*Source!AV268*Source!I268),2)*Source!BS268),2), 2), 2)</f>
        <v>0</v>
      </c>
      <c r="AH254" s="18">
        <v>3</v>
      </c>
    </row>
    <row r="255" spans="1:34" s="18" customFormat="1" x14ac:dyDescent="0.2">
      <c r="D255" s="35" t="s">
        <v>518</v>
      </c>
      <c r="I255" s="68">
        <f>J254+0</f>
        <v>1172.4000000000001</v>
      </c>
      <c r="J255" s="68"/>
      <c r="K255" s="124">
        <f>L254+0</f>
        <v>11219.87</v>
      </c>
      <c r="L255" s="124"/>
      <c r="N255" s="36">
        <f>J254+0</f>
        <v>1172.4000000000001</v>
      </c>
      <c r="O255" s="36">
        <f>L254+0</f>
        <v>11219.87</v>
      </c>
      <c r="W255" s="18">
        <f>IF(Source!BI268&lt;=1,J254-0, 0)</f>
        <v>0</v>
      </c>
      <c r="X255" s="18">
        <f>IF(Source!BI268=2,J254-0, 0)</f>
        <v>1172.4000000000001</v>
      </c>
      <c r="Y255" s="18">
        <f>IF(Source!BI268=3,J254-0, 0)</f>
        <v>0</v>
      </c>
      <c r="Z255" s="18">
        <f>IF(Source!BI268=4,J254,0)</f>
        <v>0</v>
      </c>
    </row>
    <row r="256" spans="1:34" s="18" customFormat="1" x14ac:dyDescent="0.2">
      <c r="K256" s="111"/>
      <c r="L256" s="111"/>
    </row>
    <row r="257" spans="1:34" s="18" customFormat="1" x14ac:dyDescent="0.2">
      <c r="A257" s="72" t="str">
        <f>CONCATENATE("Итого по подразделу: ",IF(Source!G271&lt;&gt;"Новый подраздел", Source!G271, ""))</f>
        <v>Итого по подразделу: Монтажные работы</v>
      </c>
      <c r="B257" s="72"/>
      <c r="C257" s="72"/>
      <c r="D257" s="72"/>
      <c r="E257" s="72"/>
      <c r="F257" s="72"/>
      <c r="G257" s="72"/>
      <c r="H257" s="72"/>
      <c r="I257" s="70">
        <f>SUM(N185:N256)</f>
        <v>205074.81999999998</v>
      </c>
      <c r="J257" s="71"/>
      <c r="K257" s="125">
        <f>SUM(O185:O256)</f>
        <v>2905307.2000000007</v>
      </c>
      <c r="L257" s="126"/>
    </row>
    <row r="258" spans="1:34" s="18" customFormat="1" hidden="1" x14ac:dyDescent="0.2">
      <c r="A258" s="18" t="s">
        <v>526</v>
      </c>
      <c r="I258" s="18">
        <f>SUM(AB185:AB257)</f>
        <v>0</v>
      </c>
      <c r="K258" s="111">
        <f>SUM(AC185:AC257)</f>
        <v>0</v>
      </c>
      <c r="L258" s="111"/>
    </row>
    <row r="259" spans="1:34" s="18" customFormat="1" hidden="1" x14ac:dyDescent="0.2">
      <c r="A259" s="18" t="s">
        <v>527</v>
      </c>
      <c r="I259" s="18">
        <f>SUM(AD185:AD258)</f>
        <v>0</v>
      </c>
      <c r="K259" s="111">
        <f>SUM(AE185:AE258)</f>
        <v>0</v>
      </c>
      <c r="L259" s="111"/>
    </row>
    <row r="260" spans="1:34" s="18" customFormat="1" x14ac:dyDescent="0.2">
      <c r="K260" s="111"/>
      <c r="L260" s="111"/>
    </row>
    <row r="261" spans="1:34" s="18" customFormat="1" x14ac:dyDescent="0.2">
      <c r="A261" s="72" t="str">
        <f>CONCATENATE("Итого по разделу: ",IF(Source!G301&lt;&gt;"Новый раздел", Source!G301, ""))</f>
        <v>Итого по разделу: Коллектор "Москва-Сити" (кабельный) ПК3-ПК26</v>
      </c>
      <c r="B261" s="72"/>
      <c r="C261" s="72"/>
      <c r="D261" s="72"/>
      <c r="E261" s="72"/>
      <c r="F261" s="72"/>
      <c r="G261" s="72"/>
      <c r="H261" s="72"/>
      <c r="I261" s="70">
        <f>SUM(N183:N260)</f>
        <v>205074.81999999998</v>
      </c>
      <c r="J261" s="71"/>
      <c r="K261" s="125">
        <f>SUM(O183:O260)</f>
        <v>2905307.2000000007</v>
      </c>
      <c r="L261" s="126"/>
    </row>
    <row r="262" spans="1:34" s="18" customFormat="1" hidden="1" x14ac:dyDescent="0.2">
      <c r="A262" s="18" t="s">
        <v>526</v>
      </c>
      <c r="I262" s="18">
        <f>SUM(AB183:AB261)</f>
        <v>0</v>
      </c>
      <c r="K262" s="111">
        <f>SUM(AC183:AC261)</f>
        <v>0</v>
      </c>
      <c r="L262" s="111"/>
    </row>
    <row r="263" spans="1:34" s="18" customFormat="1" hidden="1" x14ac:dyDescent="0.2">
      <c r="A263" s="18" t="s">
        <v>527</v>
      </c>
      <c r="I263" s="18">
        <f>SUM(AD183:AD262)</f>
        <v>0</v>
      </c>
      <c r="K263" s="111">
        <f>SUM(AE183:AE262)</f>
        <v>0</v>
      </c>
      <c r="L263" s="111"/>
    </row>
    <row r="264" spans="1:34" s="18" customFormat="1" x14ac:dyDescent="0.2">
      <c r="K264" s="111"/>
      <c r="L264" s="111"/>
    </row>
    <row r="265" spans="1:34" s="18" customFormat="1" x14ac:dyDescent="0.2">
      <c r="A265" s="69" t="str">
        <f>CONCATENATE("Раздел: ",IF(Source!G331&lt;&gt;"Новый раздел", Source!G331, ""))</f>
        <v>Раздел: Коллектор "Москва-Сити" ПК26-ПК42</v>
      </c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9"/>
    </row>
    <row r="266" spans="1:34" s="18" customFormat="1" x14ac:dyDescent="0.2">
      <c r="K266" s="111"/>
      <c r="L266" s="111"/>
    </row>
    <row r="267" spans="1:34" s="18" customFormat="1" x14ac:dyDescent="0.2">
      <c r="A267" s="69" t="str">
        <f>CONCATENATE("Подраздел: ",IF(Source!G335&lt;&gt;"Новый подраздел", Source!G335, ""))</f>
        <v>Подраздел: Строительные работы</v>
      </c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9"/>
    </row>
    <row r="268" spans="1:34" s="18" customFormat="1" ht="25.5" x14ac:dyDescent="0.2">
      <c r="A268" s="25">
        <v>32</v>
      </c>
      <c r="B268" s="25">
        <v>32</v>
      </c>
      <c r="C268" s="25" t="str">
        <f>Source!F339</f>
        <v>6.69-3-2</v>
      </c>
      <c r="D268" s="25" t="s">
        <v>194</v>
      </c>
      <c r="E268" s="26" t="str">
        <f>Source!H339</f>
        <v>100 отверстий</v>
      </c>
      <c r="F268" s="12">
        <f>Source!I339</f>
        <v>0.02</v>
      </c>
      <c r="G268" s="27"/>
      <c r="H268" s="28"/>
      <c r="I268" s="12"/>
      <c r="J268" s="27"/>
      <c r="K268" s="119"/>
      <c r="L268" s="120"/>
      <c r="P268" s="18">
        <f>ROUND((Source!DN339/100)*ROUND((ROUND((Source!AF339*Source!AV339*Source!I339),2)),2), 2)</f>
        <v>55.59</v>
      </c>
      <c r="Q268" s="18">
        <f>Source!X339</f>
        <v>1396.52</v>
      </c>
      <c r="R268" s="18">
        <f>ROUND((Source!DO339/100)*ROUND((ROUND((Source!AF339*Source!AV339*Source!I339),2)),2), 2)</f>
        <v>42.76</v>
      </c>
      <c r="S268" s="18">
        <f>Source!Y339</f>
        <v>763.43</v>
      </c>
      <c r="T268" s="18">
        <f>ROUND((175/100)*ROUND((ROUND((Source!AE339*Source!AV339*Source!I339),2)),2), 2)</f>
        <v>28.46</v>
      </c>
      <c r="U268" s="18">
        <f>ROUND((160/100)*ROUND(ROUND((ROUND((Source!AE339*Source!AV339*Source!I339),2)*Source!BS339),2), 2), 2)</f>
        <v>792.96</v>
      </c>
      <c r="AH268" s="18">
        <v>0</v>
      </c>
    </row>
    <row r="269" spans="1:34" s="18" customFormat="1" x14ac:dyDescent="0.2">
      <c r="A269" s="25"/>
      <c r="B269" s="25"/>
      <c r="C269" s="25"/>
      <c r="D269" s="25" t="s">
        <v>508</v>
      </c>
      <c r="E269" s="26"/>
      <c r="F269" s="12"/>
      <c r="G269" s="27">
        <f>Source!AO339</f>
        <v>2210.31</v>
      </c>
      <c r="H269" s="28" t="str">
        <f>Source!DG339</f>
        <v>)*1,2)*1,1</v>
      </c>
      <c r="I269" s="12">
        <f>Source!AV339</f>
        <v>1.0469999999999999</v>
      </c>
      <c r="J269" s="27">
        <f>ROUND((ROUND((Source!AF339*Source!AV339*Source!I339),2)),2)</f>
        <v>61.09</v>
      </c>
      <c r="K269" s="119">
        <f>IF(Source!BA339&lt;&gt; 0, Source!BA339, 1)</f>
        <v>30.48</v>
      </c>
      <c r="L269" s="120">
        <f>Source!S339</f>
        <v>1862.02</v>
      </c>
      <c r="V269" s="18">
        <f>J269</f>
        <v>61.09</v>
      </c>
    </row>
    <row r="270" spans="1:34" s="18" customFormat="1" x14ac:dyDescent="0.2">
      <c r="A270" s="25"/>
      <c r="B270" s="25"/>
      <c r="C270" s="25"/>
      <c r="D270" s="25" t="s">
        <v>509</v>
      </c>
      <c r="E270" s="26"/>
      <c r="F270" s="12"/>
      <c r="G270" s="27">
        <f>Source!AM339</f>
        <v>1630.07</v>
      </c>
      <c r="H270" s="28" t="str">
        <f>Source!DE339</f>
        <v>)*1,2)*1,1</v>
      </c>
      <c r="I270" s="12">
        <f>Source!AV339</f>
        <v>1.0469999999999999</v>
      </c>
      <c r="J270" s="27">
        <f>(ROUND((ROUND(((((Source!ET339*1.2)*1.1))*Source!AV339*Source!I339),2)),2)+ROUND((ROUND(((Source!AE339-(((Source!EU339*1.2)*1.1)))*Source!AV339*Source!I339),2)),2))</f>
        <v>45.06</v>
      </c>
      <c r="K270" s="119">
        <f>IF(Source!BB339&lt;&gt; 0, Source!BB339, 1)</f>
        <v>17.37</v>
      </c>
      <c r="L270" s="120">
        <f>Source!Q339</f>
        <v>782.69</v>
      </c>
    </row>
    <row r="271" spans="1:34" s="18" customFormat="1" x14ac:dyDescent="0.2">
      <c r="A271" s="25"/>
      <c r="B271" s="25"/>
      <c r="C271" s="25"/>
      <c r="D271" s="25" t="s">
        <v>510</v>
      </c>
      <c r="E271" s="26"/>
      <c r="F271" s="12"/>
      <c r="G271" s="27">
        <f>Source!AN339</f>
        <v>588.09</v>
      </c>
      <c r="H271" s="28" t="str">
        <f>Source!DF339</f>
        <v>)*1,2)*1,1</v>
      </c>
      <c r="I271" s="12">
        <f>Source!AV339</f>
        <v>1.0469999999999999</v>
      </c>
      <c r="J271" s="29">
        <f>ROUND((ROUND((Source!AE339*Source!AV339*Source!I339),2)),2)</f>
        <v>16.260000000000002</v>
      </c>
      <c r="K271" s="119">
        <f>IF(Source!BS339&lt;&gt; 0, Source!BS339, 1)</f>
        <v>30.48</v>
      </c>
      <c r="L271" s="121">
        <f>Source!R339</f>
        <v>495.6</v>
      </c>
      <c r="V271" s="18">
        <f>J271</f>
        <v>16.260000000000002</v>
      </c>
    </row>
    <row r="272" spans="1:34" s="18" customFormat="1" x14ac:dyDescent="0.2">
      <c r="A272" s="25"/>
      <c r="B272" s="25"/>
      <c r="C272" s="25"/>
      <c r="D272" s="25" t="s">
        <v>512</v>
      </c>
      <c r="E272" s="26" t="s">
        <v>513</v>
      </c>
      <c r="F272" s="12">
        <f>Source!DN339</f>
        <v>91</v>
      </c>
      <c r="G272" s="27"/>
      <c r="H272" s="28"/>
      <c r="I272" s="12"/>
      <c r="J272" s="27">
        <f>SUM(P268:P271)</f>
        <v>55.59</v>
      </c>
      <c r="K272" s="119">
        <f>Source!BZ339</f>
        <v>75</v>
      </c>
      <c r="L272" s="120">
        <f>SUM(Q268:Q271)</f>
        <v>1396.52</v>
      </c>
    </row>
    <row r="273" spans="1:34" s="18" customFormat="1" x14ac:dyDescent="0.2">
      <c r="A273" s="25"/>
      <c r="B273" s="25"/>
      <c r="C273" s="25"/>
      <c r="D273" s="25" t="s">
        <v>514</v>
      </c>
      <c r="E273" s="26" t="s">
        <v>513</v>
      </c>
      <c r="F273" s="12">
        <f>Source!DO339</f>
        <v>70</v>
      </c>
      <c r="G273" s="27"/>
      <c r="H273" s="28"/>
      <c r="I273" s="12"/>
      <c r="J273" s="27">
        <f>SUM(R268:R272)</f>
        <v>42.76</v>
      </c>
      <c r="K273" s="119">
        <f>Source!CA339</f>
        <v>41</v>
      </c>
      <c r="L273" s="120">
        <f>SUM(S268:S272)</f>
        <v>763.43</v>
      </c>
    </row>
    <row r="274" spans="1:34" s="18" customFormat="1" x14ac:dyDescent="0.2">
      <c r="A274" s="25"/>
      <c r="B274" s="25"/>
      <c r="C274" s="25"/>
      <c r="D274" s="25" t="s">
        <v>515</v>
      </c>
      <c r="E274" s="26" t="s">
        <v>513</v>
      </c>
      <c r="F274" s="12">
        <f>175</f>
        <v>175</v>
      </c>
      <c r="G274" s="27"/>
      <c r="H274" s="28"/>
      <c r="I274" s="12"/>
      <c r="J274" s="27">
        <f>SUM(T268:T273)</f>
        <v>28.46</v>
      </c>
      <c r="K274" s="119">
        <f>160</f>
        <v>160</v>
      </c>
      <c r="L274" s="120">
        <f>SUM(U268:U273)</f>
        <v>792.96</v>
      </c>
    </row>
    <row r="275" spans="1:34" s="18" customFormat="1" x14ac:dyDescent="0.2">
      <c r="A275" s="30"/>
      <c r="B275" s="30"/>
      <c r="C275" s="30"/>
      <c r="D275" s="30" t="s">
        <v>516</v>
      </c>
      <c r="E275" s="31" t="s">
        <v>517</v>
      </c>
      <c r="F275" s="32">
        <f>Source!AQ339</f>
        <v>201.12</v>
      </c>
      <c r="G275" s="33"/>
      <c r="H275" s="34" t="str">
        <f>Source!DI339</f>
        <v>)*1,2)*1,1</v>
      </c>
      <c r="I275" s="32">
        <f>Source!AV339</f>
        <v>1.0469999999999999</v>
      </c>
      <c r="J275" s="33">
        <f>Source!U339</f>
        <v>5.5591176959999995</v>
      </c>
      <c r="K275" s="122"/>
      <c r="L275" s="123"/>
    </row>
    <row r="276" spans="1:34" s="18" customFormat="1" x14ac:dyDescent="0.2">
      <c r="D276" s="35" t="s">
        <v>518</v>
      </c>
      <c r="I276" s="68">
        <f>J269+J270+J272+J273+J274+0</f>
        <v>232.96</v>
      </c>
      <c r="J276" s="68"/>
      <c r="K276" s="124">
        <f>L269+L270+L272+L273+L274+0</f>
        <v>5597.62</v>
      </c>
      <c r="L276" s="124"/>
      <c r="N276" s="36">
        <f>J269+J270+J272+J273+J274+0</f>
        <v>232.96</v>
      </c>
      <c r="O276" s="36">
        <f>L269+L270+L272+L273+L274+0</f>
        <v>5597.62</v>
      </c>
      <c r="W276" s="18">
        <f>IF(Source!BI339&lt;=1,J269+J270+J272+J273+J274-0, 0)</f>
        <v>232.96</v>
      </c>
      <c r="X276" s="18">
        <f>IF(Source!BI339=2,J269+J270+J272+J273+J274-0, 0)</f>
        <v>0</v>
      </c>
      <c r="Y276" s="18">
        <f>IF(Source!BI339=3,J269+J270+J272+J273+J274-0, 0)</f>
        <v>0</v>
      </c>
      <c r="Z276" s="18">
        <f>IF(Source!BI339=4,J269+J270+J272+J273+J274,0)</f>
        <v>0</v>
      </c>
    </row>
    <row r="277" spans="1:34" s="18" customFormat="1" x14ac:dyDescent="0.2">
      <c r="K277" s="111"/>
      <c r="L277" s="111"/>
    </row>
    <row r="278" spans="1:34" s="18" customFormat="1" ht="40.5" customHeight="1" x14ac:dyDescent="0.2">
      <c r="A278" s="25">
        <v>33</v>
      </c>
      <c r="B278" s="25">
        <v>33</v>
      </c>
      <c r="C278" s="25" t="str">
        <f>Source!F341</f>
        <v>3.34-17-3</v>
      </c>
      <c r="D278" s="25" t="s">
        <v>202</v>
      </c>
      <c r="E278" s="46" t="str">
        <f>Source!H341</f>
        <v>1 канало-километр трубопровода</v>
      </c>
      <c r="F278" s="12">
        <f>Source!I341</f>
        <v>1E-3</v>
      </c>
      <c r="G278" s="27"/>
      <c r="H278" s="28"/>
      <c r="I278" s="12"/>
      <c r="J278" s="27"/>
      <c r="K278" s="119"/>
      <c r="L278" s="120"/>
      <c r="P278" s="18">
        <f>ROUND((Source!DN341/100)*ROUND((ROUND((Source!AF341*Source!AV341*Source!I341),2)),2), 2)</f>
        <v>2.54</v>
      </c>
      <c r="Q278" s="18">
        <f>Source!X341</f>
        <v>63.65</v>
      </c>
      <c r="R278" s="18">
        <f>ROUND((Source!DO341/100)*ROUND((ROUND((Source!AF341*Source!AV341*Source!I341),2)),2), 2)</f>
        <v>1.59</v>
      </c>
      <c r="S278" s="18">
        <f>Source!Y341</f>
        <v>28.37</v>
      </c>
      <c r="T278" s="18">
        <f>ROUND((175/100)*ROUND((ROUND((Source!AE341*Source!AV341*Source!I341),2)),2), 2)</f>
        <v>0</v>
      </c>
      <c r="U278" s="18">
        <f>ROUND((160/100)*ROUND(ROUND((ROUND((Source!AE341*Source!AV341*Source!I341),2)*Source!BS341),2), 2), 2)</f>
        <v>0</v>
      </c>
      <c r="AH278" s="18">
        <v>0</v>
      </c>
    </row>
    <row r="279" spans="1:34" s="18" customFormat="1" x14ac:dyDescent="0.2">
      <c r="A279" s="25"/>
      <c r="B279" s="25"/>
      <c r="C279" s="25"/>
      <c r="D279" s="25" t="s">
        <v>508</v>
      </c>
      <c r="E279" s="26"/>
      <c r="F279" s="12"/>
      <c r="G279" s="27">
        <f>Source!AO341</f>
        <v>1609.92</v>
      </c>
      <c r="H279" s="28" t="str">
        <f>Source!DG341</f>
        <v>)*1,2)*1,1</v>
      </c>
      <c r="I279" s="12">
        <f>Source!AV341</f>
        <v>1.0669999999999999</v>
      </c>
      <c r="J279" s="27">
        <f>ROUND((ROUND((Source!AF341*Source!AV341*Source!I341),2)),2)</f>
        <v>2.27</v>
      </c>
      <c r="K279" s="119">
        <f>IF(Source!BA341&lt;&gt; 0, Source!BA341, 1)</f>
        <v>30.48</v>
      </c>
      <c r="L279" s="120">
        <f>Source!S341</f>
        <v>69.19</v>
      </c>
      <c r="V279" s="18">
        <f>J279</f>
        <v>2.27</v>
      </c>
    </row>
    <row r="280" spans="1:34" s="18" customFormat="1" x14ac:dyDescent="0.2">
      <c r="A280" s="25"/>
      <c r="B280" s="25"/>
      <c r="C280" s="25"/>
      <c r="D280" s="25" t="s">
        <v>511</v>
      </c>
      <c r="E280" s="26"/>
      <c r="F280" s="12"/>
      <c r="G280" s="27">
        <f>Source!AL341</f>
        <v>19554.14</v>
      </c>
      <c r="H280" s="28" t="str">
        <f>Source!DD341</f>
        <v/>
      </c>
      <c r="I280" s="12">
        <f>Source!AW341</f>
        <v>1.081</v>
      </c>
      <c r="J280" s="27">
        <f>ROUND((ROUND((Source!AC341*Source!AW341*Source!I341),2)),2)</f>
        <v>21.14</v>
      </c>
      <c r="K280" s="119">
        <f>IF(Source!BC341&lt;&gt; 0, Source!BC341, 1)</f>
        <v>7.56</v>
      </c>
      <c r="L280" s="120">
        <f>Source!P341</f>
        <v>159.82</v>
      </c>
    </row>
    <row r="281" spans="1:34" s="18" customFormat="1" ht="38.25" x14ac:dyDescent="0.2">
      <c r="A281" s="25" t="s">
        <v>207</v>
      </c>
      <c r="B281" s="25">
        <v>33.1</v>
      </c>
      <c r="C281" s="25" t="str">
        <f>Source!F343</f>
        <v>1.12-3-25</v>
      </c>
      <c r="D281" s="25" t="s">
        <v>209</v>
      </c>
      <c r="E281" s="26" t="str">
        <f>Source!H343</f>
        <v>м</v>
      </c>
      <c r="F281" s="12">
        <f>Source!I343</f>
        <v>-1</v>
      </c>
      <c r="G281" s="27">
        <f>Source!AK343</f>
        <v>15.01</v>
      </c>
      <c r="H281" s="37" t="s">
        <v>3</v>
      </c>
      <c r="I281" s="12">
        <f>Source!AW343</f>
        <v>1.081</v>
      </c>
      <c r="J281" s="27">
        <f>ROUND((ROUND((Source!AC343*Source!AW343*Source!I343),2)),2)+(ROUND((ROUND(((Source!ET343)*Source!AV343*Source!I343),2)),2)+ROUND((ROUND(((Source!AE343-(Source!EU343))*Source!AV343*Source!I343),2)),2))+ROUND((ROUND((Source!AF343*Source!AV343*Source!I343),2)),2)</f>
        <v>-16.23</v>
      </c>
      <c r="K281" s="119">
        <f>IF(Source!BC343&lt;&gt; 0, Source!BC343, 1)</f>
        <v>9.08</v>
      </c>
      <c r="L281" s="120">
        <f>Source!O343</f>
        <v>-147.37</v>
      </c>
      <c r="P281" s="18">
        <f>ROUND((Source!DN343/100)*ROUND((ROUND((Source!AF343*Source!AV343*Source!I343),2)),2), 2)</f>
        <v>0</v>
      </c>
      <c r="Q281" s="18">
        <f>Source!X343</f>
        <v>0</v>
      </c>
      <c r="R281" s="18">
        <f>ROUND((Source!DO343/100)*ROUND((ROUND((Source!AF343*Source!AV343*Source!I343),2)),2), 2)</f>
        <v>0</v>
      </c>
      <c r="S281" s="18">
        <f>Source!Y343</f>
        <v>0</v>
      </c>
      <c r="T281" s="18">
        <f>ROUND((175/100)*ROUND((ROUND((Source!AE343*Source!AV343*Source!I343),2)),2), 2)</f>
        <v>0</v>
      </c>
      <c r="U281" s="18">
        <f>ROUND((160/100)*ROUND(ROUND((ROUND((Source!AE343*Source!AV343*Source!I343),2)*Source!BS343),2), 2), 2)</f>
        <v>0</v>
      </c>
      <c r="W281" s="18">
        <f>IF(Source!BI343&lt;=1,J281, 0)</f>
        <v>-16.23</v>
      </c>
      <c r="X281" s="18">
        <f>IF(Source!BI343=2,J281, 0)</f>
        <v>0</v>
      </c>
      <c r="Y281" s="18">
        <f>IF(Source!BI343=3,J281, 0)</f>
        <v>0</v>
      </c>
      <c r="Z281" s="18">
        <f>IF(Source!BI343=4,J281, 0)</f>
        <v>0</v>
      </c>
      <c r="AH281" s="18">
        <v>3</v>
      </c>
    </row>
    <row r="282" spans="1:34" s="18" customFormat="1" x14ac:dyDescent="0.2">
      <c r="A282" s="25"/>
      <c r="B282" s="25"/>
      <c r="C282" s="25"/>
      <c r="D282" s="25" t="s">
        <v>512</v>
      </c>
      <c r="E282" s="26" t="s">
        <v>513</v>
      </c>
      <c r="F282" s="12">
        <f>Source!DN341</f>
        <v>112</v>
      </c>
      <c r="G282" s="27"/>
      <c r="H282" s="28"/>
      <c r="I282" s="12"/>
      <c r="J282" s="27">
        <f>SUM(P278:P281)</f>
        <v>2.54</v>
      </c>
      <c r="K282" s="119">
        <f>Source!BZ341</f>
        <v>92</v>
      </c>
      <c r="L282" s="120">
        <f>SUM(Q278:Q281)</f>
        <v>63.65</v>
      </c>
    </row>
    <row r="283" spans="1:34" s="18" customFormat="1" x14ac:dyDescent="0.2">
      <c r="A283" s="25"/>
      <c r="B283" s="25"/>
      <c r="C283" s="25"/>
      <c r="D283" s="25" t="s">
        <v>514</v>
      </c>
      <c r="E283" s="26" t="s">
        <v>513</v>
      </c>
      <c r="F283" s="12">
        <f>Source!DO341</f>
        <v>70</v>
      </c>
      <c r="G283" s="27"/>
      <c r="H283" s="28"/>
      <c r="I283" s="12"/>
      <c r="J283" s="27">
        <f>SUM(R278:R282)</f>
        <v>1.59</v>
      </c>
      <c r="K283" s="119">
        <f>Source!CA341</f>
        <v>41</v>
      </c>
      <c r="L283" s="120">
        <f>SUM(S278:S282)</f>
        <v>28.37</v>
      </c>
    </row>
    <row r="284" spans="1:34" s="18" customFormat="1" x14ac:dyDescent="0.2">
      <c r="A284" s="30"/>
      <c r="B284" s="30"/>
      <c r="C284" s="30"/>
      <c r="D284" s="30" t="s">
        <v>516</v>
      </c>
      <c r="E284" s="31" t="s">
        <v>517</v>
      </c>
      <c r="F284" s="32">
        <f>Source!AQ341</f>
        <v>144</v>
      </c>
      <c r="G284" s="33"/>
      <c r="H284" s="34" t="str">
        <f>Source!DI341</f>
        <v>)*1,2)*1,1</v>
      </c>
      <c r="I284" s="32">
        <f>Source!AV341</f>
        <v>1.0669999999999999</v>
      </c>
      <c r="J284" s="33">
        <f>Source!U341</f>
        <v>0.20281535999999997</v>
      </c>
      <c r="K284" s="122"/>
      <c r="L284" s="123"/>
    </row>
    <row r="285" spans="1:34" s="18" customFormat="1" x14ac:dyDescent="0.2">
      <c r="D285" s="35" t="s">
        <v>518</v>
      </c>
      <c r="I285" s="68">
        <f>J279+J280+J282+J283+SUM(J281:J281)</f>
        <v>11.309999999999999</v>
      </c>
      <c r="J285" s="68"/>
      <c r="K285" s="124">
        <f>L279+L280+L282+L283+SUM(L281:L281)</f>
        <v>173.65999999999997</v>
      </c>
      <c r="L285" s="124"/>
      <c r="N285" s="36">
        <f>J279+J280+J282+J283+SUM(J281:J281)</f>
        <v>11.309999999999999</v>
      </c>
      <c r="O285" s="36">
        <f>L279+L280+L282+L283+SUM(L281:L281)</f>
        <v>173.65999999999997</v>
      </c>
      <c r="W285" s="18">
        <f>IF(Source!BI341&lt;=1,J279+J280+J282+J283-0, 0)</f>
        <v>27.54</v>
      </c>
      <c r="X285" s="18">
        <f>IF(Source!BI341=2,J279+J280+J282+J283-0, 0)</f>
        <v>0</v>
      </c>
      <c r="Y285" s="18">
        <f>IF(Source!BI341=3,J279+J280+J282+J283-0, 0)</f>
        <v>0</v>
      </c>
      <c r="Z285" s="18">
        <f>IF(Source!BI341=4,J279+J280+J282+J283,0)</f>
        <v>0</v>
      </c>
    </row>
    <row r="286" spans="1:34" s="18" customFormat="1" x14ac:dyDescent="0.2">
      <c r="K286" s="111"/>
      <c r="L286" s="111"/>
    </row>
    <row r="287" spans="1:34" s="18" customFormat="1" ht="38.25" x14ac:dyDescent="0.2">
      <c r="A287" s="30">
        <v>34</v>
      </c>
      <c r="B287" s="30">
        <v>34</v>
      </c>
      <c r="C287" s="30" t="str">
        <f>Source!F345</f>
        <v>1.12-3-26</v>
      </c>
      <c r="D287" s="30" t="s">
        <v>213</v>
      </c>
      <c r="E287" s="31" t="str">
        <f>Source!H345</f>
        <v>м</v>
      </c>
      <c r="F287" s="32">
        <f>Source!I345</f>
        <v>1</v>
      </c>
      <c r="G287" s="33">
        <f>Source!AL345</f>
        <v>24.4</v>
      </c>
      <c r="H287" s="34" t="str">
        <f>Source!DD345</f>
        <v/>
      </c>
      <c r="I287" s="32">
        <f>Source!AW345</f>
        <v>1</v>
      </c>
      <c r="J287" s="33">
        <f>ROUND((ROUND((Source!AC345*Source!AW345*Source!I345),2)),2)</f>
        <v>24.4</v>
      </c>
      <c r="K287" s="122">
        <f>IF(Source!BC345&lt;&gt; 0, Source!BC345, 1)</f>
        <v>9.41</v>
      </c>
      <c r="L287" s="123">
        <f>Source!P345</f>
        <v>229.6</v>
      </c>
      <c r="P287" s="18">
        <f>ROUND((Source!DN345/100)*ROUND((ROUND((Source!AF345*Source!AV345*Source!I345),2)),2), 2)</f>
        <v>0</v>
      </c>
      <c r="Q287" s="18">
        <f>Source!X345</f>
        <v>0</v>
      </c>
      <c r="R287" s="18">
        <f>ROUND((Source!DO345/100)*ROUND((ROUND((Source!AF345*Source!AV345*Source!I345),2)),2), 2)</f>
        <v>0</v>
      </c>
      <c r="S287" s="18">
        <f>Source!Y345</f>
        <v>0</v>
      </c>
      <c r="T287" s="18">
        <f>ROUND((175/100)*ROUND((ROUND((Source!AE345*Source!AV345*Source!I345),2)),2), 2)</f>
        <v>0</v>
      </c>
      <c r="U287" s="18">
        <f>ROUND((160/100)*ROUND(ROUND((ROUND((Source!AE345*Source!AV345*Source!I345),2)*Source!BS345),2), 2), 2)</f>
        <v>0</v>
      </c>
      <c r="AH287" s="18">
        <v>3</v>
      </c>
    </row>
    <row r="288" spans="1:34" s="18" customFormat="1" x14ac:dyDescent="0.2">
      <c r="D288" s="35" t="s">
        <v>518</v>
      </c>
      <c r="I288" s="68">
        <f>J287+0</f>
        <v>24.4</v>
      </c>
      <c r="J288" s="68"/>
      <c r="K288" s="124">
        <f>L287+0</f>
        <v>229.6</v>
      </c>
      <c r="L288" s="124"/>
      <c r="N288" s="36">
        <f>J287+0</f>
        <v>24.4</v>
      </c>
      <c r="O288" s="36">
        <f>L287+0</f>
        <v>229.6</v>
      </c>
      <c r="W288" s="18">
        <f>IF(Source!BI345&lt;=1,J287-0, 0)</f>
        <v>24.4</v>
      </c>
      <c r="X288" s="18">
        <f>IF(Source!BI345=2,J287-0, 0)</f>
        <v>0</v>
      </c>
      <c r="Y288" s="18">
        <f>IF(Source!BI345=3,J287-0, 0)</f>
        <v>0</v>
      </c>
      <c r="Z288" s="18">
        <f>IF(Source!BI345=4,J287,0)</f>
        <v>0</v>
      </c>
    </row>
    <row r="289" spans="1:34" s="18" customFormat="1" x14ac:dyDescent="0.2">
      <c r="K289" s="111"/>
      <c r="L289" s="111"/>
    </row>
    <row r="290" spans="1:34" s="18" customFormat="1" ht="51" x14ac:dyDescent="0.2">
      <c r="A290" s="25">
        <v>35</v>
      </c>
      <c r="B290" s="25">
        <v>35</v>
      </c>
      <c r="C290" s="25" t="str">
        <f>Source!F347</f>
        <v>6.69-9-3</v>
      </c>
      <c r="D290" s="25" t="s">
        <v>217</v>
      </c>
      <c r="E290" s="26" t="str">
        <f>Source!H347</f>
        <v>100 отверстий</v>
      </c>
      <c r="F290" s="12">
        <f>Source!I347</f>
        <v>0.02</v>
      </c>
      <c r="G290" s="27"/>
      <c r="H290" s="28"/>
      <c r="I290" s="12"/>
      <c r="J290" s="27"/>
      <c r="K290" s="119"/>
      <c r="L290" s="120"/>
      <c r="P290" s="18">
        <f>ROUND((Source!DN347/100)*ROUND((ROUND((Source!AF347*Source!AV347*Source!I347),2)),2), 2)</f>
        <v>37.58</v>
      </c>
      <c r="Q290" s="18">
        <f>Source!X347</f>
        <v>944.12</v>
      </c>
      <c r="R290" s="18">
        <f>ROUND((Source!DO347/100)*ROUND((ROUND((Source!AF347*Source!AV347*Source!I347),2)),2), 2)</f>
        <v>28.91</v>
      </c>
      <c r="S290" s="18">
        <f>Source!Y347</f>
        <v>516.12</v>
      </c>
      <c r="T290" s="18">
        <f>ROUND((175/100)*ROUND((ROUND((Source!AE347*Source!AV347*Source!I347),2)),2), 2)</f>
        <v>0</v>
      </c>
      <c r="U290" s="18">
        <f>ROUND((160/100)*ROUND(ROUND((ROUND((Source!AE347*Source!AV347*Source!I347),2)*Source!BS347),2), 2), 2)</f>
        <v>0</v>
      </c>
      <c r="AH290" s="18">
        <v>0</v>
      </c>
    </row>
    <row r="291" spans="1:34" s="18" customFormat="1" x14ac:dyDescent="0.2">
      <c r="A291" s="25"/>
      <c r="B291" s="25"/>
      <c r="C291" s="25"/>
      <c r="D291" s="25" t="s">
        <v>508</v>
      </c>
      <c r="E291" s="26"/>
      <c r="F291" s="12"/>
      <c r="G291" s="27">
        <f>Source!AO347</f>
        <v>1494.24</v>
      </c>
      <c r="H291" s="28" t="str">
        <f>Source!DG347</f>
        <v>)*1,2)*1,1</v>
      </c>
      <c r="I291" s="12">
        <f>Source!AV347</f>
        <v>1.0469999999999999</v>
      </c>
      <c r="J291" s="27">
        <f>ROUND((ROUND((Source!AF347*Source!AV347*Source!I347),2)),2)</f>
        <v>41.3</v>
      </c>
      <c r="K291" s="119">
        <f>IF(Source!BA347&lt;&gt; 0, Source!BA347, 1)</f>
        <v>30.48</v>
      </c>
      <c r="L291" s="120">
        <f>Source!S347</f>
        <v>1258.82</v>
      </c>
      <c r="V291" s="18">
        <f>J291</f>
        <v>41.3</v>
      </c>
    </row>
    <row r="292" spans="1:34" s="18" customFormat="1" x14ac:dyDescent="0.2">
      <c r="A292" s="25"/>
      <c r="B292" s="25"/>
      <c r="C292" s="25"/>
      <c r="D292" s="25" t="s">
        <v>511</v>
      </c>
      <c r="E292" s="26"/>
      <c r="F292" s="12"/>
      <c r="G292" s="27">
        <f>Source!AL347</f>
        <v>862.81</v>
      </c>
      <c r="H292" s="28" t="str">
        <f>Source!DD347</f>
        <v/>
      </c>
      <c r="I292" s="12">
        <f>Source!AW347</f>
        <v>1.002</v>
      </c>
      <c r="J292" s="27">
        <f>ROUND((ROUND((Source!AC347*Source!AW347*Source!I347),2)),2)</f>
        <v>17.29</v>
      </c>
      <c r="K292" s="119">
        <f>IF(Source!BC347&lt;&gt; 0, Source!BC347, 1)</f>
        <v>5.14</v>
      </c>
      <c r="L292" s="120">
        <f>Source!P347</f>
        <v>88.87</v>
      </c>
    </row>
    <row r="293" spans="1:34" s="18" customFormat="1" x14ac:dyDescent="0.2">
      <c r="A293" s="25"/>
      <c r="B293" s="25"/>
      <c r="C293" s="25"/>
      <c r="D293" s="25" t="s">
        <v>512</v>
      </c>
      <c r="E293" s="26" t="s">
        <v>513</v>
      </c>
      <c r="F293" s="12">
        <f>Source!DN347</f>
        <v>91</v>
      </c>
      <c r="G293" s="27"/>
      <c r="H293" s="28"/>
      <c r="I293" s="12"/>
      <c r="J293" s="27">
        <f>SUM(P290:P292)</f>
        <v>37.58</v>
      </c>
      <c r="K293" s="119">
        <f>Source!BZ347</f>
        <v>75</v>
      </c>
      <c r="L293" s="120">
        <f>SUM(Q290:Q292)</f>
        <v>944.12</v>
      </c>
    </row>
    <row r="294" spans="1:34" s="18" customFormat="1" x14ac:dyDescent="0.2">
      <c r="A294" s="25"/>
      <c r="B294" s="25"/>
      <c r="C294" s="25"/>
      <c r="D294" s="25" t="s">
        <v>514</v>
      </c>
      <c r="E294" s="26" t="s">
        <v>513</v>
      </c>
      <c r="F294" s="12">
        <f>Source!DO347</f>
        <v>70</v>
      </c>
      <c r="G294" s="27"/>
      <c r="H294" s="28"/>
      <c r="I294" s="12"/>
      <c r="J294" s="27">
        <f>SUM(R290:R293)</f>
        <v>28.91</v>
      </c>
      <c r="K294" s="119">
        <f>Source!CA347</f>
        <v>41</v>
      </c>
      <c r="L294" s="120">
        <f>SUM(S290:S293)</f>
        <v>516.12</v>
      </c>
    </row>
    <row r="295" spans="1:34" s="18" customFormat="1" x14ac:dyDescent="0.2">
      <c r="A295" s="30"/>
      <c r="B295" s="30"/>
      <c r="C295" s="30"/>
      <c r="D295" s="30" t="s">
        <v>516</v>
      </c>
      <c r="E295" s="31" t="s">
        <v>517</v>
      </c>
      <c r="F295" s="32">
        <f>Source!AQ347</f>
        <v>132</v>
      </c>
      <c r="G295" s="33"/>
      <c r="H295" s="34" t="str">
        <f>Source!DI347</f>
        <v>)*1,2)*1,1</v>
      </c>
      <c r="I295" s="32">
        <f>Source!AV347</f>
        <v>1.0469999999999999</v>
      </c>
      <c r="J295" s="33">
        <f>Source!U347</f>
        <v>3.6485856000000001</v>
      </c>
      <c r="K295" s="122"/>
      <c r="L295" s="123"/>
    </row>
    <row r="296" spans="1:34" s="18" customFormat="1" x14ac:dyDescent="0.2">
      <c r="D296" s="35" t="s">
        <v>518</v>
      </c>
      <c r="I296" s="68">
        <f>J291+J292+J293+J294+0</f>
        <v>125.07999999999998</v>
      </c>
      <c r="J296" s="68"/>
      <c r="K296" s="124">
        <f>L291+L292+L293+L294+0</f>
        <v>2807.93</v>
      </c>
      <c r="L296" s="124"/>
      <c r="N296" s="36">
        <f>J291+J292+J293+J294+0</f>
        <v>125.07999999999998</v>
      </c>
      <c r="O296" s="36">
        <f>L291+L292+L293+L294+0</f>
        <v>2807.93</v>
      </c>
      <c r="W296" s="18">
        <f>IF(Source!BI347&lt;=1,J291+J292+J293+J294-0, 0)</f>
        <v>125.07999999999998</v>
      </c>
      <c r="X296" s="18">
        <f>IF(Source!BI347=2,J291+J292+J293+J294-0, 0)</f>
        <v>0</v>
      </c>
      <c r="Y296" s="18">
        <f>IF(Source!BI347=3,J291+J292+J293+J294-0, 0)</f>
        <v>0</v>
      </c>
      <c r="Z296" s="18">
        <f>IF(Source!BI347=4,J291+J292+J293+J294,0)</f>
        <v>0</v>
      </c>
    </row>
    <row r="297" spans="1:34" s="18" customFormat="1" x14ac:dyDescent="0.2">
      <c r="K297" s="111"/>
      <c r="L297" s="111"/>
    </row>
    <row r="298" spans="1:34" s="18" customFormat="1" ht="51" x14ac:dyDescent="0.2">
      <c r="A298" s="30">
        <v>36</v>
      </c>
      <c r="B298" s="30">
        <v>36</v>
      </c>
      <c r="C298" s="30" t="str">
        <f>Source!F349</f>
        <v>1.3-1-40</v>
      </c>
      <c r="D298" s="30" t="s">
        <v>221</v>
      </c>
      <c r="E298" s="31" t="str">
        <f>Source!H349</f>
        <v>м3</v>
      </c>
      <c r="F298" s="32">
        <f>Source!I349</f>
        <v>0.12</v>
      </c>
      <c r="G298" s="33">
        <f>Source!AL349</f>
        <v>735.27</v>
      </c>
      <c r="H298" s="34" t="str">
        <f>Source!DD349</f>
        <v/>
      </c>
      <c r="I298" s="32">
        <f>Source!AW349</f>
        <v>1</v>
      </c>
      <c r="J298" s="33">
        <f>ROUND((ROUND((Source!AC349*Source!AW349*Source!I349),2)),2)</f>
        <v>88.23</v>
      </c>
      <c r="K298" s="122">
        <f>IF(Source!BC349&lt;&gt; 0, Source!BC349, 1)</f>
        <v>8.7799999999999994</v>
      </c>
      <c r="L298" s="123">
        <f>Source!P349</f>
        <v>774.66</v>
      </c>
      <c r="P298" s="18">
        <f>ROUND((Source!DN349/100)*ROUND((ROUND((Source!AF349*Source!AV349*Source!I349),2)),2), 2)</f>
        <v>0</v>
      </c>
      <c r="Q298" s="18">
        <f>Source!X349</f>
        <v>0</v>
      </c>
      <c r="R298" s="18">
        <f>ROUND((Source!DO349/100)*ROUND((ROUND((Source!AF349*Source!AV349*Source!I349),2)),2), 2)</f>
        <v>0</v>
      </c>
      <c r="S298" s="18">
        <f>Source!Y349</f>
        <v>0</v>
      </c>
      <c r="T298" s="18">
        <f>ROUND((175/100)*ROUND((ROUND((Source!AE349*Source!AV349*Source!I349),2)),2), 2)</f>
        <v>0</v>
      </c>
      <c r="U298" s="18">
        <f>ROUND((160/100)*ROUND(ROUND((ROUND((Source!AE349*Source!AV349*Source!I349),2)*Source!BS349),2), 2), 2)</f>
        <v>0</v>
      </c>
      <c r="AH298" s="18">
        <v>3</v>
      </c>
    </row>
    <row r="299" spans="1:34" s="18" customFormat="1" x14ac:dyDescent="0.2">
      <c r="D299" s="35" t="s">
        <v>518</v>
      </c>
      <c r="I299" s="68">
        <f>J298+0</f>
        <v>88.23</v>
      </c>
      <c r="J299" s="68"/>
      <c r="K299" s="124">
        <f>L298+0</f>
        <v>774.66</v>
      </c>
      <c r="L299" s="124"/>
      <c r="N299" s="36">
        <f>J298+0</f>
        <v>88.23</v>
      </c>
      <c r="O299" s="36">
        <f>L298+0</f>
        <v>774.66</v>
      </c>
      <c r="W299" s="18">
        <f>IF(Source!BI349&lt;=1,J298-0, 0)</f>
        <v>88.23</v>
      </c>
      <c r="X299" s="18">
        <f>IF(Source!BI349=2,J298-0, 0)</f>
        <v>0</v>
      </c>
      <c r="Y299" s="18">
        <f>IF(Source!BI349=3,J298-0, 0)</f>
        <v>0</v>
      </c>
      <c r="Z299" s="18">
        <f>IF(Source!BI349=4,J298,0)</f>
        <v>0</v>
      </c>
    </row>
    <row r="300" spans="1:34" s="18" customFormat="1" x14ac:dyDescent="0.2">
      <c r="K300" s="111"/>
      <c r="L300" s="111"/>
    </row>
    <row r="301" spans="1:34" s="18" customFormat="1" x14ac:dyDescent="0.2">
      <c r="A301" s="30">
        <v>37</v>
      </c>
      <c r="B301" s="30">
        <v>37</v>
      </c>
      <c r="C301" s="30" t="str">
        <f>Source!F351</f>
        <v>1.1-1-740</v>
      </c>
      <c r="D301" s="30" t="s">
        <v>226</v>
      </c>
      <c r="E301" s="31" t="str">
        <f>Source!H351</f>
        <v>кг</v>
      </c>
      <c r="F301" s="32">
        <f>Source!I351</f>
        <v>4</v>
      </c>
      <c r="G301" s="33">
        <f>Source!AL351</f>
        <v>9.86</v>
      </c>
      <c r="H301" s="34" t="str">
        <f>Source!DD351</f>
        <v/>
      </c>
      <c r="I301" s="32">
        <f>Source!AW351</f>
        <v>1</v>
      </c>
      <c r="J301" s="33">
        <f>ROUND((ROUND((Source!AC351*Source!AW351*Source!I351),2)),2)</f>
        <v>39.44</v>
      </c>
      <c r="K301" s="122">
        <f>IF(Source!BC351&lt;&gt; 0, Source!BC351, 1)</f>
        <v>10.41</v>
      </c>
      <c r="L301" s="123">
        <f>Source!P351</f>
        <v>410.57</v>
      </c>
      <c r="P301" s="18">
        <f>ROUND((Source!DN351/100)*ROUND((ROUND((Source!AF351*Source!AV351*Source!I351),2)),2), 2)</f>
        <v>0</v>
      </c>
      <c r="Q301" s="18">
        <f>Source!X351</f>
        <v>0</v>
      </c>
      <c r="R301" s="18">
        <f>ROUND((Source!DO351/100)*ROUND((ROUND((Source!AF351*Source!AV351*Source!I351),2)),2), 2)</f>
        <v>0</v>
      </c>
      <c r="S301" s="18">
        <f>Source!Y351</f>
        <v>0</v>
      </c>
      <c r="T301" s="18">
        <f>ROUND((175/100)*ROUND((ROUND((Source!AE351*Source!AV351*Source!I351),2)),2), 2)</f>
        <v>0</v>
      </c>
      <c r="U301" s="18">
        <f>ROUND((160/100)*ROUND(ROUND((ROUND((Source!AE351*Source!AV351*Source!I351),2)*Source!BS351),2), 2), 2)</f>
        <v>0</v>
      </c>
      <c r="AH301" s="18">
        <v>3</v>
      </c>
    </row>
    <row r="302" spans="1:34" s="18" customFormat="1" x14ac:dyDescent="0.2">
      <c r="D302" s="35" t="s">
        <v>518</v>
      </c>
      <c r="I302" s="68">
        <f>J301+0</f>
        <v>39.44</v>
      </c>
      <c r="J302" s="68"/>
      <c r="K302" s="124">
        <f>L301+0</f>
        <v>410.57</v>
      </c>
      <c r="L302" s="124"/>
      <c r="N302" s="36">
        <f>J301+0</f>
        <v>39.44</v>
      </c>
      <c r="O302" s="36">
        <f>L301+0</f>
        <v>410.57</v>
      </c>
      <c r="W302" s="18">
        <f>IF(Source!BI351&lt;=1,J301-0, 0)</f>
        <v>39.44</v>
      </c>
      <c r="X302" s="18">
        <f>IF(Source!BI351=2,J301-0, 0)</f>
        <v>0</v>
      </c>
      <c r="Y302" s="18">
        <f>IF(Source!BI351=3,J301-0, 0)</f>
        <v>0</v>
      </c>
      <c r="Z302" s="18">
        <f>IF(Source!BI351=4,J301,0)</f>
        <v>0</v>
      </c>
    </row>
    <row r="303" spans="1:34" s="18" customFormat="1" x14ac:dyDescent="0.2">
      <c r="K303" s="111"/>
      <c r="L303" s="111"/>
    </row>
    <row r="304" spans="1:34" s="18" customFormat="1" ht="38.25" x14ac:dyDescent="0.2">
      <c r="A304" s="25">
        <v>38</v>
      </c>
      <c r="B304" s="25">
        <v>38</v>
      </c>
      <c r="C304" s="25" t="str">
        <f>Source!F353</f>
        <v>6.69-3-2</v>
      </c>
      <c r="D304" s="25" t="s">
        <v>229</v>
      </c>
      <c r="E304" s="26" t="str">
        <f>Source!H353</f>
        <v>100 отверстий</v>
      </c>
      <c r="F304" s="12">
        <f>Source!I353</f>
        <v>0.08</v>
      </c>
      <c r="G304" s="27"/>
      <c r="H304" s="28"/>
      <c r="I304" s="12"/>
      <c r="J304" s="27"/>
      <c r="K304" s="119"/>
      <c r="L304" s="120"/>
      <c r="P304" s="18">
        <f>ROUND((Source!DN353/100)*ROUND((ROUND((Source!AF353*Source!AV353*Source!I353),2)),2), 2)</f>
        <v>222.39</v>
      </c>
      <c r="Q304" s="18">
        <f>Source!X353</f>
        <v>5586.53</v>
      </c>
      <c r="R304" s="18">
        <f>ROUND((Source!DO353/100)*ROUND((ROUND((Source!AF353*Source!AV353*Source!I353),2)),2), 2)</f>
        <v>171.07</v>
      </c>
      <c r="S304" s="18">
        <f>Source!Y353</f>
        <v>3053.97</v>
      </c>
      <c r="T304" s="18">
        <f>ROUND((175/100)*ROUND((ROUND((Source!AE353*Source!AV353*Source!I353),2)),2), 2)</f>
        <v>113.79</v>
      </c>
      <c r="U304" s="18">
        <f>ROUND((160/100)*ROUND(ROUND((ROUND((Source!AE353*Source!AV353*Source!I353),2)*Source!BS353),2), 2), 2)</f>
        <v>3170.9</v>
      </c>
      <c r="AH304" s="18">
        <v>0</v>
      </c>
    </row>
    <row r="305" spans="1:34" s="18" customFormat="1" x14ac:dyDescent="0.2">
      <c r="A305" s="25"/>
      <c r="B305" s="25"/>
      <c r="C305" s="25"/>
      <c r="D305" s="25" t="s">
        <v>508</v>
      </c>
      <c r="E305" s="26"/>
      <c r="F305" s="12"/>
      <c r="G305" s="27">
        <f>Source!AO353</f>
        <v>2210.31</v>
      </c>
      <c r="H305" s="28" t="str">
        <f>Source!DG353</f>
        <v>)*1,2)*1,1</v>
      </c>
      <c r="I305" s="12">
        <f>Source!AV353</f>
        <v>1.0469999999999999</v>
      </c>
      <c r="J305" s="27">
        <f>ROUND((ROUND((Source!AF353*Source!AV353*Source!I353),2)),2)</f>
        <v>244.38</v>
      </c>
      <c r="K305" s="119">
        <f>IF(Source!BA353&lt;&gt; 0, Source!BA353, 1)</f>
        <v>30.48</v>
      </c>
      <c r="L305" s="120">
        <f>Source!S353</f>
        <v>7448.7</v>
      </c>
      <c r="V305" s="18">
        <f>J305</f>
        <v>244.38</v>
      </c>
    </row>
    <row r="306" spans="1:34" s="18" customFormat="1" x14ac:dyDescent="0.2">
      <c r="A306" s="25"/>
      <c r="B306" s="25"/>
      <c r="C306" s="25"/>
      <c r="D306" s="25" t="s">
        <v>509</v>
      </c>
      <c r="E306" s="26"/>
      <c r="F306" s="12"/>
      <c r="G306" s="27">
        <f>Source!AM353</f>
        <v>1630.07</v>
      </c>
      <c r="H306" s="28" t="str">
        <f>Source!DE353</f>
        <v>)*1,2)*1,1</v>
      </c>
      <c r="I306" s="12">
        <f>Source!AV353</f>
        <v>1.0469999999999999</v>
      </c>
      <c r="J306" s="27">
        <f>(ROUND((ROUND(((((Source!ET353*1.2)*1.1))*Source!AV353*Source!I353),2)),2)+ROUND((ROUND(((Source!AE353-(((Source!EU353*1.2)*1.1)))*Source!AV353*Source!I353),2)),2))</f>
        <v>180.23</v>
      </c>
      <c r="K306" s="119">
        <f>IF(Source!BB353&lt;&gt; 0, Source!BB353, 1)</f>
        <v>17.37</v>
      </c>
      <c r="L306" s="120">
        <f>Source!Q353</f>
        <v>3130.6</v>
      </c>
    </row>
    <row r="307" spans="1:34" s="18" customFormat="1" x14ac:dyDescent="0.2">
      <c r="A307" s="25"/>
      <c r="B307" s="25"/>
      <c r="C307" s="25"/>
      <c r="D307" s="25" t="s">
        <v>510</v>
      </c>
      <c r="E307" s="26"/>
      <c r="F307" s="12"/>
      <c r="G307" s="27">
        <f>Source!AN353</f>
        <v>588.09</v>
      </c>
      <c r="H307" s="28" t="str">
        <f>Source!DF353</f>
        <v>)*1,2)*1,1</v>
      </c>
      <c r="I307" s="12">
        <f>Source!AV353</f>
        <v>1.0469999999999999</v>
      </c>
      <c r="J307" s="29">
        <f>ROUND((ROUND((Source!AE353*Source!AV353*Source!I353),2)),2)</f>
        <v>65.02</v>
      </c>
      <c r="K307" s="119">
        <f>IF(Source!BS353&lt;&gt; 0, Source!BS353, 1)</f>
        <v>30.48</v>
      </c>
      <c r="L307" s="121">
        <f>Source!R353</f>
        <v>1981.81</v>
      </c>
      <c r="V307" s="18">
        <f>J307</f>
        <v>65.02</v>
      </c>
    </row>
    <row r="308" spans="1:34" s="18" customFormat="1" x14ac:dyDescent="0.2">
      <c r="A308" s="25"/>
      <c r="B308" s="25"/>
      <c r="C308" s="25"/>
      <c r="D308" s="25" t="s">
        <v>512</v>
      </c>
      <c r="E308" s="26" t="s">
        <v>513</v>
      </c>
      <c r="F308" s="12">
        <f>Source!DN353</f>
        <v>91</v>
      </c>
      <c r="G308" s="27"/>
      <c r="H308" s="28"/>
      <c r="I308" s="12"/>
      <c r="J308" s="27">
        <f>SUM(P304:P307)</f>
        <v>222.39</v>
      </c>
      <c r="K308" s="119">
        <f>Source!BZ353</f>
        <v>75</v>
      </c>
      <c r="L308" s="120">
        <f>SUM(Q304:Q307)</f>
        <v>5586.53</v>
      </c>
    </row>
    <row r="309" spans="1:34" s="18" customFormat="1" x14ac:dyDescent="0.2">
      <c r="A309" s="25"/>
      <c r="B309" s="25"/>
      <c r="C309" s="25"/>
      <c r="D309" s="25" t="s">
        <v>514</v>
      </c>
      <c r="E309" s="26" t="s">
        <v>513</v>
      </c>
      <c r="F309" s="12">
        <f>Source!DO353</f>
        <v>70</v>
      </c>
      <c r="G309" s="27"/>
      <c r="H309" s="28"/>
      <c r="I309" s="12"/>
      <c r="J309" s="27">
        <f>SUM(R304:R308)</f>
        <v>171.07</v>
      </c>
      <c r="K309" s="119">
        <f>Source!CA353</f>
        <v>41</v>
      </c>
      <c r="L309" s="120">
        <f>SUM(S304:S308)</f>
        <v>3053.97</v>
      </c>
    </row>
    <row r="310" spans="1:34" s="18" customFormat="1" x14ac:dyDescent="0.2">
      <c r="A310" s="25"/>
      <c r="B310" s="25"/>
      <c r="C310" s="25"/>
      <c r="D310" s="25" t="s">
        <v>515</v>
      </c>
      <c r="E310" s="26" t="s">
        <v>513</v>
      </c>
      <c r="F310" s="12">
        <f>175</f>
        <v>175</v>
      </c>
      <c r="G310" s="27"/>
      <c r="H310" s="28"/>
      <c r="I310" s="12"/>
      <c r="J310" s="27">
        <f>SUM(T304:T309)</f>
        <v>113.79</v>
      </c>
      <c r="K310" s="119">
        <f>160</f>
        <v>160</v>
      </c>
      <c r="L310" s="120">
        <f>SUM(U304:U309)</f>
        <v>3170.9</v>
      </c>
    </row>
    <row r="311" spans="1:34" s="18" customFormat="1" x14ac:dyDescent="0.2">
      <c r="A311" s="30"/>
      <c r="B311" s="30"/>
      <c r="C311" s="30"/>
      <c r="D311" s="30" t="s">
        <v>516</v>
      </c>
      <c r="E311" s="31" t="s">
        <v>517</v>
      </c>
      <c r="F311" s="32">
        <f>Source!AQ353</f>
        <v>201.12</v>
      </c>
      <c r="G311" s="33"/>
      <c r="H311" s="34" t="str">
        <f>Source!DI353</f>
        <v>)*1,2)*1,1</v>
      </c>
      <c r="I311" s="32">
        <f>Source!AV353</f>
        <v>1.0469999999999999</v>
      </c>
      <c r="J311" s="33">
        <f>Source!U353</f>
        <v>22.236470783999998</v>
      </c>
      <c r="K311" s="122"/>
      <c r="L311" s="123"/>
    </row>
    <row r="312" spans="1:34" s="18" customFormat="1" x14ac:dyDescent="0.2">
      <c r="D312" s="35" t="s">
        <v>518</v>
      </c>
      <c r="I312" s="68">
        <f>J305+J306+J308+J309+J310+0</f>
        <v>931.8599999999999</v>
      </c>
      <c r="J312" s="68"/>
      <c r="K312" s="124">
        <f>L305+L306+L308+L309+L310+0</f>
        <v>22390.7</v>
      </c>
      <c r="L312" s="124"/>
      <c r="N312" s="36">
        <f>J305+J306+J308+J309+J310+0</f>
        <v>931.8599999999999</v>
      </c>
      <c r="O312" s="36">
        <f>L305+L306+L308+L309+L310+0</f>
        <v>22390.7</v>
      </c>
      <c r="W312" s="18">
        <f>IF(Source!BI353&lt;=1,J305+J306+J308+J309+J310-0, 0)</f>
        <v>931.8599999999999</v>
      </c>
      <c r="X312" s="18">
        <f>IF(Source!BI353=2,J305+J306+J308+J309+J310-0, 0)</f>
        <v>0</v>
      </c>
      <c r="Y312" s="18">
        <f>IF(Source!BI353=3,J305+J306+J308+J309+J310-0, 0)</f>
        <v>0</v>
      </c>
      <c r="Z312" s="18">
        <f>IF(Source!BI353=4,J305+J306+J308+J309+J310,0)</f>
        <v>0</v>
      </c>
    </row>
    <row r="313" spans="1:34" s="18" customFormat="1" x14ac:dyDescent="0.2">
      <c r="K313" s="111"/>
      <c r="L313" s="111"/>
    </row>
    <row r="314" spans="1:34" s="18" customFormat="1" ht="51" x14ac:dyDescent="0.2">
      <c r="A314" s="25">
        <v>39</v>
      </c>
      <c r="B314" s="25">
        <v>39</v>
      </c>
      <c r="C314" s="25" t="str">
        <f>Source!F355</f>
        <v>6.69-9-3</v>
      </c>
      <c r="D314" s="25" t="s">
        <v>217</v>
      </c>
      <c r="E314" s="26" t="str">
        <f>Source!H355</f>
        <v>100 отверстий</v>
      </c>
      <c r="F314" s="12">
        <f>Source!I355</f>
        <v>0.08</v>
      </c>
      <c r="G314" s="27"/>
      <c r="H314" s="28"/>
      <c r="I314" s="12"/>
      <c r="J314" s="27"/>
      <c r="K314" s="119"/>
      <c r="L314" s="120"/>
      <c r="P314" s="18">
        <f>ROUND((Source!DN355/100)*ROUND((ROUND((Source!AF355*Source!AV355*Source!I355),2)),2), 2)</f>
        <v>150.34</v>
      </c>
      <c r="Q314" s="18">
        <f>Source!X355</f>
        <v>3776.7</v>
      </c>
      <c r="R314" s="18">
        <f>ROUND((Source!DO355/100)*ROUND((ROUND((Source!AF355*Source!AV355*Source!I355),2)),2), 2)</f>
        <v>115.65</v>
      </c>
      <c r="S314" s="18">
        <f>Source!Y355</f>
        <v>2064.6</v>
      </c>
      <c r="T314" s="18">
        <f>ROUND((175/100)*ROUND((ROUND((Source!AE355*Source!AV355*Source!I355),2)),2), 2)</f>
        <v>0</v>
      </c>
      <c r="U314" s="18">
        <f>ROUND((160/100)*ROUND(ROUND((ROUND((Source!AE355*Source!AV355*Source!I355),2)*Source!BS355),2), 2), 2)</f>
        <v>0</v>
      </c>
      <c r="AH314" s="18">
        <v>0</v>
      </c>
    </row>
    <row r="315" spans="1:34" s="18" customFormat="1" x14ac:dyDescent="0.2">
      <c r="A315" s="25"/>
      <c r="B315" s="25"/>
      <c r="C315" s="25"/>
      <c r="D315" s="25" t="s">
        <v>508</v>
      </c>
      <c r="E315" s="26"/>
      <c r="F315" s="12"/>
      <c r="G315" s="27">
        <f>Source!AO355</f>
        <v>1494.24</v>
      </c>
      <c r="H315" s="28" t="str">
        <f>Source!DG355</f>
        <v>)*1,2)*1,1</v>
      </c>
      <c r="I315" s="12">
        <f>Source!AV355</f>
        <v>1.0469999999999999</v>
      </c>
      <c r="J315" s="27">
        <f>ROUND((ROUND((Source!AF355*Source!AV355*Source!I355),2)),2)</f>
        <v>165.21</v>
      </c>
      <c r="K315" s="119">
        <f>IF(Source!BA355&lt;&gt; 0, Source!BA355, 1)</f>
        <v>30.48</v>
      </c>
      <c r="L315" s="120">
        <f>Source!S355</f>
        <v>5035.6000000000004</v>
      </c>
      <c r="V315" s="18">
        <f>J315</f>
        <v>165.21</v>
      </c>
    </row>
    <row r="316" spans="1:34" s="18" customFormat="1" x14ac:dyDescent="0.2">
      <c r="A316" s="25"/>
      <c r="B316" s="25"/>
      <c r="C316" s="25"/>
      <c r="D316" s="25" t="s">
        <v>511</v>
      </c>
      <c r="E316" s="26"/>
      <c r="F316" s="12"/>
      <c r="G316" s="27">
        <f>Source!AL355</f>
        <v>862.81</v>
      </c>
      <c r="H316" s="28" t="str">
        <f>Source!DD355</f>
        <v/>
      </c>
      <c r="I316" s="12">
        <f>Source!AW355</f>
        <v>1.002</v>
      </c>
      <c r="J316" s="27">
        <f>ROUND((ROUND((Source!AC355*Source!AW355*Source!I355),2)),2)</f>
        <v>69.16</v>
      </c>
      <c r="K316" s="119">
        <f>IF(Source!BC355&lt;&gt; 0, Source!BC355, 1)</f>
        <v>5.14</v>
      </c>
      <c r="L316" s="120">
        <f>Source!P355</f>
        <v>355.48</v>
      </c>
    </row>
    <row r="317" spans="1:34" s="18" customFormat="1" x14ac:dyDescent="0.2">
      <c r="A317" s="25"/>
      <c r="B317" s="25"/>
      <c r="C317" s="25"/>
      <c r="D317" s="25" t="s">
        <v>512</v>
      </c>
      <c r="E317" s="26" t="s">
        <v>513</v>
      </c>
      <c r="F317" s="12">
        <f>Source!DN355</f>
        <v>91</v>
      </c>
      <c r="G317" s="27"/>
      <c r="H317" s="28"/>
      <c r="I317" s="12"/>
      <c r="J317" s="27">
        <f>SUM(P314:P316)</f>
        <v>150.34</v>
      </c>
      <c r="K317" s="119">
        <f>Source!BZ355</f>
        <v>75</v>
      </c>
      <c r="L317" s="120">
        <f>SUM(Q314:Q316)</f>
        <v>3776.7</v>
      </c>
    </row>
    <row r="318" spans="1:34" s="18" customFormat="1" x14ac:dyDescent="0.2">
      <c r="A318" s="25"/>
      <c r="B318" s="25"/>
      <c r="C318" s="25"/>
      <c r="D318" s="25" t="s">
        <v>514</v>
      </c>
      <c r="E318" s="26" t="s">
        <v>513</v>
      </c>
      <c r="F318" s="12">
        <f>Source!DO355</f>
        <v>70</v>
      </c>
      <c r="G318" s="27"/>
      <c r="H318" s="28"/>
      <c r="I318" s="12"/>
      <c r="J318" s="27">
        <f>SUM(R314:R317)</f>
        <v>115.65</v>
      </c>
      <c r="K318" s="119">
        <f>Source!CA355</f>
        <v>41</v>
      </c>
      <c r="L318" s="120">
        <f>SUM(S314:S317)</f>
        <v>2064.6</v>
      </c>
    </row>
    <row r="319" spans="1:34" s="18" customFormat="1" x14ac:dyDescent="0.2">
      <c r="A319" s="30"/>
      <c r="B319" s="30"/>
      <c r="C319" s="30"/>
      <c r="D319" s="30" t="s">
        <v>516</v>
      </c>
      <c r="E319" s="31" t="s">
        <v>517</v>
      </c>
      <c r="F319" s="32">
        <f>Source!AQ355</f>
        <v>132</v>
      </c>
      <c r="G319" s="33"/>
      <c r="H319" s="34" t="str">
        <f>Source!DI355</f>
        <v>)*1,2)*1,1</v>
      </c>
      <c r="I319" s="32">
        <f>Source!AV355</f>
        <v>1.0469999999999999</v>
      </c>
      <c r="J319" s="33">
        <f>Source!U355</f>
        <v>14.5943424</v>
      </c>
      <c r="K319" s="122"/>
      <c r="L319" s="123"/>
    </row>
    <row r="320" spans="1:34" s="18" customFormat="1" x14ac:dyDescent="0.2">
      <c r="D320" s="35" t="s">
        <v>518</v>
      </c>
      <c r="I320" s="68">
        <f>J315+J316+J317+J318+0</f>
        <v>500.36</v>
      </c>
      <c r="J320" s="68"/>
      <c r="K320" s="124">
        <f>L315+L316+L317+L318+0</f>
        <v>11232.38</v>
      </c>
      <c r="L320" s="124"/>
      <c r="N320" s="36">
        <f>J315+J316+J317+J318+0</f>
        <v>500.36</v>
      </c>
      <c r="O320" s="36">
        <f>L315+L316+L317+L318+0</f>
        <v>11232.38</v>
      </c>
      <c r="W320" s="18">
        <f>IF(Source!BI355&lt;=1,J315+J316+J317+J318-0, 0)</f>
        <v>500.36</v>
      </c>
      <c r="X320" s="18">
        <f>IF(Source!BI355=2,J315+J316+J317+J318-0, 0)</f>
        <v>0</v>
      </c>
      <c r="Y320" s="18">
        <f>IF(Source!BI355=3,J315+J316+J317+J318-0, 0)</f>
        <v>0</v>
      </c>
      <c r="Z320" s="18">
        <f>IF(Source!BI355=4,J315+J316+J317+J318,0)</f>
        <v>0</v>
      </c>
    </row>
    <row r="321" spans="1:34" s="18" customFormat="1" x14ac:dyDescent="0.2">
      <c r="K321" s="111"/>
      <c r="L321" s="111"/>
    </row>
    <row r="322" spans="1:34" s="18" customFormat="1" ht="51" x14ac:dyDescent="0.2">
      <c r="A322" s="30">
        <v>40</v>
      </c>
      <c r="B322" s="30">
        <v>40</v>
      </c>
      <c r="C322" s="30" t="str">
        <f>Source!F357</f>
        <v>1.3-1-40</v>
      </c>
      <c r="D322" s="30" t="s">
        <v>221</v>
      </c>
      <c r="E322" s="31" t="str">
        <f>Source!H357</f>
        <v>м3</v>
      </c>
      <c r="F322" s="32">
        <f>Source!I357</f>
        <v>0.32</v>
      </c>
      <c r="G322" s="33">
        <f>Source!AL357</f>
        <v>735.27</v>
      </c>
      <c r="H322" s="34" t="str">
        <f>Source!DD357</f>
        <v/>
      </c>
      <c r="I322" s="32">
        <f>Source!AW357</f>
        <v>1</v>
      </c>
      <c r="J322" s="33">
        <f>ROUND((ROUND((Source!AC357*Source!AW357*Source!I357),2)),2)</f>
        <v>235.29</v>
      </c>
      <c r="K322" s="122">
        <f>IF(Source!BC357&lt;&gt; 0, Source!BC357, 1)</f>
        <v>8.7799999999999994</v>
      </c>
      <c r="L322" s="123">
        <f>Source!P357</f>
        <v>2065.85</v>
      </c>
      <c r="P322" s="18">
        <f>ROUND((Source!DN357/100)*ROUND((ROUND((Source!AF357*Source!AV357*Source!I357),2)),2), 2)</f>
        <v>0</v>
      </c>
      <c r="Q322" s="18">
        <f>Source!X357</f>
        <v>0</v>
      </c>
      <c r="R322" s="18">
        <f>ROUND((Source!DO357/100)*ROUND((ROUND((Source!AF357*Source!AV357*Source!I357),2)),2), 2)</f>
        <v>0</v>
      </c>
      <c r="S322" s="18">
        <f>Source!Y357</f>
        <v>0</v>
      </c>
      <c r="T322" s="18">
        <f>ROUND((175/100)*ROUND((ROUND((Source!AE357*Source!AV357*Source!I357),2)),2), 2)</f>
        <v>0</v>
      </c>
      <c r="U322" s="18">
        <f>ROUND((160/100)*ROUND(ROUND((ROUND((Source!AE357*Source!AV357*Source!I357),2)*Source!BS357),2), 2), 2)</f>
        <v>0</v>
      </c>
      <c r="AH322" s="18">
        <v>3</v>
      </c>
    </row>
    <row r="323" spans="1:34" s="18" customFormat="1" x14ac:dyDescent="0.2">
      <c r="D323" s="35" t="s">
        <v>518</v>
      </c>
      <c r="I323" s="68">
        <f>J322+0</f>
        <v>235.29</v>
      </c>
      <c r="J323" s="68"/>
      <c r="K323" s="124">
        <f>L322+0</f>
        <v>2065.85</v>
      </c>
      <c r="L323" s="124"/>
      <c r="N323" s="36">
        <f>J322+0</f>
        <v>235.29</v>
      </c>
      <c r="O323" s="36">
        <f>L322+0</f>
        <v>2065.85</v>
      </c>
      <c r="W323" s="18">
        <f>IF(Source!BI357&lt;=1,J322-0, 0)</f>
        <v>235.29</v>
      </c>
      <c r="X323" s="18">
        <f>IF(Source!BI357=2,J322-0, 0)</f>
        <v>0</v>
      </c>
      <c r="Y323" s="18">
        <f>IF(Source!BI357=3,J322-0, 0)</f>
        <v>0</v>
      </c>
      <c r="Z323" s="18">
        <f>IF(Source!BI357=4,J322,0)</f>
        <v>0</v>
      </c>
    </row>
    <row r="324" spans="1:34" s="18" customFormat="1" x14ac:dyDescent="0.2">
      <c r="K324" s="111"/>
      <c r="L324" s="111"/>
    </row>
    <row r="325" spans="1:34" s="18" customFormat="1" x14ac:dyDescent="0.2">
      <c r="A325" s="30">
        <v>41</v>
      </c>
      <c r="B325" s="30">
        <v>41</v>
      </c>
      <c r="C325" s="30" t="str">
        <f>Source!F359</f>
        <v>1.1-1-740</v>
      </c>
      <c r="D325" s="30" t="s">
        <v>226</v>
      </c>
      <c r="E325" s="31" t="str">
        <f>Source!H359</f>
        <v>кг</v>
      </c>
      <c r="F325" s="32">
        <f>Source!I359</f>
        <v>7</v>
      </c>
      <c r="G325" s="33">
        <f>Source!AL359</f>
        <v>9.86</v>
      </c>
      <c r="H325" s="34" t="str">
        <f>Source!DD359</f>
        <v/>
      </c>
      <c r="I325" s="32">
        <f>Source!AW359</f>
        <v>1</v>
      </c>
      <c r="J325" s="33">
        <f>ROUND((ROUND((Source!AC359*Source!AW359*Source!I359),2)),2)</f>
        <v>69.02</v>
      </c>
      <c r="K325" s="122">
        <f>IF(Source!BC359&lt;&gt; 0, Source!BC359, 1)</f>
        <v>10.41</v>
      </c>
      <c r="L325" s="123">
        <f>Source!P359</f>
        <v>718.5</v>
      </c>
      <c r="P325" s="18">
        <f>ROUND((Source!DN359/100)*ROUND((ROUND((Source!AF359*Source!AV359*Source!I359),2)),2), 2)</f>
        <v>0</v>
      </c>
      <c r="Q325" s="18">
        <f>Source!X359</f>
        <v>0</v>
      </c>
      <c r="R325" s="18">
        <f>ROUND((Source!DO359/100)*ROUND((ROUND((Source!AF359*Source!AV359*Source!I359),2)),2), 2)</f>
        <v>0</v>
      </c>
      <c r="S325" s="18">
        <f>Source!Y359</f>
        <v>0</v>
      </c>
      <c r="T325" s="18">
        <f>ROUND((175/100)*ROUND((ROUND((Source!AE359*Source!AV359*Source!I359),2)),2), 2)</f>
        <v>0</v>
      </c>
      <c r="U325" s="18">
        <f>ROUND((160/100)*ROUND(ROUND((ROUND((Source!AE359*Source!AV359*Source!I359),2)*Source!BS359),2), 2), 2)</f>
        <v>0</v>
      </c>
      <c r="AH325" s="18">
        <v>3</v>
      </c>
    </row>
    <row r="326" spans="1:34" s="18" customFormat="1" x14ac:dyDescent="0.2">
      <c r="D326" s="35" t="s">
        <v>518</v>
      </c>
      <c r="I326" s="68">
        <f>J325+0</f>
        <v>69.02</v>
      </c>
      <c r="J326" s="68"/>
      <c r="K326" s="124">
        <f>L325+0</f>
        <v>718.5</v>
      </c>
      <c r="L326" s="124"/>
      <c r="N326" s="36">
        <f>J325+0</f>
        <v>69.02</v>
      </c>
      <c r="O326" s="36">
        <f>L325+0</f>
        <v>718.5</v>
      </c>
      <c r="W326" s="18">
        <f>IF(Source!BI359&lt;=1,J325-0, 0)</f>
        <v>69.02</v>
      </c>
      <c r="X326" s="18">
        <f>IF(Source!BI359=2,J325-0, 0)</f>
        <v>0</v>
      </c>
      <c r="Y326" s="18">
        <f>IF(Source!BI359=3,J325-0, 0)</f>
        <v>0</v>
      </c>
      <c r="Z326" s="18">
        <f>IF(Source!BI359=4,J325,0)</f>
        <v>0</v>
      </c>
    </row>
    <row r="327" spans="1:34" s="18" customFormat="1" x14ac:dyDescent="0.2">
      <c r="K327" s="111"/>
      <c r="L327" s="111"/>
    </row>
    <row r="328" spans="1:34" s="18" customFormat="1" ht="39" customHeight="1" x14ac:dyDescent="0.2">
      <c r="A328" s="25">
        <v>42</v>
      </c>
      <c r="B328" s="25">
        <v>42</v>
      </c>
      <c r="C328" s="25" t="str">
        <f>Source!F361</f>
        <v>6.69-24-7</v>
      </c>
      <c r="D328" s="25" t="s">
        <v>235</v>
      </c>
      <c r="E328" s="26" t="str">
        <f>Source!H361</f>
        <v>100 отверстий</v>
      </c>
      <c r="F328" s="12">
        <f>Source!I361</f>
        <v>0.36</v>
      </c>
      <c r="G328" s="27"/>
      <c r="H328" s="28"/>
      <c r="I328" s="12"/>
      <c r="J328" s="27"/>
      <c r="K328" s="119"/>
      <c r="L328" s="120"/>
      <c r="P328" s="18">
        <f>ROUND((Source!DN361/100)*ROUND((ROUND((Source!AF361*Source!AV361*Source!I361),2)),2), 2)</f>
        <v>43.93</v>
      </c>
      <c r="Q328" s="18">
        <f>Source!X361</f>
        <v>1103.68</v>
      </c>
      <c r="R328" s="18">
        <f>ROUND((Source!DO361/100)*ROUND((ROUND((Source!AF361*Source!AV361*Source!I361),2)),2), 2)</f>
        <v>33.799999999999997</v>
      </c>
      <c r="S328" s="18">
        <f>Source!Y361</f>
        <v>603.34</v>
      </c>
      <c r="T328" s="18">
        <f>ROUND((175/100)*ROUND((ROUND((Source!AE361*Source!AV361*Source!I361),2)),2), 2)</f>
        <v>0</v>
      </c>
      <c r="U328" s="18">
        <f>ROUND((160/100)*ROUND(ROUND((ROUND((Source!AE361*Source!AV361*Source!I361),2)*Source!BS361),2), 2), 2)</f>
        <v>0</v>
      </c>
      <c r="AH328" s="18">
        <v>0</v>
      </c>
    </row>
    <row r="329" spans="1:34" s="18" customFormat="1" x14ac:dyDescent="0.2">
      <c r="A329" s="25"/>
      <c r="B329" s="25"/>
      <c r="C329" s="25"/>
      <c r="D329" s="25" t="s">
        <v>508</v>
      </c>
      <c r="E329" s="26"/>
      <c r="F329" s="12"/>
      <c r="G329" s="27">
        <f>Source!AO361</f>
        <v>97.04</v>
      </c>
      <c r="H329" s="28" t="str">
        <f>Source!DG361</f>
        <v>)*1,2)*1,1</v>
      </c>
      <c r="I329" s="12">
        <f>Source!AV361</f>
        <v>1.0469999999999999</v>
      </c>
      <c r="J329" s="27">
        <f>ROUND((ROUND((Source!AF361*Source!AV361*Source!I361),2)),2)</f>
        <v>48.28</v>
      </c>
      <c r="K329" s="119">
        <f>IF(Source!BA361&lt;&gt; 0, Source!BA361, 1)</f>
        <v>30.48</v>
      </c>
      <c r="L329" s="120">
        <f>Source!S361</f>
        <v>1471.57</v>
      </c>
      <c r="V329" s="18">
        <f>J329</f>
        <v>48.28</v>
      </c>
    </row>
    <row r="330" spans="1:34" s="18" customFormat="1" x14ac:dyDescent="0.2">
      <c r="A330" s="25"/>
      <c r="B330" s="25"/>
      <c r="C330" s="25"/>
      <c r="D330" s="25" t="s">
        <v>509</v>
      </c>
      <c r="E330" s="26"/>
      <c r="F330" s="12"/>
      <c r="G330" s="27">
        <f>Source!AM361</f>
        <v>6.68</v>
      </c>
      <c r="H330" s="28" t="str">
        <f>Source!DE361</f>
        <v>)*1,2)*1,1</v>
      </c>
      <c r="I330" s="12">
        <f>Source!AV361</f>
        <v>1.0469999999999999</v>
      </c>
      <c r="J330" s="27">
        <f>(ROUND((ROUND(((((Source!ET361*1.2)*1.1))*Source!AV361*Source!I361),2)),2)+ROUND((ROUND(((Source!AE361-(((Source!EU361*1.2)*1.1)))*Source!AV361*Source!I361),2)),2))</f>
        <v>3.32</v>
      </c>
      <c r="K330" s="119">
        <f>IF(Source!BB361&lt;&gt; 0, Source!BB361, 1)</f>
        <v>8.51</v>
      </c>
      <c r="L330" s="120">
        <f>Source!Q361</f>
        <v>28.25</v>
      </c>
    </row>
    <row r="331" spans="1:34" s="18" customFormat="1" x14ac:dyDescent="0.2">
      <c r="A331" s="25" t="s">
        <v>237</v>
      </c>
      <c r="B331" s="25">
        <v>42.1</v>
      </c>
      <c r="C331" s="25" t="str">
        <f>Source!F363</f>
        <v>1.7-3-2</v>
      </c>
      <c r="D331" s="25" t="s">
        <v>239</v>
      </c>
      <c r="E331" s="26" t="str">
        <f>Source!H363</f>
        <v>шт.</v>
      </c>
      <c r="F331" s="12">
        <f>Source!I363</f>
        <v>3.5999999999999996</v>
      </c>
      <c r="G331" s="27">
        <f>Source!AK363</f>
        <v>378.22</v>
      </c>
      <c r="H331" s="37" t="s">
        <v>3</v>
      </c>
      <c r="I331" s="12">
        <f>Source!AW363</f>
        <v>1.002</v>
      </c>
      <c r="J331" s="27">
        <f>ROUND((ROUND((Source!AC363*Source!AW363*Source!I363),2)),2)+(ROUND((ROUND(((Source!ET363)*Source!AV363*Source!I363),2)),2)+ROUND((ROUND(((Source!AE363-(Source!EU363))*Source!AV363*Source!I363),2)),2))+ROUND((ROUND((Source!AF363*Source!AV363*Source!I363),2)),2)</f>
        <v>1364.32</v>
      </c>
      <c r="K331" s="119">
        <f>IF(Source!BC363&lt;&gt; 0, Source!BC363, 1)</f>
        <v>1.78</v>
      </c>
      <c r="L331" s="120">
        <f>Source!O363</f>
        <v>2428.4899999999998</v>
      </c>
      <c r="P331" s="18">
        <f>ROUND((Source!DN363/100)*ROUND((ROUND((Source!AF363*Source!AV363*Source!I363),2)),2), 2)</f>
        <v>0</v>
      </c>
      <c r="Q331" s="18">
        <f>Source!X363</f>
        <v>0</v>
      </c>
      <c r="R331" s="18">
        <f>ROUND((Source!DO363/100)*ROUND((ROUND((Source!AF363*Source!AV363*Source!I363),2)),2), 2)</f>
        <v>0</v>
      </c>
      <c r="S331" s="18">
        <f>Source!Y363</f>
        <v>0</v>
      </c>
      <c r="T331" s="18">
        <f>ROUND((175/100)*ROUND((ROUND((Source!AE363*Source!AV363*Source!I363),2)),2), 2)</f>
        <v>0</v>
      </c>
      <c r="U331" s="18">
        <f>ROUND((160/100)*ROUND(ROUND((ROUND((Source!AE363*Source!AV363*Source!I363),2)*Source!BS363),2), 2), 2)</f>
        <v>0</v>
      </c>
      <c r="W331" s="18">
        <f>IF(Source!BI363&lt;=1,J331, 0)</f>
        <v>1364.32</v>
      </c>
      <c r="X331" s="18">
        <f>IF(Source!BI363=2,J331, 0)</f>
        <v>0</v>
      </c>
      <c r="Y331" s="18">
        <f>IF(Source!BI363=3,J331, 0)</f>
        <v>0</v>
      </c>
      <c r="Z331" s="18">
        <f>IF(Source!BI363=4,J331, 0)</f>
        <v>0</v>
      </c>
      <c r="AH331" s="18">
        <v>3</v>
      </c>
    </row>
    <row r="332" spans="1:34" s="18" customFormat="1" x14ac:dyDescent="0.2">
      <c r="A332" s="25"/>
      <c r="B332" s="25"/>
      <c r="C332" s="25"/>
      <c r="D332" s="25" t="s">
        <v>512</v>
      </c>
      <c r="E332" s="26" t="s">
        <v>513</v>
      </c>
      <c r="F332" s="12">
        <f>Source!DN361</f>
        <v>91</v>
      </c>
      <c r="G332" s="27"/>
      <c r="H332" s="28"/>
      <c r="I332" s="12"/>
      <c r="J332" s="27">
        <f>SUM(P328:P331)</f>
        <v>43.93</v>
      </c>
      <c r="K332" s="119">
        <f>Source!BZ361</f>
        <v>75</v>
      </c>
      <c r="L332" s="120">
        <f>SUM(Q328:Q331)</f>
        <v>1103.68</v>
      </c>
    </row>
    <row r="333" spans="1:34" s="18" customFormat="1" x14ac:dyDescent="0.2">
      <c r="A333" s="25"/>
      <c r="B333" s="25"/>
      <c r="C333" s="25"/>
      <c r="D333" s="25" t="s">
        <v>514</v>
      </c>
      <c r="E333" s="26" t="s">
        <v>513</v>
      </c>
      <c r="F333" s="12">
        <f>Source!DO361</f>
        <v>70</v>
      </c>
      <c r="G333" s="27"/>
      <c r="H333" s="28"/>
      <c r="I333" s="12"/>
      <c r="J333" s="27">
        <f>SUM(R328:R332)</f>
        <v>33.799999999999997</v>
      </c>
      <c r="K333" s="119">
        <f>Source!CA361</f>
        <v>41</v>
      </c>
      <c r="L333" s="120">
        <f>SUM(S328:S332)</f>
        <v>603.34</v>
      </c>
    </row>
    <row r="334" spans="1:34" s="18" customFormat="1" x14ac:dyDescent="0.2">
      <c r="A334" s="30"/>
      <c r="B334" s="30"/>
      <c r="C334" s="30"/>
      <c r="D334" s="30" t="s">
        <v>516</v>
      </c>
      <c r="E334" s="31" t="s">
        <v>517</v>
      </c>
      <c r="F334" s="32">
        <f>Source!AQ361</f>
        <v>8.68</v>
      </c>
      <c r="G334" s="33"/>
      <c r="H334" s="34" t="str">
        <f>Source!DI361</f>
        <v>)*1,2)*1,1</v>
      </c>
      <c r="I334" s="32">
        <f>Source!AV361</f>
        <v>1.0469999999999999</v>
      </c>
      <c r="J334" s="33">
        <f>Source!U361</f>
        <v>4.3185985919999998</v>
      </c>
      <c r="K334" s="122"/>
      <c r="L334" s="123"/>
    </row>
    <row r="335" spans="1:34" s="18" customFormat="1" x14ac:dyDescent="0.2">
      <c r="D335" s="35" t="s">
        <v>518</v>
      </c>
      <c r="I335" s="68">
        <f>J329+J330+J332+J333+SUM(J331:J331)</f>
        <v>1493.6499999999999</v>
      </c>
      <c r="J335" s="68"/>
      <c r="K335" s="124">
        <f>L329+L330+L332+L333+SUM(L331:L331)</f>
        <v>5635.33</v>
      </c>
      <c r="L335" s="124"/>
      <c r="N335" s="36">
        <f>J329+J330+J332+J333+SUM(J331:J331)</f>
        <v>1493.6499999999999</v>
      </c>
      <c r="O335" s="36">
        <f>L329+L330+L332+L333+SUM(L331:L331)</f>
        <v>5635.33</v>
      </c>
      <c r="W335" s="18">
        <f>IF(Source!BI361&lt;=1,J329+J330+J332+J333-0, 0)</f>
        <v>129.32999999999998</v>
      </c>
      <c r="X335" s="18">
        <f>IF(Source!BI361=2,J329+J330+J332+J333-0, 0)</f>
        <v>0</v>
      </c>
      <c r="Y335" s="18">
        <f>IF(Source!BI361=3,J329+J330+J332+J333-0, 0)</f>
        <v>0</v>
      </c>
      <c r="Z335" s="18">
        <f>IF(Source!BI361=4,J329+J330+J332+J333,0)</f>
        <v>0</v>
      </c>
    </row>
    <row r="336" spans="1:34" s="18" customFormat="1" x14ac:dyDescent="0.2">
      <c r="K336" s="111"/>
      <c r="L336" s="111"/>
    </row>
    <row r="337" spans="1:34" s="18" customFormat="1" ht="25.5" x14ac:dyDescent="0.2">
      <c r="A337" s="25">
        <v>43</v>
      </c>
      <c r="B337" s="25">
        <v>44</v>
      </c>
      <c r="C337" s="25" t="str">
        <f>Source!F365</f>
        <v>3.9-72-2</v>
      </c>
      <c r="D337" s="25" t="s">
        <v>243</v>
      </c>
      <c r="E337" s="26" t="str">
        <f>Source!H365</f>
        <v>100 шт.</v>
      </c>
      <c r="F337" s="12">
        <f>Source!I365</f>
        <v>0.36</v>
      </c>
      <c r="G337" s="27"/>
      <c r="H337" s="28"/>
      <c r="I337" s="12"/>
      <c r="J337" s="27"/>
      <c r="K337" s="119"/>
      <c r="L337" s="120"/>
      <c r="P337" s="18">
        <f>ROUND((Source!DN365/100)*ROUND((ROUND((Source!AF365*Source!AV365*Source!I365),2)),2), 2)</f>
        <v>72.95</v>
      </c>
      <c r="Q337" s="18">
        <f>Source!X365</f>
        <v>1840.14</v>
      </c>
      <c r="R337" s="18">
        <f>ROUND((Source!DO365/100)*ROUND((ROUND((Source!AF365*Source!AV365*Source!I365),2)),2), 2)</f>
        <v>88.04</v>
      </c>
      <c r="S337" s="18">
        <f>Source!Y365</f>
        <v>1303.43</v>
      </c>
      <c r="T337" s="18">
        <f>ROUND((175/100)*ROUND((ROUND((Source!AE365*Source!AV365*Source!I365),2)),2), 2)</f>
        <v>0.05</v>
      </c>
      <c r="U337" s="18">
        <f>ROUND((160/100)*ROUND(ROUND((ROUND((Source!AE365*Source!AV365*Source!I365),2)*Source!BS365),2), 2), 2)</f>
        <v>1.46</v>
      </c>
      <c r="AH337" s="18">
        <v>0</v>
      </c>
    </row>
    <row r="338" spans="1:34" s="18" customFormat="1" x14ac:dyDescent="0.2">
      <c r="A338" s="25"/>
      <c r="B338" s="25"/>
      <c r="C338" s="25"/>
      <c r="D338" s="25" t="s">
        <v>508</v>
      </c>
      <c r="E338" s="26"/>
      <c r="F338" s="12"/>
      <c r="G338" s="27">
        <f>Source!AO365</f>
        <v>194.79</v>
      </c>
      <c r="H338" s="28" t="str">
        <f>Source!DG365</f>
        <v>)*1,1</v>
      </c>
      <c r="I338" s="12">
        <f>Source!AV365</f>
        <v>1.087</v>
      </c>
      <c r="J338" s="27">
        <f>ROUND((ROUND((Source!AF365*Source!AV365*Source!I365),2)),2)</f>
        <v>83.85</v>
      </c>
      <c r="K338" s="119">
        <f>IF(Source!BA365&lt;&gt; 0, Source!BA365, 1)</f>
        <v>30.48</v>
      </c>
      <c r="L338" s="120">
        <f>Source!S365</f>
        <v>2555.75</v>
      </c>
      <c r="V338" s="18">
        <f>J338</f>
        <v>83.85</v>
      </c>
    </row>
    <row r="339" spans="1:34" s="18" customFormat="1" x14ac:dyDescent="0.2">
      <c r="A339" s="25"/>
      <c r="B339" s="25"/>
      <c r="C339" s="25"/>
      <c r="D339" s="25" t="s">
        <v>509</v>
      </c>
      <c r="E339" s="26"/>
      <c r="F339" s="12"/>
      <c r="G339" s="27">
        <f>Source!AM365</f>
        <v>0.3</v>
      </c>
      <c r="H339" s="28" t="str">
        <f>Source!DE365</f>
        <v>)*1,1</v>
      </c>
      <c r="I339" s="12">
        <f>Source!AV365</f>
        <v>1.087</v>
      </c>
      <c r="J339" s="27">
        <f>(ROUND((ROUND((((Source!ET365*1.1))*Source!AV365*Source!I365),2)),2)+ROUND((ROUND(((Source!AE365-((Source!EU365*1.1)))*Source!AV365*Source!I365),2)),2))</f>
        <v>0.13</v>
      </c>
      <c r="K339" s="119">
        <f>IF(Source!BB365&lt;&gt; 0, Source!BB365, 1)</f>
        <v>13.5</v>
      </c>
      <c r="L339" s="120">
        <f>Source!Q365</f>
        <v>1.76</v>
      </c>
    </row>
    <row r="340" spans="1:34" s="18" customFormat="1" x14ac:dyDescent="0.2">
      <c r="A340" s="25"/>
      <c r="B340" s="25"/>
      <c r="C340" s="25"/>
      <c r="D340" s="25" t="s">
        <v>510</v>
      </c>
      <c r="E340" s="26"/>
      <c r="F340" s="12"/>
      <c r="G340" s="27">
        <f>Source!AN365</f>
        <v>0.06</v>
      </c>
      <c r="H340" s="28" t="str">
        <f>Source!DF365</f>
        <v>)*1,1</v>
      </c>
      <c r="I340" s="12">
        <f>Source!AV365</f>
        <v>1.087</v>
      </c>
      <c r="J340" s="29">
        <f>ROUND((ROUND((Source!AE365*Source!AV365*Source!I365),2)),2)</f>
        <v>0.03</v>
      </c>
      <c r="K340" s="119">
        <f>IF(Source!BS365&lt;&gt; 0, Source!BS365, 1)</f>
        <v>30.48</v>
      </c>
      <c r="L340" s="121">
        <f>Source!R365</f>
        <v>0.91</v>
      </c>
      <c r="V340" s="18">
        <f>J340</f>
        <v>0.03</v>
      </c>
    </row>
    <row r="341" spans="1:34" s="18" customFormat="1" ht="76.5" x14ac:dyDescent="0.2">
      <c r="A341" s="25" t="s">
        <v>248</v>
      </c>
      <c r="B341" s="25">
        <v>43.1</v>
      </c>
      <c r="C341" s="25" t="str">
        <f>Source!F367</f>
        <v>1.7-5-156</v>
      </c>
      <c r="D341" s="25" t="s">
        <v>250</v>
      </c>
      <c r="E341" s="26" t="str">
        <f>Source!H367</f>
        <v>шт.</v>
      </c>
      <c r="F341" s="12">
        <f>Source!I367</f>
        <v>36</v>
      </c>
      <c r="G341" s="27">
        <f>Source!AK367</f>
        <v>27.22</v>
      </c>
      <c r="H341" s="37" t="s">
        <v>3</v>
      </c>
      <c r="I341" s="12">
        <f>Source!AW367</f>
        <v>1</v>
      </c>
      <c r="J341" s="27">
        <f>ROUND((ROUND((Source!AC367*Source!AW367*Source!I367),2)),2)+(ROUND((ROUND(((Source!ET367)*Source!AV367*Source!I367),2)),2)+ROUND((ROUND(((Source!AE367-(Source!EU367))*Source!AV367*Source!I367),2)),2))+ROUND((ROUND((Source!AF367*Source!AV367*Source!I367),2)),2)</f>
        <v>979.92</v>
      </c>
      <c r="K341" s="119">
        <f>IF(Source!BC367&lt;&gt; 0, Source!BC367, 1)</f>
        <v>14.35</v>
      </c>
      <c r="L341" s="120">
        <f>Source!O367</f>
        <v>14061.85</v>
      </c>
      <c r="P341" s="18">
        <f>ROUND((Source!DN367/100)*ROUND((ROUND((Source!AF367*Source!AV367*Source!I367),2)),2), 2)</f>
        <v>0</v>
      </c>
      <c r="Q341" s="18">
        <f>Source!X367</f>
        <v>0</v>
      </c>
      <c r="R341" s="18">
        <f>ROUND((Source!DO367/100)*ROUND((ROUND((Source!AF367*Source!AV367*Source!I367),2)),2), 2)</f>
        <v>0</v>
      </c>
      <c r="S341" s="18">
        <f>Source!Y367</f>
        <v>0</v>
      </c>
      <c r="T341" s="18">
        <f>ROUND((175/100)*ROUND((ROUND((Source!AE367*Source!AV367*Source!I367),2)),2), 2)</f>
        <v>0</v>
      </c>
      <c r="U341" s="18">
        <f>ROUND((160/100)*ROUND(ROUND((ROUND((Source!AE367*Source!AV367*Source!I367),2)*Source!BS367),2), 2), 2)</f>
        <v>0</v>
      </c>
      <c r="W341" s="18">
        <f>IF(Source!BI367&lt;=1,J341, 0)</f>
        <v>979.92</v>
      </c>
      <c r="X341" s="18">
        <f>IF(Source!BI367=2,J341, 0)</f>
        <v>0</v>
      </c>
      <c r="Y341" s="18">
        <f>IF(Source!BI367=3,J341, 0)</f>
        <v>0</v>
      </c>
      <c r="Z341" s="18">
        <f>IF(Source!BI367=4,J341, 0)</f>
        <v>0</v>
      </c>
      <c r="AH341" s="18">
        <v>3</v>
      </c>
    </row>
    <row r="342" spans="1:34" s="18" customFormat="1" x14ac:dyDescent="0.2">
      <c r="A342" s="25"/>
      <c r="B342" s="25"/>
      <c r="C342" s="25"/>
      <c r="D342" s="25" t="s">
        <v>512</v>
      </c>
      <c r="E342" s="26" t="s">
        <v>513</v>
      </c>
      <c r="F342" s="12">
        <f>Source!DN365</f>
        <v>87</v>
      </c>
      <c r="G342" s="27"/>
      <c r="H342" s="28"/>
      <c r="I342" s="12"/>
      <c r="J342" s="27">
        <f>SUM(P337:P341)</f>
        <v>72.95</v>
      </c>
      <c r="K342" s="119">
        <f>Source!BZ365</f>
        <v>72</v>
      </c>
      <c r="L342" s="120">
        <f>SUM(Q337:Q341)</f>
        <v>1840.14</v>
      </c>
    </row>
    <row r="343" spans="1:34" s="18" customFormat="1" x14ac:dyDescent="0.2">
      <c r="A343" s="25"/>
      <c r="B343" s="25"/>
      <c r="C343" s="25"/>
      <c r="D343" s="25" t="s">
        <v>514</v>
      </c>
      <c r="E343" s="26" t="s">
        <v>513</v>
      </c>
      <c r="F343" s="12">
        <f>Source!DO365</f>
        <v>105</v>
      </c>
      <c r="G343" s="27"/>
      <c r="H343" s="28"/>
      <c r="I343" s="12"/>
      <c r="J343" s="27">
        <f>SUM(R337:R342)</f>
        <v>88.04</v>
      </c>
      <c r="K343" s="119">
        <f>Source!CA365</f>
        <v>51</v>
      </c>
      <c r="L343" s="120">
        <f>SUM(S337:S342)</f>
        <v>1303.43</v>
      </c>
    </row>
    <row r="344" spans="1:34" s="18" customFormat="1" x14ac:dyDescent="0.2">
      <c r="A344" s="25"/>
      <c r="B344" s="25"/>
      <c r="C344" s="25"/>
      <c r="D344" s="25" t="s">
        <v>515</v>
      </c>
      <c r="E344" s="26" t="s">
        <v>513</v>
      </c>
      <c r="F344" s="12">
        <f>175</f>
        <v>175</v>
      </c>
      <c r="G344" s="27"/>
      <c r="H344" s="28"/>
      <c r="I344" s="12"/>
      <c r="J344" s="27">
        <f>SUM(T337:T343)</f>
        <v>0.05</v>
      </c>
      <c r="K344" s="119">
        <f>160</f>
        <v>160</v>
      </c>
      <c r="L344" s="120">
        <f>SUM(U337:U343)</f>
        <v>1.46</v>
      </c>
    </row>
    <row r="345" spans="1:34" s="18" customFormat="1" x14ac:dyDescent="0.2">
      <c r="A345" s="30"/>
      <c r="B345" s="30"/>
      <c r="C345" s="30"/>
      <c r="D345" s="30" t="s">
        <v>516</v>
      </c>
      <c r="E345" s="31" t="s">
        <v>517</v>
      </c>
      <c r="F345" s="32">
        <f>Source!AQ365</f>
        <v>13.4</v>
      </c>
      <c r="G345" s="33"/>
      <c r="H345" s="34" t="str">
        <f>Source!DI365</f>
        <v>)*1,1</v>
      </c>
      <c r="I345" s="32">
        <f>Source!AV365</f>
        <v>1.087</v>
      </c>
      <c r="J345" s="33">
        <f>Source!U365</f>
        <v>5.7680568000000001</v>
      </c>
      <c r="K345" s="122"/>
      <c r="L345" s="123"/>
    </row>
    <row r="346" spans="1:34" s="18" customFormat="1" x14ac:dyDescent="0.2">
      <c r="D346" s="35" t="s">
        <v>518</v>
      </c>
      <c r="I346" s="68">
        <f>J338+J339+J342+J343+J344+SUM(J341:J341)</f>
        <v>1224.94</v>
      </c>
      <c r="J346" s="68"/>
      <c r="K346" s="124">
        <f>L338+L339+L342+L343+L344+SUM(L341:L341)</f>
        <v>19764.39</v>
      </c>
      <c r="L346" s="124"/>
      <c r="N346" s="36">
        <f>J338+J339+J342+J343+J344+SUM(J341:J341)</f>
        <v>1224.94</v>
      </c>
      <c r="O346" s="36">
        <f>L338+L339+L342+L343+L344+SUM(L341:L341)</f>
        <v>19764.39</v>
      </c>
      <c r="W346" s="18">
        <f>IF(Source!BI365&lt;=1,J338+J339+J342+J343+J344-0, 0)</f>
        <v>245.02000000000004</v>
      </c>
      <c r="X346" s="18">
        <f>IF(Source!BI365=2,J338+J339+J342+J343+J344-0, 0)</f>
        <v>0</v>
      </c>
      <c r="Y346" s="18">
        <f>IF(Source!BI365=3,J338+J339+J342+J343+J344-0, 0)</f>
        <v>0</v>
      </c>
      <c r="Z346" s="18">
        <f>IF(Source!BI365=4,J338+J339+J342+J343+J344,0)</f>
        <v>0</v>
      </c>
    </row>
    <row r="347" spans="1:34" s="18" customFormat="1" x14ac:dyDescent="0.2">
      <c r="K347" s="111"/>
      <c r="L347" s="111"/>
    </row>
    <row r="348" spans="1:34" s="18" customFormat="1" x14ac:dyDescent="0.2">
      <c r="A348" s="72" t="str">
        <f>CONCATENATE("Итого по подразделу: ",IF(Source!G370&lt;&gt;"Новый подраздел", Source!G370, ""))</f>
        <v>Итого по подразделу: Строительные работы</v>
      </c>
      <c r="B348" s="72"/>
      <c r="C348" s="72"/>
      <c r="D348" s="72"/>
      <c r="E348" s="72"/>
      <c r="F348" s="72"/>
      <c r="G348" s="72"/>
      <c r="H348" s="72"/>
      <c r="I348" s="70">
        <f>SUM(N267:N347)</f>
        <v>4976.5399999999991</v>
      </c>
      <c r="J348" s="71"/>
      <c r="K348" s="125">
        <f>SUM(O267:O347)</f>
        <v>71801.19</v>
      </c>
      <c r="L348" s="126"/>
    </row>
    <row r="349" spans="1:34" s="18" customFormat="1" hidden="1" x14ac:dyDescent="0.2">
      <c r="A349" s="18" t="s">
        <v>526</v>
      </c>
      <c r="I349" s="18">
        <f>SUM(AB267:AB348)</f>
        <v>0</v>
      </c>
      <c r="K349" s="111">
        <f>SUM(AC267:AC348)</f>
        <v>0</v>
      </c>
      <c r="L349" s="111"/>
    </row>
    <row r="350" spans="1:34" s="18" customFormat="1" hidden="1" x14ac:dyDescent="0.2">
      <c r="A350" s="18" t="s">
        <v>527</v>
      </c>
      <c r="I350" s="18">
        <f>SUM(AD267:AD349)</f>
        <v>0</v>
      </c>
      <c r="K350" s="111">
        <f>SUM(AE267:AE349)</f>
        <v>0</v>
      </c>
      <c r="L350" s="111"/>
    </row>
    <row r="351" spans="1:34" s="18" customFormat="1" x14ac:dyDescent="0.2">
      <c r="K351" s="111"/>
      <c r="L351" s="111"/>
    </row>
    <row r="352" spans="1:34" s="18" customFormat="1" x14ac:dyDescent="0.2">
      <c r="A352" s="69" t="str">
        <f>CONCATENATE("Подраздел: ",IF(Source!G400&lt;&gt;"Новый подраздел", Source!G400, ""))</f>
        <v>Подраздел: Монтажные работы</v>
      </c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9"/>
    </row>
    <row r="353" spans="1:34" s="18" customFormat="1" ht="51" x14ac:dyDescent="0.2">
      <c r="A353" s="25">
        <v>44</v>
      </c>
      <c r="B353" s="25">
        <v>44</v>
      </c>
      <c r="C353" s="25" t="str">
        <f>Source!F404</f>
        <v>4.8-309-1</v>
      </c>
      <c r="D353" s="25" t="s">
        <v>253</v>
      </c>
      <c r="E353" s="26" t="str">
        <f>Source!H404</f>
        <v>100 м</v>
      </c>
      <c r="F353" s="12">
        <f>Source!I404</f>
        <v>3.4</v>
      </c>
      <c r="G353" s="27"/>
      <c r="H353" s="28"/>
      <c r="I353" s="12"/>
      <c r="J353" s="27"/>
      <c r="K353" s="119"/>
      <c r="L353" s="120"/>
      <c r="P353" s="18">
        <f>ROUND((Source!DN404/100)*ROUND((ROUND((Source!AF404*Source!AV404*Source!I404),2)),2), 2)</f>
        <v>3457.14</v>
      </c>
      <c r="Q353" s="18">
        <f>Source!X404</f>
        <v>86556.85</v>
      </c>
      <c r="R353" s="18">
        <f>ROUND((Source!DO404/100)*ROUND((ROUND((Source!AF404*Source!AV404*Source!I404),2)),2), 2)</f>
        <v>2160.71</v>
      </c>
      <c r="S353" s="18">
        <f>Source!Y404</f>
        <v>40455.919999999998</v>
      </c>
      <c r="T353" s="18">
        <f>ROUND((175/100)*ROUND((ROUND((Source!AE404*Source!AV404*Source!I404),2)),2), 2)</f>
        <v>184.78</v>
      </c>
      <c r="U353" s="18">
        <f>ROUND((160/100)*ROUND(ROUND((ROUND((Source!AE404*Source!AV404*Source!I404),2)*Source!BS404),2), 2), 2)</f>
        <v>5149.41</v>
      </c>
      <c r="AH353" s="18">
        <v>0</v>
      </c>
    </row>
    <row r="354" spans="1:34" s="18" customFormat="1" x14ac:dyDescent="0.2">
      <c r="A354" s="25"/>
      <c r="B354" s="25"/>
      <c r="C354" s="25"/>
      <c r="D354" s="25" t="s">
        <v>508</v>
      </c>
      <c r="E354" s="26"/>
      <c r="F354" s="12"/>
      <c r="G354" s="27">
        <f>Source!AO404</f>
        <v>656.9</v>
      </c>
      <c r="H354" s="28" t="str">
        <f>Source!DG404</f>
        <v>)*1,2)*1,1</v>
      </c>
      <c r="I354" s="12">
        <f>Source!AV404</f>
        <v>1.0469999999999999</v>
      </c>
      <c r="J354" s="27">
        <f>ROUND((ROUND((Source!AF404*Source!AV404*Source!I404),2)),2)</f>
        <v>3086.73</v>
      </c>
      <c r="K354" s="119">
        <f>IF(Source!BA404&lt;&gt; 0, Source!BA404, 1)</f>
        <v>30.48</v>
      </c>
      <c r="L354" s="120">
        <f>Source!S404</f>
        <v>94083.53</v>
      </c>
      <c r="V354" s="18">
        <f>J354</f>
        <v>3086.73</v>
      </c>
    </row>
    <row r="355" spans="1:34" s="18" customFormat="1" x14ac:dyDescent="0.2">
      <c r="A355" s="25"/>
      <c r="B355" s="25"/>
      <c r="C355" s="25"/>
      <c r="D355" s="25" t="s">
        <v>509</v>
      </c>
      <c r="E355" s="26"/>
      <c r="F355" s="12"/>
      <c r="G355" s="27">
        <f>Source!AM404</f>
        <v>225.52</v>
      </c>
      <c r="H355" s="28" t="str">
        <f>Source!DE404</f>
        <v>)*1,2)*1,1</v>
      </c>
      <c r="I355" s="12">
        <f>Source!AV404</f>
        <v>1.0469999999999999</v>
      </c>
      <c r="J355" s="27">
        <f>(ROUND((ROUND(((((Source!ET404*1.2)*1.1))*Source!AV404*Source!I404),2)),2)+ROUND((ROUND(((Source!AE404-(((Source!EU404*1.2)*1.1)))*Source!AV404*Source!I404),2)),2))</f>
        <v>1059.7</v>
      </c>
      <c r="K355" s="119">
        <f>IF(Source!BB404&lt;&gt; 0, Source!BB404, 1)</f>
        <v>11.11</v>
      </c>
      <c r="L355" s="120">
        <f>Source!Q404</f>
        <v>11773.27</v>
      </c>
    </row>
    <row r="356" spans="1:34" s="18" customFormat="1" x14ac:dyDescent="0.2">
      <c r="A356" s="25"/>
      <c r="B356" s="25"/>
      <c r="C356" s="25"/>
      <c r="D356" s="25" t="s">
        <v>510</v>
      </c>
      <c r="E356" s="26"/>
      <c r="F356" s="12"/>
      <c r="G356" s="27">
        <f>Source!AN404</f>
        <v>22.47</v>
      </c>
      <c r="H356" s="28" t="str">
        <f>Source!DF404</f>
        <v>)*1,2)*1,1</v>
      </c>
      <c r="I356" s="12">
        <f>Source!AV404</f>
        <v>1.0469999999999999</v>
      </c>
      <c r="J356" s="29">
        <f>ROUND((ROUND((Source!AE404*Source!AV404*Source!I404),2)),2)</f>
        <v>105.59</v>
      </c>
      <c r="K356" s="119">
        <f>IF(Source!BS404&lt;&gt; 0, Source!BS404, 1)</f>
        <v>30.48</v>
      </c>
      <c r="L356" s="121">
        <f>Source!R404</f>
        <v>3218.38</v>
      </c>
      <c r="V356" s="18">
        <f>J356</f>
        <v>105.59</v>
      </c>
    </row>
    <row r="357" spans="1:34" s="18" customFormat="1" x14ac:dyDescent="0.2">
      <c r="A357" s="25"/>
      <c r="B357" s="25"/>
      <c r="C357" s="25"/>
      <c r="D357" s="25" t="s">
        <v>511</v>
      </c>
      <c r="E357" s="26"/>
      <c r="F357" s="12"/>
      <c r="G357" s="27">
        <f>Source!AL404</f>
        <v>188.5</v>
      </c>
      <c r="H357" s="28" t="str">
        <f>Source!DD404</f>
        <v/>
      </c>
      <c r="I357" s="12">
        <f>Source!AW404</f>
        <v>1</v>
      </c>
      <c r="J357" s="27">
        <f>ROUND((ROUND((Source!AC404*Source!AW404*Source!I404),2)),2)</f>
        <v>640.9</v>
      </c>
      <c r="K357" s="119">
        <f>IF(Source!BC404&lt;&gt; 0, Source!BC404, 1)</f>
        <v>5.77</v>
      </c>
      <c r="L357" s="120">
        <f>Source!P404</f>
        <v>3697.99</v>
      </c>
    </row>
    <row r="358" spans="1:34" s="18" customFormat="1" x14ac:dyDescent="0.2">
      <c r="A358" s="25"/>
      <c r="B358" s="25"/>
      <c r="C358" s="25"/>
      <c r="D358" s="25" t="s">
        <v>512</v>
      </c>
      <c r="E358" s="26" t="s">
        <v>513</v>
      </c>
      <c r="F358" s="12">
        <f>Source!DN404</f>
        <v>112</v>
      </c>
      <c r="G358" s="27"/>
      <c r="H358" s="28"/>
      <c r="I358" s="12"/>
      <c r="J358" s="27">
        <f>SUM(P353:P357)</f>
        <v>3457.14</v>
      </c>
      <c r="K358" s="119">
        <f>Source!BZ404</f>
        <v>92</v>
      </c>
      <c r="L358" s="120">
        <f>SUM(Q353:Q357)</f>
        <v>86556.85</v>
      </c>
    </row>
    <row r="359" spans="1:34" s="18" customFormat="1" x14ac:dyDescent="0.2">
      <c r="A359" s="25"/>
      <c r="B359" s="25"/>
      <c r="C359" s="25"/>
      <c r="D359" s="25" t="s">
        <v>514</v>
      </c>
      <c r="E359" s="26" t="s">
        <v>513</v>
      </c>
      <c r="F359" s="12">
        <f>Source!DO404</f>
        <v>70</v>
      </c>
      <c r="G359" s="27"/>
      <c r="H359" s="28"/>
      <c r="I359" s="12"/>
      <c r="J359" s="27">
        <f>SUM(R353:R358)</f>
        <v>2160.71</v>
      </c>
      <c r="K359" s="119">
        <f>Source!CA404</f>
        <v>43</v>
      </c>
      <c r="L359" s="120">
        <f>SUM(S353:S358)</f>
        <v>40455.919999999998</v>
      </c>
    </row>
    <row r="360" spans="1:34" s="18" customFormat="1" x14ac:dyDescent="0.2">
      <c r="A360" s="25"/>
      <c r="B360" s="25"/>
      <c r="C360" s="25"/>
      <c r="D360" s="25" t="s">
        <v>515</v>
      </c>
      <c r="E360" s="26" t="s">
        <v>513</v>
      </c>
      <c r="F360" s="12">
        <f>175</f>
        <v>175</v>
      </c>
      <c r="G360" s="27"/>
      <c r="H360" s="28"/>
      <c r="I360" s="12"/>
      <c r="J360" s="27">
        <f>SUM(T353:T359)</f>
        <v>184.78</v>
      </c>
      <c r="K360" s="119">
        <f>160</f>
        <v>160</v>
      </c>
      <c r="L360" s="120">
        <f>SUM(U353:U359)</f>
        <v>5149.41</v>
      </c>
    </row>
    <row r="361" spans="1:34" s="18" customFormat="1" x14ac:dyDescent="0.2">
      <c r="A361" s="30"/>
      <c r="B361" s="30"/>
      <c r="C361" s="30"/>
      <c r="D361" s="30" t="s">
        <v>516</v>
      </c>
      <c r="E361" s="31" t="s">
        <v>517</v>
      </c>
      <c r="F361" s="32">
        <f>Source!AQ404</f>
        <v>54.12</v>
      </c>
      <c r="G361" s="33"/>
      <c r="H361" s="34" t="str">
        <f>Source!DI404</f>
        <v>)*1,2)*1,1</v>
      </c>
      <c r="I361" s="32">
        <f>Source!AV404</f>
        <v>1.0469999999999999</v>
      </c>
      <c r="J361" s="33">
        <f>Source!U404</f>
        <v>254.30641631999993</v>
      </c>
      <c r="K361" s="122"/>
      <c r="L361" s="123"/>
    </row>
    <row r="362" spans="1:34" s="18" customFormat="1" x14ac:dyDescent="0.2">
      <c r="D362" s="35" t="s">
        <v>518</v>
      </c>
      <c r="I362" s="68">
        <f>J354+J355+J357+J358+J359+J360+0</f>
        <v>10589.960000000001</v>
      </c>
      <c r="J362" s="68"/>
      <c r="K362" s="124">
        <f>L354+L355+L357+L358+L359+L360+0</f>
        <v>241716.97</v>
      </c>
      <c r="L362" s="124"/>
      <c r="N362" s="36">
        <f>J354+J355+J357+J358+J359+J360+0</f>
        <v>10589.960000000001</v>
      </c>
      <c r="O362" s="36">
        <f>L354+L355+L357+L358+L359+L360+0</f>
        <v>241716.97</v>
      </c>
      <c r="W362" s="18">
        <f>IF(Source!BI404&lt;=1,J354+J355+J357+J358+J359+J360-0, 0)</f>
        <v>0</v>
      </c>
      <c r="X362" s="18">
        <f>IF(Source!BI404=2,J354+J355+J357+J358+J359+J360-0, 0)</f>
        <v>10589.960000000001</v>
      </c>
      <c r="Y362" s="18">
        <f>IF(Source!BI404=3,J354+J355+J357+J358+J359+J360-0, 0)</f>
        <v>0</v>
      </c>
      <c r="Z362" s="18">
        <f>IF(Source!BI404=4,J354+J355+J357+J358+J359+J360,0)</f>
        <v>0</v>
      </c>
    </row>
    <row r="363" spans="1:34" s="18" customFormat="1" x14ac:dyDescent="0.2">
      <c r="K363" s="111"/>
      <c r="L363" s="111"/>
    </row>
    <row r="364" spans="1:34" s="18" customFormat="1" ht="63.75" x14ac:dyDescent="0.2">
      <c r="A364" s="30">
        <v>45</v>
      </c>
      <c r="B364" s="30">
        <v>45</v>
      </c>
      <c r="C364" s="30" t="str">
        <f>Source!F406</f>
        <v>1.23-7-657</v>
      </c>
      <c r="D364" s="30" t="s">
        <v>33</v>
      </c>
      <c r="E364" s="31" t="str">
        <f>Source!H406</f>
        <v>км</v>
      </c>
      <c r="F364" s="32">
        <f>Source!I406</f>
        <v>1.04</v>
      </c>
      <c r="G364" s="33">
        <f>Source!AL406</f>
        <v>113001.58</v>
      </c>
      <c r="H364" s="34" t="str">
        <f>Source!DD406</f>
        <v/>
      </c>
      <c r="I364" s="32">
        <f>Source!AW406</f>
        <v>1</v>
      </c>
      <c r="J364" s="33">
        <f>ROUND((ROUND((Source!AC406*Source!AW406*Source!I406),2)),2)</f>
        <v>117521.64</v>
      </c>
      <c r="K364" s="122">
        <f>IF(Source!BC406&lt;&gt; 0, Source!BC406, 1)</f>
        <v>14.23</v>
      </c>
      <c r="L364" s="123">
        <f>Source!P406</f>
        <v>1672332.94</v>
      </c>
      <c r="P364" s="18">
        <f>ROUND((Source!DN406/100)*ROUND((ROUND((Source!AF406*Source!AV406*Source!I406),2)),2), 2)</f>
        <v>0</v>
      </c>
      <c r="Q364" s="18">
        <f>Source!X406</f>
        <v>0</v>
      </c>
      <c r="R364" s="18">
        <f>ROUND((Source!DO406/100)*ROUND((ROUND((Source!AF406*Source!AV406*Source!I406),2)),2), 2)</f>
        <v>0</v>
      </c>
      <c r="S364" s="18">
        <f>Source!Y406</f>
        <v>0</v>
      </c>
      <c r="T364" s="18">
        <f>ROUND((175/100)*ROUND((ROUND((Source!AE406*Source!AV406*Source!I406),2)),2), 2)</f>
        <v>0</v>
      </c>
      <c r="U364" s="18">
        <f>ROUND((160/100)*ROUND(ROUND((ROUND((Source!AE406*Source!AV406*Source!I406),2)*Source!BS406),2), 2), 2)</f>
        <v>0</v>
      </c>
      <c r="AH364" s="18">
        <v>3</v>
      </c>
    </row>
    <row r="365" spans="1:34" s="18" customFormat="1" x14ac:dyDescent="0.2">
      <c r="D365" s="35" t="s">
        <v>518</v>
      </c>
      <c r="I365" s="68">
        <f>J364+0</f>
        <v>117521.64</v>
      </c>
      <c r="J365" s="68"/>
      <c r="K365" s="124">
        <f>L364+0</f>
        <v>1672332.94</v>
      </c>
      <c r="L365" s="124"/>
      <c r="N365" s="36">
        <f>J364+0</f>
        <v>117521.64</v>
      </c>
      <c r="O365" s="36">
        <f>L364+0</f>
        <v>1672332.94</v>
      </c>
      <c r="W365" s="18">
        <f>IF(Source!BI406&lt;=1,J364-0, 0)</f>
        <v>0</v>
      </c>
      <c r="X365" s="18">
        <f>IF(Source!BI406=2,J364-0, 0)</f>
        <v>117521.64</v>
      </c>
      <c r="Y365" s="18">
        <f>IF(Source!BI406=3,J364-0, 0)</f>
        <v>0</v>
      </c>
      <c r="Z365" s="18">
        <f>IF(Source!BI406=4,J364,0)</f>
        <v>0</v>
      </c>
    </row>
    <row r="366" spans="1:34" s="18" customFormat="1" x14ac:dyDescent="0.2">
      <c r="K366" s="111"/>
      <c r="L366" s="111"/>
    </row>
    <row r="367" spans="1:34" s="18" customFormat="1" ht="25.5" x14ac:dyDescent="0.2">
      <c r="A367" s="30">
        <v>46</v>
      </c>
      <c r="B367" s="30">
        <v>46</v>
      </c>
      <c r="C367" s="30" t="str">
        <f>Source!F408</f>
        <v>1.7-6-32</v>
      </c>
      <c r="D367" s="30" t="s">
        <v>46</v>
      </c>
      <c r="E367" s="31" t="str">
        <f>Source!H408</f>
        <v>шт.</v>
      </c>
      <c r="F367" s="32">
        <f>Source!I408</f>
        <v>53</v>
      </c>
      <c r="G367" s="33">
        <f>Source!AL408</f>
        <v>150.75</v>
      </c>
      <c r="H367" s="34" t="str">
        <f>Source!DD408</f>
        <v/>
      </c>
      <c r="I367" s="32">
        <f>Source!AW408</f>
        <v>1</v>
      </c>
      <c r="J367" s="33">
        <f>ROUND((ROUND((Source!AC408*Source!AW408*Source!I408),2)),2)</f>
        <v>7989.75</v>
      </c>
      <c r="K367" s="122">
        <f>IF(Source!BC408&lt;&gt; 0, Source!BC408, 1)</f>
        <v>2.5499999999999998</v>
      </c>
      <c r="L367" s="123">
        <f>Source!P408</f>
        <v>20373.86</v>
      </c>
      <c r="P367" s="18">
        <f>ROUND((Source!DN408/100)*ROUND((ROUND((Source!AF408*Source!AV408*Source!I408),2)),2), 2)</f>
        <v>0</v>
      </c>
      <c r="Q367" s="18">
        <f>Source!X408</f>
        <v>0</v>
      </c>
      <c r="R367" s="18">
        <f>ROUND((Source!DO408/100)*ROUND((ROUND((Source!AF408*Source!AV408*Source!I408),2)),2), 2)</f>
        <v>0</v>
      </c>
      <c r="S367" s="18">
        <f>Source!Y408</f>
        <v>0</v>
      </c>
      <c r="T367" s="18">
        <f>ROUND((175/100)*ROUND((ROUND((Source!AE408*Source!AV408*Source!I408),2)),2), 2)</f>
        <v>0</v>
      </c>
      <c r="U367" s="18">
        <f>ROUND((160/100)*ROUND(ROUND((ROUND((Source!AE408*Source!AV408*Source!I408),2)*Source!BS408),2), 2), 2)</f>
        <v>0</v>
      </c>
      <c r="AH367" s="18">
        <v>3</v>
      </c>
    </row>
    <row r="368" spans="1:34" s="18" customFormat="1" x14ac:dyDescent="0.2">
      <c r="D368" s="35" t="s">
        <v>518</v>
      </c>
      <c r="I368" s="68">
        <f>J367+0</f>
        <v>7989.75</v>
      </c>
      <c r="J368" s="68"/>
      <c r="K368" s="124">
        <f>L367+0</f>
        <v>20373.86</v>
      </c>
      <c r="L368" s="124"/>
      <c r="N368" s="36">
        <f>J367+0</f>
        <v>7989.75</v>
      </c>
      <c r="O368" s="36">
        <f>L367+0</f>
        <v>20373.86</v>
      </c>
      <c r="W368" s="18">
        <f>IF(Source!BI408&lt;=1,J367-0, 0)</f>
        <v>0</v>
      </c>
      <c r="X368" s="18">
        <f>IF(Source!BI408=2,J367-0, 0)</f>
        <v>7989.75</v>
      </c>
      <c r="Y368" s="18">
        <f>IF(Source!BI408=3,J367-0, 0)</f>
        <v>0</v>
      </c>
      <c r="Z368" s="18">
        <f>IF(Source!BI408=4,J367,0)</f>
        <v>0</v>
      </c>
    </row>
    <row r="369" spans="1:34" s="18" customFormat="1" x14ac:dyDescent="0.2">
      <c r="K369" s="111"/>
      <c r="L369" s="111"/>
    </row>
    <row r="370" spans="1:34" s="18" customFormat="1" ht="25.5" x14ac:dyDescent="0.2">
      <c r="A370" s="25">
        <v>47</v>
      </c>
      <c r="B370" s="25">
        <v>47</v>
      </c>
      <c r="C370" s="25" t="str">
        <f>Source!F410</f>
        <v>4.8-292-1</v>
      </c>
      <c r="D370" s="25" t="s">
        <v>51</v>
      </c>
      <c r="E370" s="26" t="str">
        <f>Source!H410</f>
        <v>1 Т</v>
      </c>
      <c r="F370" s="12">
        <f>Source!I410</f>
        <v>0.1171</v>
      </c>
      <c r="G370" s="27"/>
      <c r="H370" s="28"/>
      <c r="I370" s="12"/>
      <c r="J370" s="27"/>
      <c r="K370" s="119"/>
      <c r="L370" s="120"/>
      <c r="P370" s="18">
        <f>ROUND((Source!DN410/100)*ROUND((ROUND((Source!AF410*Source!AV410*Source!I410),2)),2), 2)</f>
        <v>269.11</v>
      </c>
      <c r="Q370" s="18">
        <f>Source!X410</f>
        <v>6737.83</v>
      </c>
      <c r="R370" s="18">
        <f>ROUND((Source!DO410/100)*ROUND((ROUND((Source!AF410*Source!AV410*Source!I410),2)),2), 2)</f>
        <v>168.2</v>
      </c>
      <c r="S370" s="18">
        <f>Source!Y410</f>
        <v>3149.2</v>
      </c>
      <c r="T370" s="18">
        <f>ROUND((175/100)*ROUND((ROUND((Source!AE410*Source!AV410*Source!I410),2)),2), 2)</f>
        <v>1.79</v>
      </c>
      <c r="U370" s="18">
        <f>ROUND((160/100)*ROUND(ROUND((ROUND((Source!AE410*Source!AV410*Source!I410),2)*Source!BS410),2), 2), 2)</f>
        <v>49.74</v>
      </c>
      <c r="AH370" s="18">
        <v>0</v>
      </c>
    </row>
    <row r="371" spans="1:34" s="18" customFormat="1" x14ac:dyDescent="0.2">
      <c r="A371" s="25"/>
      <c r="B371" s="25"/>
      <c r="C371" s="25"/>
      <c r="D371" s="25" t="s">
        <v>508</v>
      </c>
      <c r="E371" s="26"/>
      <c r="F371" s="12"/>
      <c r="G371" s="27">
        <f>Source!AO410</f>
        <v>1456.85</v>
      </c>
      <c r="H371" s="28" t="str">
        <f>Source!DG410</f>
        <v>)*1,2)*1,1</v>
      </c>
      <c r="I371" s="12">
        <f>Source!AV410</f>
        <v>1.0669999999999999</v>
      </c>
      <c r="J371" s="27">
        <f>ROUND((ROUND((Source!AF410*Source!AV410*Source!I410),2)),2)</f>
        <v>240.28</v>
      </c>
      <c r="K371" s="119">
        <f>IF(Source!BA410&lt;&gt; 0, Source!BA410, 1)</f>
        <v>30.48</v>
      </c>
      <c r="L371" s="120">
        <f>Source!S410</f>
        <v>7323.73</v>
      </c>
      <c r="V371" s="18">
        <f>J371</f>
        <v>240.28</v>
      </c>
    </row>
    <row r="372" spans="1:34" s="18" customFormat="1" x14ac:dyDescent="0.2">
      <c r="A372" s="25"/>
      <c r="B372" s="25"/>
      <c r="C372" s="25"/>
      <c r="D372" s="25" t="s">
        <v>509</v>
      </c>
      <c r="E372" s="26"/>
      <c r="F372" s="12"/>
      <c r="G372" s="27">
        <f>Source!AM410</f>
        <v>302.51</v>
      </c>
      <c r="H372" s="28" t="str">
        <f>Source!DE410</f>
        <v>)*1,2)*1,1</v>
      </c>
      <c r="I372" s="12">
        <f>Source!AV410</f>
        <v>1.0669999999999999</v>
      </c>
      <c r="J372" s="27">
        <f>(ROUND((ROUND(((((Source!ET410*1.2)*1.1))*Source!AV410*Source!I410),2)),2)+ROUND((ROUND(((Source!AE410-(((Source!EU410*1.2)*1.1)))*Source!AV410*Source!I410),2)),2))</f>
        <v>49.89</v>
      </c>
      <c r="K372" s="119">
        <f>IF(Source!BB410&lt;&gt; 0, Source!BB410, 1)</f>
        <v>11.22</v>
      </c>
      <c r="L372" s="120">
        <f>Source!Q410</f>
        <v>559.77</v>
      </c>
    </row>
    <row r="373" spans="1:34" s="18" customFormat="1" x14ac:dyDescent="0.2">
      <c r="A373" s="25"/>
      <c r="B373" s="25"/>
      <c r="C373" s="25"/>
      <c r="D373" s="25" t="s">
        <v>510</v>
      </c>
      <c r="E373" s="26"/>
      <c r="F373" s="12"/>
      <c r="G373" s="27">
        <f>Source!AN410</f>
        <v>6.19</v>
      </c>
      <c r="H373" s="28" t="str">
        <f>Source!DF410</f>
        <v>)*1,2)*1,1</v>
      </c>
      <c r="I373" s="12">
        <f>Source!AV410</f>
        <v>1.0669999999999999</v>
      </c>
      <c r="J373" s="29">
        <f>ROUND((ROUND((Source!AE410*Source!AV410*Source!I410),2)),2)</f>
        <v>1.02</v>
      </c>
      <c r="K373" s="119">
        <f>IF(Source!BS410&lt;&gt; 0, Source!BS410, 1)</f>
        <v>30.48</v>
      </c>
      <c r="L373" s="121">
        <f>Source!R410</f>
        <v>31.09</v>
      </c>
      <c r="V373" s="18">
        <f>J373</f>
        <v>1.02</v>
      </c>
    </row>
    <row r="374" spans="1:34" s="18" customFormat="1" x14ac:dyDescent="0.2">
      <c r="A374" s="25"/>
      <c r="B374" s="25"/>
      <c r="C374" s="25"/>
      <c r="D374" s="25" t="s">
        <v>511</v>
      </c>
      <c r="E374" s="26"/>
      <c r="F374" s="12"/>
      <c r="G374" s="27">
        <f>Source!AL410</f>
        <v>258.89</v>
      </c>
      <c r="H374" s="28" t="str">
        <f>Source!DD410</f>
        <v>)*1)*1</v>
      </c>
      <c r="I374" s="12">
        <f>Source!AW410</f>
        <v>1.081</v>
      </c>
      <c r="J374" s="27">
        <f>ROUND((ROUND((Source!AC410*Source!AW410*Source!I410),2)),2)</f>
        <v>32.770000000000003</v>
      </c>
      <c r="K374" s="119">
        <f>IF(Source!BC410&lt;&gt; 0, Source!BC410, 1)</f>
        <v>7.18</v>
      </c>
      <c r="L374" s="120">
        <f>Source!P410</f>
        <v>235.29</v>
      </c>
    </row>
    <row r="375" spans="1:34" s="18" customFormat="1" x14ac:dyDescent="0.2">
      <c r="A375" s="25"/>
      <c r="B375" s="25"/>
      <c r="C375" s="25"/>
      <c r="D375" s="25" t="s">
        <v>512</v>
      </c>
      <c r="E375" s="26" t="s">
        <v>513</v>
      </c>
      <c r="F375" s="12">
        <f>Source!DN410</f>
        <v>112</v>
      </c>
      <c r="G375" s="27"/>
      <c r="H375" s="28"/>
      <c r="I375" s="12"/>
      <c r="J375" s="27">
        <f>SUM(P370:P374)</f>
        <v>269.11</v>
      </c>
      <c r="K375" s="119">
        <f>Source!BZ410</f>
        <v>92</v>
      </c>
      <c r="L375" s="120">
        <f>SUM(Q370:Q374)</f>
        <v>6737.83</v>
      </c>
    </row>
    <row r="376" spans="1:34" s="18" customFormat="1" x14ac:dyDescent="0.2">
      <c r="A376" s="25"/>
      <c r="B376" s="25"/>
      <c r="C376" s="25"/>
      <c r="D376" s="25" t="s">
        <v>514</v>
      </c>
      <c r="E376" s="26" t="s">
        <v>513</v>
      </c>
      <c r="F376" s="12">
        <f>Source!DO410</f>
        <v>70</v>
      </c>
      <c r="G376" s="27"/>
      <c r="H376" s="28"/>
      <c r="I376" s="12"/>
      <c r="J376" s="27">
        <f>SUM(R370:R375)</f>
        <v>168.2</v>
      </c>
      <c r="K376" s="119">
        <f>Source!CA410</f>
        <v>43</v>
      </c>
      <c r="L376" s="120">
        <f>SUM(S370:S375)</f>
        <v>3149.2</v>
      </c>
    </row>
    <row r="377" spans="1:34" s="18" customFormat="1" x14ac:dyDescent="0.2">
      <c r="A377" s="25"/>
      <c r="B377" s="25"/>
      <c r="C377" s="25"/>
      <c r="D377" s="25" t="s">
        <v>515</v>
      </c>
      <c r="E377" s="26" t="s">
        <v>513</v>
      </c>
      <c r="F377" s="12">
        <f>175</f>
        <v>175</v>
      </c>
      <c r="G377" s="27"/>
      <c r="H377" s="28"/>
      <c r="I377" s="12"/>
      <c r="J377" s="27">
        <f>SUM(T370:T376)</f>
        <v>1.79</v>
      </c>
      <c r="K377" s="119">
        <f>160</f>
        <v>160</v>
      </c>
      <c r="L377" s="120">
        <f>SUM(U370:U376)</f>
        <v>49.74</v>
      </c>
    </row>
    <row r="378" spans="1:34" s="18" customFormat="1" x14ac:dyDescent="0.2">
      <c r="A378" s="30"/>
      <c r="B378" s="30"/>
      <c r="C378" s="30"/>
      <c r="D378" s="30" t="s">
        <v>516</v>
      </c>
      <c r="E378" s="31" t="s">
        <v>517</v>
      </c>
      <c r="F378" s="32">
        <f>Source!AQ410</f>
        <v>100.33</v>
      </c>
      <c r="G378" s="33"/>
      <c r="H378" s="34" t="str">
        <f>Source!DI410</f>
        <v>)*1,2)*1,1</v>
      </c>
      <c r="I378" s="32">
        <f>Source!AV410</f>
        <v>1.0669999999999999</v>
      </c>
      <c r="J378" s="33">
        <f>Source!U410</f>
        <v>16.547258746919997</v>
      </c>
      <c r="K378" s="122"/>
      <c r="L378" s="123"/>
    </row>
    <row r="379" spans="1:34" s="18" customFormat="1" x14ac:dyDescent="0.2">
      <c r="D379" s="35" t="s">
        <v>518</v>
      </c>
      <c r="I379" s="68">
        <f>J371+J372+J374+J375+J376+J377+0</f>
        <v>762.04</v>
      </c>
      <c r="J379" s="68"/>
      <c r="K379" s="124">
        <f>L371+L372+L374+L375+L376+L377+0</f>
        <v>18055.560000000001</v>
      </c>
      <c r="L379" s="124"/>
      <c r="N379" s="36">
        <f>J371+J372+J374+J375+J376+J377+0</f>
        <v>762.04</v>
      </c>
      <c r="O379" s="36">
        <f>L371+L372+L374+L375+L376+L377+0</f>
        <v>18055.560000000001</v>
      </c>
      <c r="W379" s="18">
        <f>IF(Source!BI410&lt;=1,J371+J372+J374+J375+J376+J377-0, 0)</f>
        <v>0</v>
      </c>
      <c r="X379" s="18">
        <f>IF(Source!BI410=2,J371+J372+J374+J375+J376+J377-0, 0)</f>
        <v>762.04</v>
      </c>
      <c r="Y379" s="18">
        <f>IF(Source!BI410=3,J371+J372+J374+J375+J376+J377-0, 0)</f>
        <v>0</v>
      </c>
      <c r="Z379" s="18">
        <f>IF(Source!BI410=4,J371+J372+J374+J375+J376+J377,0)</f>
        <v>0</v>
      </c>
    </row>
    <row r="380" spans="1:34" s="18" customFormat="1" x14ac:dyDescent="0.2">
      <c r="K380" s="111"/>
      <c r="L380" s="111"/>
    </row>
    <row r="381" spans="1:34" s="18" customFormat="1" ht="38.25" x14ac:dyDescent="0.2">
      <c r="A381" s="30">
        <v>48</v>
      </c>
      <c r="B381" s="30">
        <v>48</v>
      </c>
      <c r="C381" s="30" t="str">
        <f>Source!F412</f>
        <v>УПД № 424 от 09.12.2024</v>
      </c>
      <c r="D381" s="30" t="s">
        <v>519</v>
      </c>
      <c r="E381" s="31" t="str">
        <f>Source!H412</f>
        <v>шт.</v>
      </c>
      <c r="F381" s="32">
        <f>Source!I412</f>
        <v>11</v>
      </c>
      <c r="G381" s="33">
        <f>Source!AL412</f>
        <v>50.620000000000005</v>
      </c>
      <c r="H381" s="34" t="str">
        <f>Source!DD412</f>
        <v/>
      </c>
      <c r="I381" s="32">
        <f>Source!AW412</f>
        <v>1</v>
      </c>
      <c r="J381" s="33">
        <f>ROUND((ROUND((Source!AC412*Source!AW412*Source!I412),2)),2)</f>
        <v>556.82000000000005</v>
      </c>
      <c r="K381" s="122">
        <f>IF(Source!BC412&lt;&gt; 0, Source!BC412, 1)</f>
        <v>9.57</v>
      </c>
      <c r="L381" s="123">
        <f>Source!P412</f>
        <v>5328.77</v>
      </c>
      <c r="P381" s="18">
        <f>ROUND((Source!DN412/100)*ROUND((ROUND((Source!AF412*Source!AV412*Source!I412),2)),2), 2)</f>
        <v>0</v>
      </c>
      <c r="Q381" s="18">
        <f>Source!X412</f>
        <v>0</v>
      </c>
      <c r="R381" s="18">
        <f>ROUND((Source!DO412/100)*ROUND((ROUND((Source!AF412*Source!AV412*Source!I412),2)),2), 2)</f>
        <v>0</v>
      </c>
      <c r="S381" s="18">
        <f>Source!Y412</f>
        <v>0</v>
      </c>
      <c r="T381" s="18">
        <f>ROUND((175/100)*ROUND((ROUND((Source!AE412*Source!AV412*Source!I412),2)),2), 2)</f>
        <v>0</v>
      </c>
      <c r="U381" s="18">
        <f>ROUND((160/100)*ROUND(ROUND((ROUND((Source!AE412*Source!AV412*Source!I412),2)*Source!BS412),2), 2), 2)</f>
        <v>0</v>
      </c>
      <c r="AH381" s="18">
        <v>3</v>
      </c>
    </row>
    <row r="382" spans="1:34" s="18" customFormat="1" x14ac:dyDescent="0.2">
      <c r="D382" s="35" t="s">
        <v>518</v>
      </c>
      <c r="I382" s="68">
        <f>J381+0</f>
        <v>556.82000000000005</v>
      </c>
      <c r="J382" s="68"/>
      <c r="K382" s="124">
        <f>L381+0</f>
        <v>5328.77</v>
      </c>
      <c r="L382" s="124"/>
      <c r="N382" s="36">
        <f>J381+0</f>
        <v>556.82000000000005</v>
      </c>
      <c r="O382" s="36">
        <f>L381+0</f>
        <v>5328.77</v>
      </c>
      <c r="W382" s="18">
        <f>IF(Source!BI412&lt;=1,J381-0, 0)</f>
        <v>0</v>
      </c>
      <c r="X382" s="18">
        <f>IF(Source!BI412=2,J381-0, 0)</f>
        <v>556.82000000000005</v>
      </c>
      <c r="Y382" s="18">
        <f>IF(Source!BI412=3,J381-0, 0)</f>
        <v>0</v>
      </c>
      <c r="Z382" s="18">
        <f>IF(Source!BI412=4,J381,0)</f>
        <v>0</v>
      </c>
    </row>
    <row r="383" spans="1:34" s="18" customFormat="1" x14ac:dyDescent="0.2">
      <c r="K383" s="111"/>
      <c r="L383" s="111"/>
    </row>
    <row r="384" spans="1:34" s="18" customFormat="1" ht="38.25" x14ac:dyDescent="0.2">
      <c r="A384" s="30">
        <v>49</v>
      </c>
      <c r="B384" s="30">
        <v>49</v>
      </c>
      <c r="C384" s="30" t="str">
        <f>Source!F414</f>
        <v>УПД № 424 от 09.12.2024</v>
      </c>
      <c r="D384" s="30" t="s">
        <v>520</v>
      </c>
      <c r="E384" s="31" t="str">
        <f>Source!H414</f>
        <v>шт.</v>
      </c>
      <c r="F384" s="32">
        <f>Source!I414</f>
        <v>7</v>
      </c>
      <c r="G384" s="33">
        <f>Source!AL414</f>
        <v>55.96</v>
      </c>
      <c r="H384" s="34" t="str">
        <f>Source!DD414</f>
        <v/>
      </c>
      <c r="I384" s="32">
        <f>Source!AW414</f>
        <v>1</v>
      </c>
      <c r="J384" s="33">
        <f>ROUND((ROUND((Source!AC414*Source!AW414*Source!I414),2)),2)</f>
        <v>391.72</v>
      </c>
      <c r="K384" s="122">
        <f>IF(Source!BC414&lt;&gt; 0, Source!BC414, 1)</f>
        <v>9.57</v>
      </c>
      <c r="L384" s="123">
        <f>Source!P414</f>
        <v>3748.76</v>
      </c>
      <c r="P384" s="18">
        <f>ROUND((Source!DN414/100)*ROUND((ROUND((Source!AF414*Source!AV414*Source!I414),2)),2), 2)</f>
        <v>0</v>
      </c>
      <c r="Q384" s="18">
        <f>Source!X414</f>
        <v>0</v>
      </c>
      <c r="R384" s="18">
        <f>ROUND((Source!DO414/100)*ROUND((ROUND((Source!AF414*Source!AV414*Source!I414),2)),2), 2)</f>
        <v>0</v>
      </c>
      <c r="S384" s="18">
        <f>Source!Y414</f>
        <v>0</v>
      </c>
      <c r="T384" s="18">
        <f>ROUND((175/100)*ROUND((ROUND((Source!AE414*Source!AV414*Source!I414),2)),2), 2)</f>
        <v>0</v>
      </c>
      <c r="U384" s="18">
        <f>ROUND((160/100)*ROUND(ROUND((ROUND((Source!AE414*Source!AV414*Source!I414),2)*Source!BS414),2), 2), 2)</f>
        <v>0</v>
      </c>
      <c r="AH384" s="18">
        <v>3</v>
      </c>
    </row>
    <row r="385" spans="1:34" s="18" customFormat="1" x14ac:dyDescent="0.2">
      <c r="D385" s="35" t="s">
        <v>518</v>
      </c>
      <c r="I385" s="68">
        <f>J384+0</f>
        <v>391.72</v>
      </c>
      <c r="J385" s="68"/>
      <c r="K385" s="124">
        <f>L384+0</f>
        <v>3748.76</v>
      </c>
      <c r="L385" s="124"/>
      <c r="N385" s="36">
        <f>J384+0</f>
        <v>391.72</v>
      </c>
      <c r="O385" s="36">
        <f>L384+0</f>
        <v>3748.76</v>
      </c>
      <c r="W385" s="18">
        <f>IF(Source!BI414&lt;=1,J384-0, 0)</f>
        <v>0</v>
      </c>
      <c r="X385" s="18">
        <f>IF(Source!BI414=2,J384-0, 0)</f>
        <v>391.72</v>
      </c>
      <c r="Y385" s="18">
        <f>IF(Source!BI414=3,J384-0, 0)</f>
        <v>0</v>
      </c>
      <c r="Z385" s="18">
        <f>IF(Source!BI414=4,J384,0)</f>
        <v>0</v>
      </c>
    </row>
    <row r="386" spans="1:34" s="18" customFormat="1" x14ac:dyDescent="0.2">
      <c r="K386" s="111"/>
      <c r="L386" s="111"/>
    </row>
    <row r="387" spans="1:34" s="18" customFormat="1" ht="38.25" x14ac:dyDescent="0.2">
      <c r="A387" s="30">
        <v>50</v>
      </c>
      <c r="B387" s="30">
        <v>50</v>
      </c>
      <c r="C387" s="30" t="str">
        <f>Source!F416</f>
        <v>УПД № 424 от 09.12.2024</v>
      </c>
      <c r="D387" s="30" t="s">
        <v>521</v>
      </c>
      <c r="E387" s="31" t="str">
        <f>Source!H416</f>
        <v>шт.</v>
      </c>
      <c r="F387" s="32">
        <f>Source!I416</f>
        <v>36</v>
      </c>
      <c r="G387" s="33">
        <f>Source!AL416</f>
        <v>35.53</v>
      </c>
      <c r="H387" s="34" t="str">
        <f>Source!DD416</f>
        <v/>
      </c>
      <c r="I387" s="32">
        <f>Source!AW416</f>
        <v>1</v>
      </c>
      <c r="J387" s="33">
        <f>ROUND((ROUND((Source!AC416*Source!AW416*Source!I416),2)),2)</f>
        <v>1279.08</v>
      </c>
      <c r="K387" s="122">
        <f>IF(Source!BC416&lt;&gt; 0, Source!BC416, 1)</f>
        <v>9.57</v>
      </c>
      <c r="L387" s="123">
        <f>Source!P416</f>
        <v>12240.8</v>
      </c>
      <c r="P387" s="18">
        <f>ROUND((Source!DN416/100)*ROUND((ROUND((Source!AF416*Source!AV416*Source!I416),2)),2), 2)</f>
        <v>0</v>
      </c>
      <c r="Q387" s="18">
        <f>Source!X416</f>
        <v>0</v>
      </c>
      <c r="R387" s="18">
        <f>ROUND((Source!DO416/100)*ROUND((ROUND((Source!AF416*Source!AV416*Source!I416),2)),2), 2)</f>
        <v>0</v>
      </c>
      <c r="S387" s="18">
        <f>Source!Y416</f>
        <v>0</v>
      </c>
      <c r="T387" s="18">
        <f>ROUND((175/100)*ROUND((ROUND((Source!AE416*Source!AV416*Source!I416),2)),2), 2)</f>
        <v>0</v>
      </c>
      <c r="U387" s="18">
        <f>ROUND((160/100)*ROUND(ROUND((ROUND((Source!AE416*Source!AV416*Source!I416),2)*Source!BS416),2), 2), 2)</f>
        <v>0</v>
      </c>
      <c r="AH387" s="18">
        <v>3</v>
      </c>
    </row>
    <row r="388" spans="1:34" s="18" customFormat="1" x14ac:dyDescent="0.2">
      <c r="D388" s="35" t="s">
        <v>518</v>
      </c>
      <c r="I388" s="68">
        <f>J387+0</f>
        <v>1279.08</v>
      </c>
      <c r="J388" s="68"/>
      <c r="K388" s="124">
        <f>L387+0</f>
        <v>12240.8</v>
      </c>
      <c r="L388" s="124"/>
      <c r="N388" s="36">
        <f>J387+0</f>
        <v>1279.08</v>
      </c>
      <c r="O388" s="36">
        <f>L387+0</f>
        <v>12240.8</v>
      </c>
      <c r="W388" s="18">
        <f>IF(Source!BI416&lt;=1,J387-0, 0)</f>
        <v>0</v>
      </c>
      <c r="X388" s="18">
        <f>IF(Source!BI416=2,J387-0, 0)</f>
        <v>1279.08</v>
      </c>
      <c r="Y388" s="18">
        <f>IF(Source!BI416=3,J387-0, 0)</f>
        <v>0</v>
      </c>
      <c r="Z388" s="18">
        <f>IF(Source!BI416=4,J387,0)</f>
        <v>0</v>
      </c>
    </row>
    <row r="389" spans="1:34" s="18" customFormat="1" x14ac:dyDescent="0.2">
      <c r="K389" s="111"/>
      <c r="L389" s="111"/>
    </row>
    <row r="390" spans="1:34" s="18" customFormat="1" ht="38.25" x14ac:dyDescent="0.2">
      <c r="A390" s="30">
        <v>51</v>
      </c>
      <c r="B390" s="30">
        <v>51</v>
      </c>
      <c r="C390" s="30" t="str">
        <f>Source!F418</f>
        <v>УПД № 424 от 09.12.2024</v>
      </c>
      <c r="D390" s="30" t="s">
        <v>522</v>
      </c>
      <c r="E390" s="31" t="str">
        <f>Source!H418</f>
        <v>шт.</v>
      </c>
      <c r="F390" s="32">
        <f>Source!I418</f>
        <v>7</v>
      </c>
      <c r="G390" s="33">
        <f>Source!AL418</f>
        <v>40.86</v>
      </c>
      <c r="H390" s="34" t="str">
        <f>Source!DD418</f>
        <v/>
      </c>
      <c r="I390" s="32">
        <f>Source!AW418</f>
        <v>1</v>
      </c>
      <c r="J390" s="33">
        <f>ROUND((ROUND((Source!AC418*Source!AW418*Source!I418),2)),2)</f>
        <v>286.02</v>
      </c>
      <c r="K390" s="122">
        <f>IF(Source!BC418&lt;&gt; 0, Source!BC418, 1)</f>
        <v>9.57</v>
      </c>
      <c r="L390" s="123">
        <f>Source!P418</f>
        <v>2737.21</v>
      </c>
      <c r="P390" s="18">
        <f>ROUND((Source!DN418/100)*ROUND((ROUND((Source!AF418*Source!AV418*Source!I418),2)),2), 2)</f>
        <v>0</v>
      </c>
      <c r="Q390" s="18">
        <f>Source!X418</f>
        <v>0</v>
      </c>
      <c r="R390" s="18">
        <f>ROUND((Source!DO418/100)*ROUND((ROUND((Source!AF418*Source!AV418*Source!I418),2)),2), 2)</f>
        <v>0</v>
      </c>
      <c r="S390" s="18">
        <f>Source!Y418</f>
        <v>0</v>
      </c>
      <c r="T390" s="18">
        <f>ROUND((175/100)*ROUND((ROUND((Source!AE418*Source!AV418*Source!I418),2)),2), 2)</f>
        <v>0</v>
      </c>
      <c r="U390" s="18">
        <f>ROUND((160/100)*ROUND(ROUND((ROUND((Source!AE418*Source!AV418*Source!I418),2)*Source!BS418),2), 2), 2)</f>
        <v>0</v>
      </c>
      <c r="AH390" s="18">
        <v>3</v>
      </c>
    </row>
    <row r="391" spans="1:34" s="18" customFormat="1" x14ac:dyDescent="0.2">
      <c r="D391" s="35" t="s">
        <v>518</v>
      </c>
      <c r="I391" s="68">
        <f>J390+0</f>
        <v>286.02</v>
      </c>
      <c r="J391" s="68"/>
      <c r="K391" s="124">
        <f>L390+0</f>
        <v>2737.21</v>
      </c>
      <c r="L391" s="124"/>
      <c r="N391" s="36">
        <f>J390+0</f>
        <v>286.02</v>
      </c>
      <c r="O391" s="36">
        <f>L390+0</f>
        <v>2737.21</v>
      </c>
      <c r="W391" s="18">
        <f>IF(Source!BI418&lt;=1,J390-0, 0)</f>
        <v>0</v>
      </c>
      <c r="X391" s="18">
        <f>IF(Source!BI418=2,J390-0, 0)</f>
        <v>286.02</v>
      </c>
      <c r="Y391" s="18">
        <f>IF(Source!BI418=3,J390-0, 0)</f>
        <v>0</v>
      </c>
      <c r="Z391" s="18">
        <f>IF(Source!BI418=4,J390,0)</f>
        <v>0</v>
      </c>
    </row>
    <row r="392" spans="1:34" s="18" customFormat="1" x14ac:dyDescent="0.2">
      <c r="K392" s="111"/>
      <c r="L392" s="111"/>
    </row>
    <row r="393" spans="1:34" s="18" customFormat="1" ht="38.25" x14ac:dyDescent="0.2">
      <c r="A393" s="25">
        <v>52</v>
      </c>
      <c r="B393" s="25">
        <v>52</v>
      </c>
      <c r="C393" s="25" t="str">
        <f>Source!F420</f>
        <v>4.8-83-2</v>
      </c>
      <c r="D393" s="25" t="s">
        <v>74</v>
      </c>
      <c r="E393" s="26" t="str">
        <f>Source!H420</f>
        <v>1 Т</v>
      </c>
      <c r="F393" s="12">
        <f>Source!I420</f>
        <v>1.183E-2</v>
      </c>
      <c r="G393" s="27"/>
      <c r="H393" s="28"/>
      <c r="I393" s="12"/>
      <c r="J393" s="27"/>
      <c r="K393" s="119"/>
      <c r="L393" s="120"/>
      <c r="P393" s="18">
        <f>ROUND((Source!DN420/100)*ROUND((ROUND((Source!AF420*Source!AV420*Source!I420),2)),2), 2)</f>
        <v>13.75</v>
      </c>
      <c r="Q393" s="18">
        <f>Source!X420</f>
        <v>344.35</v>
      </c>
      <c r="R393" s="18">
        <f>ROUND((Source!DO420/100)*ROUND((ROUND((Source!AF420*Source!AV420*Source!I420),2)),2), 2)</f>
        <v>8.6</v>
      </c>
      <c r="S393" s="18">
        <f>Source!Y420</f>
        <v>160.94</v>
      </c>
      <c r="T393" s="18">
        <f>ROUND((175/100)*ROUND((ROUND((Source!AE420*Source!AV420*Source!I420),2)),2), 2)</f>
        <v>0.7</v>
      </c>
      <c r="U393" s="18">
        <f>ROUND((160/100)*ROUND(ROUND((ROUND((Source!AE420*Source!AV420*Source!I420),2)*Source!BS420),2), 2), 2)</f>
        <v>19.5</v>
      </c>
      <c r="AH393" s="18">
        <v>0</v>
      </c>
    </row>
    <row r="394" spans="1:34" s="18" customFormat="1" x14ac:dyDescent="0.2">
      <c r="A394" s="25"/>
      <c r="B394" s="25"/>
      <c r="C394" s="25"/>
      <c r="D394" s="25" t="s">
        <v>508</v>
      </c>
      <c r="E394" s="26"/>
      <c r="F394" s="12"/>
      <c r="G394" s="27">
        <f>Source!AO420</f>
        <v>723.18</v>
      </c>
      <c r="H394" s="28" t="str">
        <f>Source!DG420</f>
        <v>*1,2)*1,1</v>
      </c>
      <c r="I394" s="12">
        <f>Source!AV420</f>
        <v>1.087</v>
      </c>
      <c r="J394" s="27">
        <f>ROUND((ROUND((Source!AF420*Source!AV420*Source!I420),2)),2)</f>
        <v>12.28</v>
      </c>
      <c r="K394" s="119">
        <f>IF(Source!BA420&lt;&gt; 0, Source!BA420, 1)</f>
        <v>30.48</v>
      </c>
      <c r="L394" s="120">
        <f>Source!S420</f>
        <v>374.29</v>
      </c>
      <c r="V394" s="18">
        <f>J394</f>
        <v>12.28</v>
      </c>
    </row>
    <row r="395" spans="1:34" s="18" customFormat="1" x14ac:dyDescent="0.2">
      <c r="A395" s="25"/>
      <c r="B395" s="25"/>
      <c r="C395" s="25"/>
      <c r="D395" s="25" t="s">
        <v>509</v>
      </c>
      <c r="E395" s="26"/>
      <c r="F395" s="12"/>
      <c r="G395" s="27">
        <f>Source!AM420</f>
        <v>269.16000000000003</v>
      </c>
      <c r="H395" s="28" t="str">
        <f>Source!DE420</f>
        <v>*1,2)*1,1</v>
      </c>
      <c r="I395" s="12">
        <f>Source!AV420</f>
        <v>1.087</v>
      </c>
      <c r="J395" s="27">
        <f>(ROUND((ROUND(((((Source!ET420*1.2)*1.1))*Source!AV420*Source!I420),2)),2)+ROUND((ROUND(((Source!AE420-(((Source!EU420*1.2)*1.1)))*Source!AV420*Source!I420),2)),2))</f>
        <v>4.57</v>
      </c>
      <c r="K395" s="119">
        <f>IF(Source!BB420&lt;&gt; 0, Source!BB420, 1)</f>
        <v>11.69</v>
      </c>
      <c r="L395" s="120">
        <f>Source!Q420</f>
        <v>53.42</v>
      </c>
    </row>
    <row r="396" spans="1:34" s="18" customFormat="1" x14ac:dyDescent="0.2">
      <c r="A396" s="25"/>
      <c r="B396" s="25"/>
      <c r="C396" s="25"/>
      <c r="D396" s="25" t="s">
        <v>510</v>
      </c>
      <c r="E396" s="26"/>
      <c r="F396" s="12"/>
      <c r="G396" s="27">
        <f>Source!AN420</f>
        <v>23.6</v>
      </c>
      <c r="H396" s="28" t="str">
        <f>Source!DF420</f>
        <v>*1,2)*1,1</v>
      </c>
      <c r="I396" s="12">
        <f>Source!AV420</f>
        <v>1.087</v>
      </c>
      <c r="J396" s="29">
        <f>ROUND((ROUND((Source!AE420*Source!AV420*Source!I420),2)),2)</f>
        <v>0.4</v>
      </c>
      <c r="K396" s="119">
        <f>IF(Source!BS420&lt;&gt; 0, Source!BS420, 1)</f>
        <v>30.48</v>
      </c>
      <c r="L396" s="121">
        <f>Source!R420</f>
        <v>12.19</v>
      </c>
      <c r="V396" s="18">
        <f>J396</f>
        <v>0.4</v>
      </c>
    </row>
    <row r="397" spans="1:34" s="18" customFormat="1" x14ac:dyDescent="0.2">
      <c r="A397" s="25"/>
      <c r="B397" s="25"/>
      <c r="C397" s="25"/>
      <c r="D397" s="25" t="s">
        <v>511</v>
      </c>
      <c r="E397" s="26"/>
      <c r="F397" s="12"/>
      <c r="G397" s="27">
        <f>Source!AL420</f>
        <v>2139.8200000000002</v>
      </c>
      <c r="H397" s="28" t="str">
        <f>Source!DD420</f>
        <v>*1)*1</v>
      </c>
      <c r="I397" s="12">
        <f>Source!AW420</f>
        <v>1</v>
      </c>
      <c r="J397" s="27">
        <f>ROUND((ROUND((Source!AC420*Source!AW420*Source!I420),2)),2)</f>
        <v>25.31</v>
      </c>
      <c r="K397" s="119">
        <f>IF(Source!BC420&lt;&gt; 0, Source!BC420, 1)</f>
        <v>2.82</v>
      </c>
      <c r="L397" s="120">
        <f>Source!P420</f>
        <v>71.37</v>
      </c>
    </row>
    <row r="398" spans="1:34" s="18" customFormat="1" x14ac:dyDescent="0.2">
      <c r="A398" s="25"/>
      <c r="B398" s="25"/>
      <c r="C398" s="25"/>
      <c r="D398" s="25" t="s">
        <v>512</v>
      </c>
      <c r="E398" s="26" t="s">
        <v>513</v>
      </c>
      <c r="F398" s="12">
        <f>Source!DN420</f>
        <v>112</v>
      </c>
      <c r="G398" s="27"/>
      <c r="H398" s="28"/>
      <c r="I398" s="12"/>
      <c r="J398" s="27">
        <f>SUM(P393:P397)</f>
        <v>13.75</v>
      </c>
      <c r="K398" s="119">
        <f>Source!BZ420</f>
        <v>92</v>
      </c>
      <c r="L398" s="120">
        <f>SUM(Q393:Q397)</f>
        <v>344.35</v>
      </c>
    </row>
    <row r="399" spans="1:34" s="18" customFormat="1" x14ac:dyDescent="0.2">
      <c r="A399" s="25"/>
      <c r="B399" s="25"/>
      <c r="C399" s="25"/>
      <c r="D399" s="25" t="s">
        <v>514</v>
      </c>
      <c r="E399" s="26" t="s">
        <v>513</v>
      </c>
      <c r="F399" s="12">
        <f>Source!DO420</f>
        <v>70</v>
      </c>
      <c r="G399" s="27"/>
      <c r="H399" s="28"/>
      <c r="I399" s="12"/>
      <c r="J399" s="27">
        <f>SUM(R393:R398)</f>
        <v>8.6</v>
      </c>
      <c r="K399" s="119">
        <f>Source!CA420</f>
        <v>43</v>
      </c>
      <c r="L399" s="120">
        <f>SUM(S393:S398)</f>
        <v>160.94</v>
      </c>
    </row>
    <row r="400" spans="1:34" s="18" customFormat="1" x14ac:dyDescent="0.2">
      <c r="A400" s="25"/>
      <c r="B400" s="25"/>
      <c r="C400" s="25"/>
      <c r="D400" s="25" t="s">
        <v>515</v>
      </c>
      <c r="E400" s="26" t="s">
        <v>513</v>
      </c>
      <c r="F400" s="12">
        <f>175</f>
        <v>175</v>
      </c>
      <c r="G400" s="27"/>
      <c r="H400" s="28"/>
      <c r="I400" s="12"/>
      <c r="J400" s="27">
        <f>SUM(T393:T399)</f>
        <v>0.7</v>
      </c>
      <c r="K400" s="119">
        <f>160</f>
        <v>160</v>
      </c>
      <c r="L400" s="120">
        <f>SUM(U393:U399)</f>
        <v>19.5</v>
      </c>
    </row>
    <row r="401" spans="1:34" s="18" customFormat="1" x14ac:dyDescent="0.2">
      <c r="A401" s="30"/>
      <c r="B401" s="30"/>
      <c r="C401" s="30"/>
      <c r="D401" s="30" t="s">
        <v>516</v>
      </c>
      <c r="E401" s="31" t="s">
        <v>517</v>
      </c>
      <c r="F401" s="32">
        <f>Source!AQ420</f>
        <v>58.7</v>
      </c>
      <c r="G401" s="33"/>
      <c r="H401" s="34" t="str">
        <f>Source!DI420</f>
        <v>*1,2)*1,1</v>
      </c>
      <c r="I401" s="32">
        <f>Source!AV420</f>
        <v>1.087</v>
      </c>
      <c r="J401" s="33">
        <f>Source!U420</f>
        <v>0.99638302764000009</v>
      </c>
      <c r="K401" s="122"/>
      <c r="L401" s="123"/>
    </row>
    <row r="402" spans="1:34" s="18" customFormat="1" x14ac:dyDescent="0.2">
      <c r="D402" s="35" t="s">
        <v>518</v>
      </c>
      <c r="I402" s="68">
        <f>J394+J395+J397+J398+J399+J400+0</f>
        <v>65.209999999999994</v>
      </c>
      <c r="J402" s="68"/>
      <c r="K402" s="124">
        <f>L394+L395+L397+L398+L399+L400+0</f>
        <v>1023.8700000000001</v>
      </c>
      <c r="L402" s="124"/>
      <c r="N402" s="36">
        <f>J394+J395+J397+J398+J399+J400+0</f>
        <v>65.209999999999994</v>
      </c>
      <c r="O402" s="36">
        <f>L394+L395+L397+L398+L399+L400+0</f>
        <v>1023.8700000000001</v>
      </c>
      <c r="W402" s="18">
        <f>IF(Source!BI420&lt;=1,J394+J395+J397+J398+J399+J400-0, 0)</f>
        <v>0</v>
      </c>
      <c r="X402" s="18">
        <f>IF(Source!BI420=2,J394+J395+J397+J398+J399+J400-0, 0)</f>
        <v>65.209999999999994</v>
      </c>
      <c r="Y402" s="18">
        <f>IF(Source!BI420=3,J394+J395+J397+J398+J399+J400-0, 0)</f>
        <v>0</v>
      </c>
      <c r="Z402" s="18">
        <f>IF(Source!BI420=4,J394+J395+J397+J398+J399+J400,0)</f>
        <v>0</v>
      </c>
    </row>
    <row r="403" spans="1:34" s="18" customFormat="1" x14ac:dyDescent="0.2">
      <c r="K403" s="111"/>
      <c r="L403" s="111"/>
    </row>
    <row r="404" spans="1:34" s="18" customFormat="1" ht="25.5" x14ac:dyDescent="0.2">
      <c r="A404" s="30">
        <v>53</v>
      </c>
      <c r="B404" s="30">
        <v>53</v>
      </c>
      <c r="C404" s="30" t="str">
        <f>Source!F422</f>
        <v>УПД № 424 от 09.12.2024</v>
      </c>
      <c r="D404" s="30" t="s">
        <v>523</v>
      </c>
      <c r="E404" s="31" t="str">
        <f>Source!H422</f>
        <v>шт.</v>
      </c>
      <c r="F404" s="32">
        <f>Source!I422</f>
        <v>169</v>
      </c>
      <c r="G404" s="33">
        <f>Source!AL422</f>
        <v>3.38</v>
      </c>
      <c r="H404" s="34" t="str">
        <f>Source!DD422</f>
        <v/>
      </c>
      <c r="I404" s="32">
        <f>Source!AW422</f>
        <v>1</v>
      </c>
      <c r="J404" s="33">
        <f>ROUND((ROUND((Source!AC422*Source!AW422*Source!I422),2)),2)</f>
        <v>571.22</v>
      </c>
      <c r="K404" s="122">
        <f>IF(Source!BC422&lt;&gt; 0, Source!BC422, 1)</f>
        <v>9.57</v>
      </c>
      <c r="L404" s="123">
        <f>Source!P422</f>
        <v>5466.58</v>
      </c>
      <c r="P404" s="18">
        <f>ROUND((Source!DN422/100)*ROUND((ROUND((Source!AF422*Source!AV422*Source!I422),2)),2), 2)</f>
        <v>0</v>
      </c>
      <c r="Q404" s="18">
        <f>Source!X422</f>
        <v>0</v>
      </c>
      <c r="R404" s="18">
        <f>ROUND((Source!DO422/100)*ROUND((ROUND((Source!AF422*Source!AV422*Source!I422),2)),2), 2)</f>
        <v>0</v>
      </c>
      <c r="S404" s="18">
        <f>Source!Y422</f>
        <v>0</v>
      </c>
      <c r="T404" s="18">
        <f>ROUND((175/100)*ROUND((ROUND((Source!AE422*Source!AV422*Source!I422),2)),2), 2)</f>
        <v>0</v>
      </c>
      <c r="U404" s="18">
        <f>ROUND((160/100)*ROUND(ROUND((ROUND((Source!AE422*Source!AV422*Source!I422),2)*Source!BS422),2), 2), 2)</f>
        <v>0</v>
      </c>
      <c r="AH404" s="18">
        <v>3</v>
      </c>
    </row>
    <row r="405" spans="1:34" s="18" customFormat="1" x14ac:dyDescent="0.2">
      <c r="D405" s="35" t="s">
        <v>518</v>
      </c>
      <c r="I405" s="68">
        <f>J404+0</f>
        <v>571.22</v>
      </c>
      <c r="J405" s="68"/>
      <c r="K405" s="124">
        <f>L404+0</f>
        <v>5466.58</v>
      </c>
      <c r="L405" s="124"/>
      <c r="N405" s="36">
        <f>J404+0</f>
        <v>571.22</v>
      </c>
      <c r="O405" s="36">
        <f>L404+0</f>
        <v>5466.58</v>
      </c>
      <c r="W405" s="18">
        <f>IF(Source!BI422&lt;=1,J404-0, 0)</f>
        <v>0</v>
      </c>
      <c r="X405" s="18">
        <f>IF(Source!BI422=2,J404-0, 0)</f>
        <v>571.22</v>
      </c>
      <c r="Y405" s="18">
        <f>IF(Source!BI422=3,J404-0, 0)</f>
        <v>0</v>
      </c>
      <c r="Z405" s="18">
        <f>IF(Source!BI422=4,J404,0)</f>
        <v>0</v>
      </c>
    </row>
    <row r="406" spans="1:34" s="18" customFormat="1" x14ac:dyDescent="0.2">
      <c r="K406" s="111"/>
      <c r="L406" s="111"/>
    </row>
    <row r="407" spans="1:34" s="18" customFormat="1" ht="38.25" x14ac:dyDescent="0.2">
      <c r="A407" s="25">
        <v>54</v>
      </c>
      <c r="B407" s="25">
        <v>54</v>
      </c>
      <c r="C407" s="25" t="str">
        <f>Source!F424</f>
        <v>4.8-85-1</v>
      </c>
      <c r="D407" s="25" t="s">
        <v>86</v>
      </c>
      <c r="E407" s="26" t="str">
        <f>Source!H424</f>
        <v>100 м2</v>
      </c>
      <c r="F407" s="12">
        <f>Source!I424</f>
        <v>0.38</v>
      </c>
      <c r="G407" s="27"/>
      <c r="H407" s="28"/>
      <c r="I407" s="12"/>
      <c r="J407" s="27"/>
      <c r="K407" s="119"/>
      <c r="L407" s="120"/>
      <c r="P407" s="18">
        <f>ROUND((Source!DN424/100)*ROUND((ROUND((Source!AF424*Source!AV424*Source!I424),2)),2), 2)</f>
        <v>182.62</v>
      </c>
      <c r="Q407" s="18">
        <f>Source!X424</f>
        <v>4572.18</v>
      </c>
      <c r="R407" s="18">
        <f>ROUND((Source!DO424/100)*ROUND((ROUND((Source!AF424*Source!AV424*Source!I424),2)),2), 2)</f>
        <v>114.14</v>
      </c>
      <c r="S407" s="18">
        <f>Source!Y424</f>
        <v>2137</v>
      </c>
      <c r="T407" s="18">
        <f>ROUND((175/100)*ROUND((ROUND((Source!AE424*Source!AV424*Source!I424),2)),2), 2)</f>
        <v>26.69</v>
      </c>
      <c r="U407" s="18">
        <f>ROUND((160/100)*ROUND(ROUND((ROUND((Source!AE424*Source!AV424*Source!I424),2)*Source!BS424),2), 2), 2)</f>
        <v>743.71</v>
      </c>
      <c r="AH407" s="18">
        <v>0</v>
      </c>
    </row>
    <row r="408" spans="1:34" s="18" customFormat="1" x14ac:dyDescent="0.2">
      <c r="A408" s="25"/>
      <c r="B408" s="25"/>
      <c r="C408" s="25"/>
      <c r="D408" s="25" t="s">
        <v>508</v>
      </c>
      <c r="E408" s="26"/>
      <c r="F408" s="12"/>
      <c r="G408" s="27">
        <f>Source!AO424</f>
        <v>310.45999999999998</v>
      </c>
      <c r="H408" s="28" t="str">
        <f>Source!DG424</f>
        <v>)*1,2)*1,1</v>
      </c>
      <c r="I408" s="12">
        <f>Source!AV424</f>
        <v>1.0469999999999999</v>
      </c>
      <c r="J408" s="27">
        <f>ROUND((ROUND((Source!AF424*Source!AV424*Source!I424),2)),2)</f>
        <v>163.05000000000001</v>
      </c>
      <c r="K408" s="119">
        <f>IF(Source!BA424&lt;&gt; 0, Source!BA424, 1)</f>
        <v>30.48</v>
      </c>
      <c r="L408" s="120">
        <f>Source!S424</f>
        <v>4969.76</v>
      </c>
      <c r="V408" s="18">
        <f>J408</f>
        <v>163.05000000000001</v>
      </c>
    </row>
    <row r="409" spans="1:34" s="18" customFormat="1" x14ac:dyDescent="0.2">
      <c r="A409" s="25"/>
      <c r="B409" s="25"/>
      <c r="C409" s="25"/>
      <c r="D409" s="25" t="s">
        <v>509</v>
      </c>
      <c r="E409" s="26"/>
      <c r="F409" s="12"/>
      <c r="G409" s="27">
        <f>Source!AM424</f>
        <v>191.13</v>
      </c>
      <c r="H409" s="28" t="str">
        <f>Source!DE424</f>
        <v>)*1,2)*1,1</v>
      </c>
      <c r="I409" s="12">
        <f>Source!AV424</f>
        <v>1.0469999999999999</v>
      </c>
      <c r="J409" s="27">
        <f>(ROUND((ROUND(((((Source!ET424*1.2)*1.1))*Source!AV424*Source!I424),2)),2)+ROUND((ROUND(((Source!AE424-(((Source!EU424*1.2)*1.1)))*Source!AV424*Source!I424),2)),2))</f>
        <v>100.38</v>
      </c>
      <c r="K409" s="119">
        <f>IF(Source!BB424&lt;&gt; 0, Source!BB424, 1)</f>
        <v>12.14</v>
      </c>
      <c r="L409" s="120">
        <f>Source!Q424</f>
        <v>1218.6099999999999</v>
      </c>
    </row>
    <row r="410" spans="1:34" s="18" customFormat="1" x14ac:dyDescent="0.2">
      <c r="A410" s="25"/>
      <c r="B410" s="25"/>
      <c r="C410" s="25"/>
      <c r="D410" s="25" t="s">
        <v>510</v>
      </c>
      <c r="E410" s="26"/>
      <c r="F410" s="12"/>
      <c r="G410" s="27">
        <f>Source!AN424</f>
        <v>29.03</v>
      </c>
      <c r="H410" s="28" t="str">
        <f>Source!DF424</f>
        <v>)*1,2)*1,1</v>
      </c>
      <c r="I410" s="12">
        <f>Source!AV424</f>
        <v>1.0469999999999999</v>
      </c>
      <c r="J410" s="29">
        <f>ROUND((ROUND((Source!AE424*Source!AV424*Source!I424),2)),2)</f>
        <v>15.25</v>
      </c>
      <c r="K410" s="119">
        <f>IF(Source!BS424&lt;&gt; 0, Source!BS424, 1)</f>
        <v>30.48</v>
      </c>
      <c r="L410" s="121">
        <f>Source!R424</f>
        <v>464.82</v>
      </c>
      <c r="V410" s="18">
        <f>J410</f>
        <v>15.25</v>
      </c>
    </row>
    <row r="411" spans="1:34" s="18" customFormat="1" x14ac:dyDescent="0.2">
      <c r="A411" s="25"/>
      <c r="B411" s="25"/>
      <c r="C411" s="25"/>
      <c r="D411" s="25" t="s">
        <v>511</v>
      </c>
      <c r="E411" s="26"/>
      <c r="F411" s="12"/>
      <c r="G411" s="27">
        <f>Source!AL424</f>
        <v>974.04</v>
      </c>
      <c r="H411" s="28" t="str">
        <f>Source!DD424</f>
        <v>)*1)*1</v>
      </c>
      <c r="I411" s="12">
        <f>Source!AW424</f>
        <v>1</v>
      </c>
      <c r="J411" s="27">
        <f>ROUND((ROUND((Source!AC424*Source!AW424*Source!I424),2)),2)</f>
        <v>370.14</v>
      </c>
      <c r="K411" s="119">
        <f>IF(Source!BC424&lt;&gt; 0, Source!BC424, 1)</f>
        <v>8.1300000000000008</v>
      </c>
      <c r="L411" s="120">
        <f>Source!P424</f>
        <v>3009.24</v>
      </c>
    </row>
    <row r="412" spans="1:34" s="18" customFormat="1" x14ac:dyDescent="0.2">
      <c r="A412" s="25"/>
      <c r="B412" s="25"/>
      <c r="C412" s="25"/>
      <c r="D412" s="25" t="s">
        <v>512</v>
      </c>
      <c r="E412" s="26" t="s">
        <v>513</v>
      </c>
      <c r="F412" s="12">
        <f>Source!DN424</f>
        <v>112</v>
      </c>
      <c r="G412" s="27"/>
      <c r="H412" s="28"/>
      <c r="I412" s="12"/>
      <c r="J412" s="27">
        <f>SUM(P407:P411)</f>
        <v>182.62</v>
      </c>
      <c r="K412" s="119">
        <f>Source!BZ424</f>
        <v>92</v>
      </c>
      <c r="L412" s="120">
        <f>SUM(Q407:Q411)</f>
        <v>4572.18</v>
      </c>
    </row>
    <row r="413" spans="1:34" s="18" customFormat="1" x14ac:dyDescent="0.2">
      <c r="A413" s="25"/>
      <c r="B413" s="25"/>
      <c r="C413" s="25"/>
      <c r="D413" s="25" t="s">
        <v>514</v>
      </c>
      <c r="E413" s="26" t="s">
        <v>513</v>
      </c>
      <c r="F413" s="12">
        <f>Source!DO424</f>
        <v>70</v>
      </c>
      <c r="G413" s="27"/>
      <c r="H413" s="28"/>
      <c r="I413" s="12"/>
      <c r="J413" s="27">
        <f>SUM(R407:R412)</f>
        <v>114.14</v>
      </c>
      <c r="K413" s="119">
        <f>Source!CA424</f>
        <v>43</v>
      </c>
      <c r="L413" s="120">
        <f>SUM(S407:S412)</f>
        <v>2137</v>
      </c>
    </row>
    <row r="414" spans="1:34" s="18" customFormat="1" x14ac:dyDescent="0.2">
      <c r="A414" s="25"/>
      <c r="B414" s="25"/>
      <c r="C414" s="25"/>
      <c r="D414" s="25" t="s">
        <v>515</v>
      </c>
      <c r="E414" s="26" t="s">
        <v>513</v>
      </c>
      <c r="F414" s="12">
        <f>175</f>
        <v>175</v>
      </c>
      <c r="G414" s="27"/>
      <c r="H414" s="28"/>
      <c r="I414" s="12"/>
      <c r="J414" s="27">
        <f>SUM(T407:T413)</f>
        <v>26.69</v>
      </c>
      <c r="K414" s="119">
        <f>160</f>
        <v>160</v>
      </c>
      <c r="L414" s="120">
        <f>SUM(U407:U413)</f>
        <v>743.71</v>
      </c>
    </row>
    <row r="415" spans="1:34" s="18" customFormat="1" x14ac:dyDescent="0.2">
      <c r="A415" s="30"/>
      <c r="B415" s="30"/>
      <c r="C415" s="30"/>
      <c r="D415" s="30" t="s">
        <v>516</v>
      </c>
      <c r="E415" s="31" t="s">
        <v>517</v>
      </c>
      <c r="F415" s="32">
        <f>Source!AQ424</f>
        <v>25.2</v>
      </c>
      <c r="G415" s="33"/>
      <c r="H415" s="34" t="str">
        <f>Source!DI424</f>
        <v>)*1,2)*1,1</v>
      </c>
      <c r="I415" s="32">
        <f>Source!AV424</f>
        <v>1.0469999999999999</v>
      </c>
      <c r="J415" s="33">
        <f>Source!U424</f>
        <v>13.23441504</v>
      </c>
      <c r="K415" s="122"/>
      <c r="L415" s="123"/>
    </row>
    <row r="416" spans="1:34" s="18" customFormat="1" x14ac:dyDescent="0.2">
      <c r="D416" s="35" t="s">
        <v>518</v>
      </c>
      <c r="I416" s="68">
        <f>J408+J409+J411+J412+J413+J414+0</f>
        <v>957.02</v>
      </c>
      <c r="J416" s="68"/>
      <c r="K416" s="124">
        <f>L408+L409+L411+L412+L413+L414+0</f>
        <v>16650.5</v>
      </c>
      <c r="L416" s="124"/>
      <c r="N416" s="36">
        <f>J408+J409+J411+J412+J413+J414+0</f>
        <v>957.02</v>
      </c>
      <c r="O416" s="36">
        <f>L408+L409+L411+L412+L413+L414+0</f>
        <v>16650.5</v>
      </c>
      <c r="W416" s="18">
        <f>IF(Source!BI424&lt;=1,J408+J409+J411+J412+J413+J414-0, 0)</f>
        <v>0</v>
      </c>
      <c r="X416" s="18">
        <f>IF(Source!BI424=2,J408+J409+J411+J412+J413+J414-0, 0)</f>
        <v>957.02</v>
      </c>
      <c r="Y416" s="18">
        <f>IF(Source!BI424=3,J408+J409+J411+J412+J413+J414-0, 0)</f>
        <v>0</v>
      </c>
      <c r="Z416" s="18">
        <f>IF(Source!BI424=4,J408+J409+J411+J412+J413+J414,0)</f>
        <v>0</v>
      </c>
    </row>
    <row r="417" spans="1:34" s="18" customFormat="1" x14ac:dyDescent="0.2">
      <c r="K417" s="111"/>
      <c r="L417" s="111"/>
    </row>
    <row r="418" spans="1:34" s="18" customFormat="1" ht="25.5" x14ac:dyDescent="0.2">
      <c r="A418" s="30">
        <v>55</v>
      </c>
      <c r="B418" s="30">
        <v>55</v>
      </c>
      <c r="C418" s="30" t="str">
        <f>Source!F426</f>
        <v>УПД № 417 от 09.12.2024</v>
      </c>
      <c r="D418" s="30" t="s">
        <v>524</v>
      </c>
      <c r="E418" s="31" t="str">
        <f>Source!H426</f>
        <v>шт.</v>
      </c>
      <c r="F418" s="32">
        <f>Source!I426</f>
        <v>49</v>
      </c>
      <c r="G418" s="33">
        <f>Source!AL426</f>
        <v>32.42</v>
      </c>
      <c r="H418" s="34" t="str">
        <f>Source!DD426</f>
        <v/>
      </c>
      <c r="I418" s="32">
        <f>Source!AW426</f>
        <v>1</v>
      </c>
      <c r="J418" s="33">
        <f>ROUND((ROUND((Source!AC426*Source!AW426*Source!I426),2)),2)</f>
        <v>1588.58</v>
      </c>
      <c r="K418" s="122">
        <f>IF(Source!BC426&lt;&gt; 0, Source!BC426, 1)</f>
        <v>9.57</v>
      </c>
      <c r="L418" s="123">
        <f>Source!P426</f>
        <v>15202.71</v>
      </c>
      <c r="P418" s="18">
        <f>ROUND((Source!DN426/100)*ROUND((ROUND((Source!AF426*Source!AV426*Source!I426),2)),2), 2)</f>
        <v>0</v>
      </c>
      <c r="Q418" s="18">
        <f>Source!X426</f>
        <v>0</v>
      </c>
      <c r="R418" s="18">
        <f>ROUND((Source!DO426/100)*ROUND((ROUND((Source!AF426*Source!AV426*Source!I426),2)),2), 2)</f>
        <v>0</v>
      </c>
      <c r="S418" s="18">
        <f>Source!Y426</f>
        <v>0</v>
      </c>
      <c r="T418" s="18">
        <f>ROUND((175/100)*ROUND((ROUND((Source!AE426*Source!AV426*Source!I426),2)),2), 2)</f>
        <v>0</v>
      </c>
      <c r="U418" s="18">
        <f>ROUND((160/100)*ROUND(ROUND((ROUND((Source!AE426*Source!AV426*Source!I426),2)*Source!BS426),2), 2), 2)</f>
        <v>0</v>
      </c>
      <c r="AH418" s="18">
        <v>3</v>
      </c>
    </row>
    <row r="419" spans="1:34" s="18" customFormat="1" x14ac:dyDescent="0.2">
      <c r="D419" s="35" t="s">
        <v>518</v>
      </c>
      <c r="I419" s="68">
        <f>J418+0</f>
        <v>1588.58</v>
      </c>
      <c r="J419" s="68"/>
      <c r="K419" s="124">
        <f>L418+0</f>
        <v>15202.71</v>
      </c>
      <c r="L419" s="124"/>
      <c r="N419" s="36">
        <f>J418+0</f>
        <v>1588.58</v>
      </c>
      <c r="O419" s="36">
        <f>L418+0</f>
        <v>15202.71</v>
      </c>
      <c r="W419" s="18">
        <f>IF(Source!BI426&lt;=1,J418-0, 0)</f>
        <v>0</v>
      </c>
      <c r="X419" s="18">
        <f>IF(Source!BI426=2,J418-0, 0)</f>
        <v>1588.58</v>
      </c>
      <c r="Y419" s="18">
        <f>IF(Source!BI426=3,J418-0, 0)</f>
        <v>0</v>
      </c>
      <c r="Z419" s="18">
        <f>IF(Source!BI426=4,J418,0)</f>
        <v>0</v>
      </c>
    </row>
    <row r="420" spans="1:34" s="18" customFormat="1" x14ac:dyDescent="0.2">
      <c r="K420" s="111"/>
      <c r="L420" s="111"/>
    </row>
    <row r="421" spans="1:34" s="18" customFormat="1" ht="25.5" x14ac:dyDescent="0.2">
      <c r="A421" s="30">
        <v>56</v>
      </c>
      <c r="B421" s="30">
        <v>56</v>
      </c>
      <c r="C421" s="30" t="str">
        <f>Source!F428</f>
        <v>УПД № 417 от 09.12.2024</v>
      </c>
      <c r="D421" s="30" t="s">
        <v>525</v>
      </c>
      <c r="E421" s="31" t="str">
        <f>Source!H428</f>
        <v>шт.</v>
      </c>
      <c r="F421" s="32">
        <f>Source!I428</f>
        <v>45</v>
      </c>
      <c r="G421" s="33">
        <f>Source!AL428</f>
        <v>19.54</v>
      </c>
      <c r="H421" s="34" t="str">
        <f>Source!DD428</f>
        <v/>
      </c>
      <c r="I421" s="32">
        <f>Source!AW428</f>
        <v>1</v>
      </c>
      <c r="J421" s="33">
        <f>ROUND((ROUND((Source!AC428*Source!AW428*Source!I428),2)),2)</f>
        <v>879.3</v>
      </c>
      <c r="K421" s="122">
        <f>IF(Source!BC428&lt;&gt; 0, Source!BC428, 1)</f>
        <v>9.57</v>
      </c>
      <c r="L421" s="123">
        <f>Source!P428</f>
        <v>8414.9</v>
      </c>
      <c r="P421" s="18">
        <f>ROUND((Source!DN428/100)*ROUND((ROUND((Source!AF428*Source!AV428*Source!I428),2)),2), 2)</f>
        <v>0</v>
      </c>
      <c r="Q421" s="18">
        <f>Source!X428</f>
        <v>0</v>
      </c>
      <c r="R421" s="18">
        <f>ROUND((Source!DO428/100)*ROUND((ROUND((Source!AF428*Source!AV428*Source!I428),2)),2), 2)</f>
        <v>0</v>
      </c>
      <c r="S421" s="18">
        <f>Source!Y428</f>
        <v>0</v>
      </c>
      <c r="T421" s="18">
        <f>ROUND((175/100)*ROUND((ROUND((Source!AE428*Source!AV428*Source!I428),2)),2), 2)</f>
        <v>0</v>
      </c>
      <c r="U421" s="18">
        <f>ROUND((160/100)*ROUND(ROUND((ROUND((Source!AE428*Source!AV428*Source!I428),2)*Source!BS428),2), 2), 2)</f>
        <v>0</v>
      </c>
      <c r="AH421" s="18">
        <v>3</v>
      </c>
    </row>
    <row r="422" spans="1:34" s="18" customFormat="1" x14ac:dyDescent="0.2">
      <c r="D422" s="35" t="s">
        <v>518</v>
      </c>
      <c r="I422" s="68">
        <f>J421+0</f>
        <v>879.3</v>
      </c>
      <c r="J422" s="68"/>
      <c r="K422" s="124">
        <f>L421+0</f>
        <v>8414.9</v>
      </c>
      <c r="L422" s="124"/>
      <c r="N422" s="36">
        <f>J421+0</f>
        <v>879.3</v>
      </c>
      <c r="O422" s="36">
        <f>L421+0</f>
        <v>8414.9</v>
      </c>
      <c r="W422" s="18">
        <f>IF(Source!BI428&lt;=1,J421-0, 0)</f>
        <v>0</v>
      </c>
      <c r="X422" s="18">
        <f>IF(Source!BI428=2,J421-0, 0)</f>
        <v>879.3</v>
      </c>
      <c r="Y422" s="18">
        <f>IF(Source!BI428=3,J421-0, 0)</f>
        <v>0</v>
      </c>
      <c r="Z422" s="18">
        <f>IF(Source!BI428=4,J421,0)</f>
        <v>0</v>
      </c>
    </row>
    <row r="423" spans="1:34" s="18" customFormat="1" x14ac:dyDescent="0.2">
      <c r="K423" s="111"/>
      <c r="L423" s="111"/>
    </row>
    <row r="424" spans="1:34" s="18" customFormat="1" x14ac:dyDescent="0.2">
      <c r="A424" s="72" t="str">
        <f>CONCATENATE("Итого по подразделу: ",IF(Source!G431&lt;&gt;"Новый подраздел", Source!G431, ""))</f>
        <v>Итого по подразделу: Монтажные работы</v>
      </c>
      <c r="B424" s="72"/>
      <c r="C424" s="72"/>
      <c r="D424" s="72"/>
      <c r="E424" s="72"/>
      <c r="F424" s="72"/>
      <c r="G424" s="72"/>
      <c r="H424" s="72"/>
      <c r="I424" s="70">
        <f>SUM(N352:N423)</f>
        <v>143438.35999999996</v>
      </c>
      <c r="J424" s="71"/>
      <c r="K424" s="125">
        <f>SUM(O352:O423)</f>
        <v>2023293.4300000002</v>
      </c>
      <c r="L424" s="126"/>
    </row>
    <row r="425" spans="1:34" s="18" customFormat="1" hidden="1" x14ac:dyDescent="0.2">
      <c r="A425" s="18" t="s">
        <v>526</v>
      </c>
      <c r="I425" s="18">
        <f>SUM(AB352:AB424)</f>
        <v>0</v>
      </c>
      <c r="K425" s="111">
        <f>SUM(AC352:AC424)</f>
        <v>0</v>
      </c>
      <c r="L425" s="111"/>
    </row>
    <row r="426" spans="1:34" s="18" customFormat="1" hidden="1" x14ac:dyDescent="0.2">
      <c r="A426" s="18" t="s">
        <v>527</v>
      </c>
      <c r="I426" s="18">
        <f>SUM(AD352:AD425)</f>
        <v>0</v>
      </c>
      <c r="K426" s="111">
        <f>SUM(AE352:AE425)</f>
        <v>0</v>
      </c>
      <c r="L426" s="111"/>
    </row>
    <row r="427" spans="1:34" s="18" customFormat="1" x14ac:dyDescent="0.2">
      <c r="K427" s="111"/>
      <c r="L427" s="111"/>
    </row>
    <row r="428" spans="1:34" s="18" customFormat="1" x14ac:dyDescent="0.2">
      <c r="A428" s="72" t="str">
        <f>CONCATENATE("Итого по разделу: ",IF(Source!G461&lt;&gt;"Новый раздел", Source!G461, ""))</f>
        <v>Итого по разделу: Коллектор "Москва-Сити" ПК26-ПК42</v>
      </c>
      <c r="B428" s="72"/>
      <c r="C428" s="72"/>
      <c r="D428" s="72"/>
      <c r="E428" s="72"/>
      <c r="F428" s="72"/>
      <c r="G428" s="72"/>
      <c r="H428" s="72"/>
      <c r="I428" s="70">
        <f>SUM(N265:N427)</f>
        <v>148414.89999999997</v>
      </c>
      <c r="J428" s="71"/>
      <c r="K428" s="125">
        <f>SUM(O265:O427)</f>
        <v>2095094.6200000003</v>
      </c>
      <c r="L428" s="126"/>
    </row>
    <row r="429" spans="1:34" s="18" customFormat="1" hidden="1" x14ac:dyDescent="0.2">
      <c r="A429" s="18" t="s">
        <v>526</v>
      </c>
      <c r="I429" s="18">
        <f>SUM(AB265:AB428)</f>
        <v>0</v>
      </c>
      <c r="K429" s="111">
        <f>SUM(AC265:AC428)</f>
        <v>0</v>
      </c>
      <c r="L429" s="111"/>
    </row>
    <row r="430" spans="1:34" s="18" customFormat="1" hidden="1" x14ac:dyDescent="0.2">
      <c r="A430" s="18" t="s">
        <v>527</v>
      </c>
      <c r="I430" s="18">
        <f>SUM(AD265:AD429)</f>
        <v>0</v>
      </c>
      <c r="K430" s="111">
        <f>SUM(AE265:AE429)</f>
        <v>0</v>
      </c>
      <c r="L430" s="111"/>
    </row>
    <row r="431" spans="1:34" s="18" customFormat="1" x14ac:dyDescent="0.2">
      <c r="K431" s="111"/>
      <c r="L431" s="111"/>
    </row>
    <row r="432" spans="1:34" s="18" customFormat="1" x14ac:dyDescent="0.2">
      <c r="A432" s="69" t="str">
        <f>CONCATENATE("Раздел: ",IF(Source!G491&lt;&gt;"Новый раздел", Source!G491, ""))</f>
        <v>Раздел: Монтаж муфт</v>
      </c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9"/>
    </row>
    <row r="433" spans="1:34" s="18" customFormat="1" ht="51" x14ac:dyDescent="0.2">
      <c r="A433" s="25">
        <v>57</v>
      </c>
      <c r="B433" s="25">
        <v>57</v>
      </c>
      <c r="C433" s="25" t="str">
        <f>Source!F495</f>
        <v>4.8-305-2</v>
      </c>
      <c r="D433" s="25" t="s">
        <v>269</v>
      </c>
      <c r="E433" s="26" t="str">
        <f>Source!H495</f>
        <v>1 комплект</v>
      </c>
      <c r="F433" s="12">
        <f>Source!I495</f>
        <v>2</v>
      </c>
      <c r="G433" s="27"/>
      <c r="H433" s="28"/>
      <c r="I433" s="12"/>
      <c r="J433" s="27"/>
      <c r="K433" s="119"/>
      <c r="L433" s="120"/>
      <c r="P433" s="18">
        <f>ROUND((Source!DN495/100)*ROUND((ROUND((Source!AF495*Source!AV495*Source!I495),2)),2), 2)</f>
        <v>684.69</v>
      </c>
      <c r="Q433" s="18">
        <f>Source!X495</f>
        <v>17142.669999999998</v>
      </c>
      <c r="R433" s="18">
        <f>ROUND((Source!DO495/100)*ROUND((ROUND((Source!AF495*Source!AV495*Source!I495),2)),2), 2)</f>
        <v>427.93</v>
      </c>
      <c r="S433" s="18">
        <f>Source!Y495</f>
        <v>8012.34</v>
      </c>
      <c r="T433" s="18">
        <f>ROUND((175/100)*ROUND((ROUND((Source!AE495*Source!AV495*Source!I495),2)),2), 2)</f>
        <v>25.97</v>
      </c>
      <c r="U433" s="18">
        <f>ROUND((160/100)*ROUND(ROUND((ROUND((Source!AE495*Source!AV495*Source!I495),2)*Source!BS495),2), 2), 2)</f>
        <v>723.71</v>
      </c>
      <c r="AH433" s="18">
        <v>0</v>
      </c>
    </row>
    <row r="434" spans="1:34" s="18" customFormat="1" x14ac:dyDescent="0.2">
      <c r="A434" s="25"/>
      <c r="B434" s="25"/>
      <c r="C434" s="25"/>
      <c r="D434" s="25" t="s">
        <v>508</v>
      </c>
      <c r="E434" s="26"/>
      <c r="F434" s="12"/>
      <c r="G434" s="27">
        <f>Source!AO495</f>
        <v>221.17</v>
      </c>
      <c r="H434" s="28" t="str">
        <f>Source!DG495</f>
        <v>)*1,2)*1,1</v>
      </c>
      <c r="I434" s="12">
        <f>Source!AV495</f>
        <v>1.0469999999999999</v>
      </c>
      <c r="J434" s="27">
        <f>ROUND((ROUND((Source!AF495*Source!AV495*Source!I495),2)),2)</f>
        <v>611.33000000000004</v>
      </c>
      <c r="K434" s="119">
        <f>IF(Source!BA495&lt;&gt; 0, Source!BA495, 1)</f>
        <v>30.48</v>
      </c>
      <c r="L434" s="120">
        <f>Source!S495</f>
        <v>18633.34</v>
      </c>
      <c r="V434" s="18">
        <f>J434</f>
        <v>611.33000000000004</v>
      </c>
    </row>
    <row r="435" spans="1:34" s="18" customFormat="1" x14ac:dyDescent="0.2">
      <c r="A435" s="25"/>
      <c r="B435" s="25"/>
      <c r="C435" s="25"/>
      <c r="D435" s="25" t="s">
        <v>509</v>
      </c>
      <c r="E435" s="26"/>
      <c r="F435" s="12"/>
      <c r="G435" s="27">
        <f>Source!AM495</f>
        <v>61.85</v>
      </c>
      <c r="H435" s="28" t="str">
        <f>Source!DE495</f>
        <v>)*1,2)*1,1</v>
      </c>
      <c r="I435" s="12">
        <f>Source!AV495</f>
        <v>1.0469999999999999</v>
      </c>
      <c r="J435" s="27">
        <f>(ROUND((ROUND(((((Source!ET495*1.2)*1.1))*Source!AV495*Source!I495),2)),2)+ROUND((ROUND(((Source!AE495-(((Source!EU495*1.2)*1.1)))*Source!AV495*Source!I495),2)),2))</f>
        <v>170.96</v>
      </c>
      <c r="K435" s="119">
        <f>IF(Source!BB495&lt;&gt; 0, Source!BB495, 1)</f>
        <v>6.73</v>
      </c>
      <c r="L435" s="120">
        <f>Source!Q495</f>
        <v>1150.56</v>
      </c>
    </row>
    <row r="436" spans="1:34" s="18" customFormat="1" x14ac:dyDescent="0.2">
      <c r="A436" s="25"/>
      <c r="B436" s="25"/>
      <c r="C436" s="25"/>
      <c r="D436" s="25" t="s">
        <v>510</v>
      </c>
      <c r="E436" s="26"/>
      <c r="F436" s="12"/>
      <c r="G436" s="27">
        <f>Source!AN495</f>
        <v>5.37</v>
      </c>
      <c r="H436" s="28" t="str">
        <f>Source!DF495</f>
        <v>)*1,2)*1,1</v>
      </c>
      <c r="I436" s="12">
        <f>Source!AV495</f>
        <v>1.0469999999999999</v>
      </c>
      <c r="J436" s="29">
        <f>ROUND((ROUND((Source!AE495*Source!AV495*Source!I495),2)),2)</f>
        <v>14.84</v>
      </c>
      <c r="K436" s="119">
        <f>IF(Source!BS495&lt;&gt; 0, Source!BS495, 1)</f>
        <v>30.48</v>
      </c>
      <c r="L436" s="121">
        <f>Source!R495</f>
        <v>452.32</v>
      </c>
      <c r="V436" s="18">
        <f>J436</f>
        <v>14.84</v>
      </c>
    </row>
    <row r="437" spans="1:34" s="18" customFormat="1" x14ac:dyDescent="0.2">
      <c r="A437" s="25"/>
      <c r="B437" s="25"/>
      <c r="C437" s="25"/>
      <c r="D437" s="25" t="s">
        <v>511</v>
      </c>
      <c r="E437" s="26"/>
      <c r="F437" s="12"/>
      <c r="G437" s="27">
        <f>Source!AL495</f>
        <v>55.26</v>
      </c>
      <c r="H437" s="28" t="str">
        <f>Source!DD495</f>
        <v/>
      </c>
      <c r="I437" s="12">
        <f>Source!AW495</f>
        <v>1</v>
      </c>
      <c r="J437" s="27">
        <f>ROUND((ROUND((Source!AC495*Source!AW495*Source!I495),2)),2)</f>
        <v>110.52</v>
      </c>
      <c r="K437" s="119">
        <f>IF(Source!BC495&lt;&gt; 0, Source!BC495, 1)</f>
        <v>7.92</v>
      </c>
      <c r="L437" s="120">
        <f>Source!P495</f>
        <v>875.32</v>
      </c>
    </row>
    <row r="438" spans="1:34" s="18" customFormat="1" x14ac:dyDescent="0.2">
      <c r="A438" s="25"/>
      <c r="B438" s="25"/>
      <c r="C438" s="25"/>
      <c r="D438" s="25" t="s">
        <v>512</v>
      </c>
      <c r="E438" s="26" t="s">
        <v>513</v>
      </c>
      <c r="F438" s="12">
        <f>Source!DN495</f>
        <v>112</v>
      </c>
      <c r="G438" s="27"/>
      <c r="H438" s="28"/>
      <c r="I438" s="12"/>
      <c r="J438" s="27">
        <f>SUM(P433:P437)</f>
        <v>684.69</v>
      </c>
      <c r="K438" s="119">
        <f>Source!BZ495</f>
        <v>92</v>
      </c>
      <c r="L438" s="120">
        <f>SUM(Q433:Q437)</f>
        <v>17142.669999999998</v>
      </c>
    </row>
    <row r="439" spans="1:34" s="18" customFormat="1" x14ac:dyDescent="0.2">
      <c r="A439" s="25"/>
      <c r="B439" s="25"/>
      <c r="C439" s="25"/>
      <c r="D439" s="25" t="s">
        <v>514</v>
      </c>
      <c r="E439" s="26" t="s">
        <v>513</v>
      </c>
      <c r="F439" s="12">
        <f>Source!DO495</f>
        <v>70</v>
      </c>
      <c r="G439" s="27"/>
      <c r="H439" s="28"/>
      <c r="I439" s="12"/>
      <c r="J439" s="27">
        <f>SUM(R433:R438)</f>
        <v>427.93</v>
      </c>
      <c r="K439" s="119">
        <f>Source!CA495</f>
        <v>43</v>
      </c>
      <c r="L439" s="120">
        <f>SUM(S433:S438)</f>
        <v>8012.34</v>
      </c>
    </row>
    <row r="440" spans="1:34" s="18" customFormat="1" x14ac:dyDescent="0.2">
      <c r="A440" s="25"/>
      <c r="B440" s="25"/>
      <c r="C440" s="25"/>
      <c r="D440" s="25" t="s">
        <v>515</v>
      </c>
      <c r="E440" s="26" t="s">
        <v>513</v>
      </c>
      <c r="F440" s="12">
        <f>175</f>
        <v>175</v>
      </c>
      <c r="G440" s="27"/>
      <c r="H440" s="28"/>
      <c r="I440" s="12"/>
      <c r="J440" s="27">
        <f>SUM(T433:T439)</f>
        <v>25.97</v>
      </c>
      <c r="K440" s="119">
        <f>160</f>
        <v>160</v>
      </c>
      <c r="L440" s="120">
        <f>SUM(U433:U439)</f>
        <v>723.71</v>
      </c>
    </row>
    <row r="441" spans="1:34" s="18" customFormat="1" x14ac:dyDescent="0.2">
      <c r="A441" s="30"/>
      <c r="B441" s="30"/>
      <c r="C441" s="30"/>
      <c r="D441" s="30" t="s">
        <v>516</v>
      </c>
      <c r="E441" s="31" t="s">
        <v>517</v>
      </c>
      <c r="F441" s="32">
        <f>Source!AQ495</f>
        <v>16.739999999999998</v>
      </c>
      <c r="G441" s="33"/>
      <c r="H441" s="34" t="str">
        <f>Source!DI495</f>
        <v>)*1,2)*1,1</v>
      </c>
      <c r="I441" s="32">
        <f>Source!AV495</f>
        <v>1.0469999999999999</v>
      </c>
      <c r="J441" s="33">
        <f>Source!U495</f>
        <v>46.270699199999996</v>
      </c>
      <c r="K441" s="122"/>
      <c r="L441" s="123"/>
    </row>
    <row r="442" spans="1:34" s="18" customFormat="1" x14ac:dyDescent="0.2">
      <c r="D442" s="35" t="s">
        <v>518</v>
      </c>
      <c r="I442" s="68">
        <f>J434+J435+J437+J438+J439+J440+0</f>
        <v>2031.4</v>
      </c>
      <c r="J442" s="68"/>
      <c r="K442" s="124">
        <f>L434+L435+L437+L438+L439+L440+0</f>
        <v>46537.939999999995</v>
      </c>
      <c r="L442" s="124"/>
      <c r="N442" s="36">
        <f>J434+J435+J437+J438+J439+J440+0</f>
        <v>2031.4</v>
      </c>
      <c r="O442" s="36">
        <f>L434+L435+L437+L438+L439+L440+0</f>
        <v>46537.939999999995</v>
      </c>
      <c r="W442" s="18">
        <f>IF(Source!BI495&lt;=1,J434+J435+J437+J438+J439+J440-0, 0)</f>
        <v>0</v>
      </c>
      <c r="X442" s="18">
        <f>IF(Source!BI495=2,J434+J435+J437+J438+J439+J440-0, 0)</f>
        <v>2031.4</v>
      </c>
      <c r="Y442" s="18">
        <f>IF(Source!BI495=3,J434+J435+J437+J438+J439+J440-0, 0)</f>
        <v>0</v>
      </c>
      <c r="Z442" s="18">
        <f>IF(Source!BI495=4,J434+J435+J437+J438+J439+J440,0)</f>
        <v>0</v>
      </c>
    </row>
    <row r="443" spans="1:34" s="18" customFormat="1" x14ac:dyDescent="0.2">
      <c r="K443" s="111"/>
      <c r="L443" s="111"/>
    </row>
    <row r="444" spans="1:34" s="18" customFormat="1" ht="25.5" x14ac:dyDescent="0.2">
      <c r="A444" s="30">
        <v>58</v>
      </c>
      <c r="B444" s="30">
        <v>58</v>
      </c>
      <c r="C444" s="30" t="str">
        <f>Source!F497</f>
        <v>УПД № 512 от 04.12.2024</v>
      </c>
      <c r="D444" s="30" t="s">
        <v>529</v>
      </c>
      <c r="E444" s="31" t="str">
        <f>Source!H497</f>
        <v>компл.</v>
      </c>
      <c r="F444" s="32">
        <f>Source!I497</f>
        <v>2</v>
      </c>
      <c r="G444" s="33">
        <f>Source!AL497</f>
        <v>2524.42</v>
      </c>
      <c r="H444" s="34" t="str">
        <f>Source!DD497</f>
        <v/>
      </c>
      <c r="I444" s="32">
        <f>Source!AW497</f>
        <v>1</v>
      </c>
      <c r="J444" s="33">
        <f>ROUND((ROUND((Source!AC497*Source!AW497*Source!I497),2)),2)</f>
        <v>5048.84</v>
      </c>
      <c r="K444" s="122">
        <f>IF(Source!BC497&lt;&gt; 0, Source!BC497, 1)</f>
        <v>9.57</v>
      </c>
      <c r="L444" s="123">
        <f>Source!P497</f>
        <v>48317.4</v>
      </c>
      <c r="P444" s="18">
        <f>ROUND((Source!DN497/100)*ROUND((ROUND((Source!AF497*Source!AV497*Source!I497),2)),2), 2)</f>
        <v>0</v>
      </c>
      <c r="Q444" s="18">
        <f>Source!X497</f>
        <v>0</v>
      </c>
      <c r="R444" s="18">
        <f>ROUND((Source!DO497/100)*ROUND((ROUND((Source!AF497*Source!AV497*Source!I497),2)),2), 2)</f>
        <v>0</v>
      </c>
      <c r="S444" s="18">
        <f>Source!Y497</f>
        <v>0</v>
      </c>
      <c r="T444" s="18">
        <f>ROUND((175/100)*ROUND((ROUND((Source!AE497*Source!AV497*Source!I497),2)),2), 2)</f>
        <v>0</v>
      </c>
      <c r="U444" s="18">
        <f>ROUND((160/100)*ROUND(ROUND((ROUND((Source!AE497*Source!AV497*Source!I497),2)*Source!BS497),2), 2), 2)</f>
        <v>0</v>
      </c>
      <c r="AH444" s="18">
        <v>3</v>
      </c>
    </row>
    <row r="445" spans="1:34" s="18" customFormat="1" x14ac:dyDescent="0.2">
      <c r="D445" s="35" t="s">
        <v>518</v>
      </c>
      <c r="I445" s="68">
        <f>J444+0</f>
        <v>5048.84</v>
      </c>
      <c r="J445" s="68"/>
      <c r="K445" s="124">
        <f>L444+0</f>
        <v>48317.4</v>
      </c>
      <c r="L445" s="124"/>
      <c r="N445" s="36">
        <f>J444+0</f>
        <v>5048.84</v>
      </c>
      <c r="O445" s="36">
        <f>L444+0</f>
        <v>48317.4</v>
      </c>
      <c r="W445" s="18">
        <f>IF(Source!BI497&lt;=1,J444-0, 0)</f>
        <v>0</v>
      </c>
      <c r="X445" s="18">
        <f>IF(Source!BI497=2,J444-0, 0)</f>
        <v>5048.84</v>
      </c>
      <c r="Y445" s="18">
        <f>IF(Source!BI497=3,J444-0, 0)</f>
        <v>0</v>
      </c>
      <c r="Z445" s="18">
        <f>IF(Source!BI497=4,J444,0)</f>
        <v>0</v>
      </c>
    </row>
    <row r="446" spans="1:34" s="18" customFormat="1" x14ac:dyDescent="0.2">
      <c r="K446" s="111"/>
      <c r="L446" s="111"/>
    </row>
    <row r="447" spans="1:34" s="18" customFormat="1" ht="63.75" x14ac:dyDescent="0.2">
      <c r="A447" s="25">
        <v>59</v>
      </c>
      <c r="B447" s="25">
        <v>59</v>
      </c>
      <c r="C447" s="25" t="str">
        <f>Source!F499</f>
        <v>4.8-304-2</v>
      </c>
      <c r="D447" s="25" t="s">
        <v>279</v>
      </c>
      <c r="E447" s="26" t="str">
        <f>Source!H499</f>
        <v>1 комплект</v>
      </c>
      <c r="F447" s="12">
        <f>Source!I499</f>
        <v>9</v>
      </c>
      <c r="G447" s="27"/>
      <c r="H447" s="28"/>
      <c r="I447" s="12"/>
      <c r="J447" s="27"/>
      <c r="K447" s="119"/>
      <c r="L447" s="120"/>
      <c r="P447" s="18">
        <f>ROUND((Source!DN499/100)*ROUND((ROUND((Source!AF499*Source!AV499*Source!I499),2)),2), 2)</f>
        <v>2956.15</v>
      </c>
      <c r="Q447" s="18">
        <f>Source!X499</f>
        <v>74013.56</v>
      </c>
      <c r="R447" s="18">
        <f>ROUND((Source!DO499/100)*ROUND((ROUND((Source!AF499*Source!AV499*Source!I499),2)),2), 2)</f>
        <v>1847.59</v>
      </c>
      <c r="S447" s="18">
        <f>Source!Y499</f>
        <v>34593.29</v>
      </c>
      <c r="T447" s="18">
        <f>ROUND((175/100)*ROUND((ROUND((Source!AE499*Source!AV499*Source!I499),2)),2), 2)</f>
        <v>101.66</v>
      </c>
      <c r="U447" s="18">
        <f>ROUND((160/100)*ROUND(ROUND((ROUND((Source!AE499*Source!AV499*Source!I499),2)*Source!BS499),2), 2), 2)</f>
        <v>2832.93</v>
      </c>
      <c r="AH447" s="18">
        <v>0</v>
      </c>
    </row>
    <row r="448" spans="1:34" s="18" customFormat="1" x14ac:dyDescent="0.2">
      <c r="A448" s="25"/>
      <c r="B448" s="25"/>
      <c r="C448" s="25"/>
      <c r="D448" s="25" t="s">
        <v>508</v>
      </c>
      <c r="E448" s="26"/>
      <c r="F448" s="12"/>
      <c r="G448" s="27">
        <f>Source!AO499</f>
        <v>212.2</v>
      </c>
      <c r="H448" s="28" t="str">
        <f>Source!DG499</f>
        <v>)*1,2)*1,1</v>
      </c>
      <c r="I448" s="12">
        <f>Source!AV499</f>
        <v>1.0469999999999999</v>
      </c>
      <c r="J448" s="27">
        <f>ROUND((ROUND((Source!AF499*Source!AV499*Source!I499),2)),2)</f>
        <v>2639.42</v>
      </c>
      <c r="K448" s="119">
        <f>IF(Source!BA499&lt;&gt; 0, Source!BA499, 1)</f>
        <v>30.48</v>
      </c>
      <c r="L448" s="120">
        <f>Source!S499</f>
        <v>80449.52</v>
      </c>
      <c r="V448" s="18">
        <f>J448</f>
        <v>2639.42</v>
      </c>
    </row>
    <row r="449" spans="1:34" s="18" customFormat="1" x14ac:dyDescent="0.2">
      <c r="A449" s="25"/>
      <c r="B449" s="25"/>
      <c r="C449" s="25"/>
      <c r="D449" s="25" t="s">
        <v>509</v>
      </c>
      <c r="E449" s="26"/>
      <c r="F449" s="12"/>
      <c r="G449" s="27">
        <f>Source!AM499</f>
        <v>53.54</v>
      </c>
      <c r="H449" s="28" t="str">
        <f>Source!DE499</f>
        <v>)*1,2)*1,1</v>
      </c>
      <c r="I449" s="12">
        <f>Source!AV499</f>
        <v>1.0469999999999999</v>
      </c>
      <c r="J449" s="27">
        <f>(ROUND((ROUND(((((Source!ET499*1.2)*1.1))*Source!AV499*Source!I499),2)),2)+ROUND((ROUND(((Source!AE499-(((Source!EU499*1.2)*1.1)))*Source!AV499*Source!I499),2)),2))</f>
        <v>665.95</v>
      </c>
      <c r="K449" s="119">
        <f>IF(Source!BB499&lt;&gt; 0, Source!BB499, 1)</f>
        <v>6.75</v>
      </c>
      <c r="L449" s="120">
        <f>Source!Q499</f>
        <v>4495.16</v>
      </c>
    </row>
    <row r="450" spans="1:34" s="18" customFormat="1" x14ac:dyDescent="0.2">
      <c r="A450" s="25"/>
      <c r="B450" s="25"/>
      <c r="C450" s="25"/>
      <c r="D450" s="25" t="s">
        <v>510</v>
      </c>
      <c r="E450" s="26"/>
      <c r="F450" s="12"/>
      <c r="G450" s="27">
        <f>Source!AN499</f>
        <v>4.67</v>
      </c>
      <c r="H450" s="28" t="str">
        <f>Source!DF499</f>
        <v>)*1,2)*1,1</v>
      </c>
      <c r="I450" s="12">
        <f>Source!AV499</f>
        <v>1.0469999999999999</v>
      </c>
      <c r="J450" s="29">
        <f>ROUND((ROUND((Source!AE499*Source!AV499*Source!I499),2)),2)</f>
        <v>58.09</v>
      </c>
      <c r="K450" s="119">
        <f>IF(Source!BS499&lt;&gt; 0, Source!BS499, 1)</f>
        <v>30.48</v>
      </c>
      <c r="L450" s="121">
        <f>Source!R499</f>
        <v>1770.58</v>
      </c>
      <c r="V450" s="18">
        <f>J450</f>
        <v>58.09</v>
      </c>
    </row>
    <row r="451" spans="1:34" s="18" customFormat="1" x14ac:dyDescent="0.2">
      <c r="A451" s="25"/>
      <c r="B451" s="25"/>
      <c r="C451" s="25"/>
      <c r="D451" s="25" t="s">
        <v>511</v>
      </c>
      <c r="E451" s="26"/>
      <c r="F451" s="12"/>
      <c r="G451" s="27">
        <f>Source!AL499</f>
        <v>61.32</v>
      </c>
      <c r="H451" s="28" t="str">
        <f>Source!DD499</f>
        <v/>
      </c>
      <c r="I451" s="12">
        <f>Source!AW499</f>
        <v>1</v>
      </c>
      <c r="J451" s="27">
        <f>ROUND((ROUND((Source!AC499*Source!AW499*Source!I499),2)),2)</f>
        <v>551.88</v>
      </c>
      <c r="K451" s="119">
        <f>IF(Source!BC499&lt;&gt; 0, Source!BC499, 1)</f>
        <v>7.24</v>
      </c>
      <c r="L451" s="120">
        <f>Source!P499</f>
        <v>3995.61</v>
      </c>
    </row>
    <row r="452" spans="1:34" s="18" customFormat="1" x14ac:dyDescent="0.2">
      <c r="A452" s="25"/>
      <c r="B452" s="25"/>
      <c r="C452" s="25"/>
      <c r="D452" s="25" t="s">
        <v>512</v>
      </c>
      <c r="E452" s="26" t="s">
        <v>513</v>
      </c>
      <c r="F452" s="12">
        <f>Source!DN499</f>
        <v>112</v>
      </c>
      <c r="G452" s="27"/>
      <c r="H452" s="28"/>
      <c r="I452" s="12"/>
      <c r="J452" s="27">
        <f>SUM(P447:P451)</f>
        <v>2956.15</v>
      </c>
      <c r="K452" s="119">
        <f>Source!BZ499</f>
        <v>92</v>
      </c>
      <c r="L452" s="120">
        <f>SUM(Q447:Q451)</f>
        <v>74013.56</v>
      </c>
    </row>
    <row r="453" spans="1:34" s="18" customFormat="1" x14ac:dyDescent="0.2">
      <c r="A453" s="25"/>
      <c r="B453" s="25"/>
      <c r="C453" s="25"/>
      <c r="D453" s="25" t="s">
        <v>514</v>
      </c>
      <c r="E453" s="26" t="s">
        <v>513</v>
      </c>
      <c r="F453" s="12">
        <f>Source!DO499</f>
        <v>70</v>
      </c>
      <c r="G453" s="27"/>
      <c r="H453" s="28"/>
      <c r="I453" s="12"/>
      <c r="J453" s="27">
        <f>SUM(R447:R452)</f>
        <v>1847.59</v>
      </c>
      <c r="K453" s="119">
        <f>Source!CA499</f>
        <v>43</v>
      </c>
      <c r="L453" s="120">
        <f>SUM(S447:S452)</f>
        <v>34593.29</v>
      </c>
    </row>
    <row r="454" spans="1:34" s="18" customFormat="1" x14ac:dyDescent="0.2">
      <c r="A454" s="25"/>
      <c r="B454" s="25"/>
      <c r="C454" s="25"/>
      <c r="D454" s="25" t="s">
        <v>515</v>
      </c>
      <c r="E454" s="26" t="s">
        <v>513</v>
      </c>
      <c r="F454" s="12">
        <f>175</f>
        <v>175</v>
      </c>
      <c r="G454" s="27"/>
      <c r="H454" s="28"/>
      <c r="I454" s="12"/>
      <c r="J454" s="27">
        <f>SUM(T447:T453)</f>
        <v>101.66</v>
      </c>
      <c r="K454" s="119">
        <f>160</f>
        <v>160</v>
      </c>
      <c r="L454" s="120">
        <f>SUM(U447:U453)</f>
        <v>2832.93</v>
      </c>
    </row>
    <row r="455" spans="1:34" s="18" customFormat="1" x14ac:dyDescent="0.2">
      <c r="A455" s="30"/>
      <c r="B455" s="30"/>
      <c r="C455" s="30"/>
      <c r="D455" s="30" t="s">
        <v>516</v>
      </c>
      <c r="E455" s="31" t="s">
        <v>517</v>
      </c>
      <c r="F455" s="32">
        <f>Source!AQ499</f>
        <v>16.14</v>
      </c>
      <c r="G455" s="33"/>
      <c r="H455" s="34" t="str">
        <f>Source!DI499</f>
        <v>)*1,2)*1,1</v>
      </c>
      <c r="I455" s="32">
        <f>Source!AV499</f>
        <v>1.0469999999999999</v>
      </c>
      <c r="J455" s="33">
        <f>Source!U499</f>
        <v>200.75513039999998</v>
      </c>
      <c r="K455" s="122"/>
      <c r="L455" s="123"/>
    </row>
    <row r="456" spans="1:34" s="18" customFormat="1" x14ac:dyDescent="0.2">
      <c r="D456" s="35" t="s">
        <v>518</v>
      </c>
      <c r="I456" s="68">
        <f>J448+J449+J451+J452+J453+J454+0</f>
        <v>8762.65</v>
      </c>
      <c r="J456" s="68"/>
      <c r="K456" s="124">
        <f>L448+L449+L451+L452+L453+L454+0</f>
        <v>200380.07</v>
      </c>
      <c r="L456" s="124"/>
      <c r="N456" s="36">
        <f>J448+J449+J451+J452+J453+J454+0</f>
        <v>8762.65</v>
      </c>
      <c r="O456" s="36">
        <f>L448+L449+L451+L452+L453+L454+0</f>
        <v>200380.07</v>
      </c>
      <c r="W456" s="18">
        <f>IF(Source!BI499&lt;=1,J448+J449+J451+J452+J453+J454-0, 0)</f>
        <v>0</v>
      </c>
      <c r="X456" s="18">
        <f>IF(Source!BI499=2,J448+J449+J451+J452+J453+J454-0, 0)</f>
        <v>8762.65</v>
      </c>
      <c r="Y456" s="18">
        <f>IF(Source!BI499=3,J448+J449+J451+J452+J453+J454-0, 0)</f>
        <v>0</v>
      </c>
      <c r="Z456" s="18">
        <f>IF(Source!BI499=4,J448+J449+J451+J452+J453+J454,0)</f>
        <v>0</v>
      </c>
    </row>
    <row r="457" spans="1:34" s="18" customFormat="1" x14ac:dyDescent="0.2">
      <c r="K457" s="111"/>
      <c r="L457" s="111"/>
    </row>
    <row r="458" spans="1:34" s="18" customFormat="1" ht="38.25" x14ac:dyDescent="0.2">
      <c r="A458" s="30">
        <v>60</v>
      </c>
      <c r="B458" s="30">
        <v>60</v>
      </c>
      <c r="C458" s="30" t="str">
        <f>Source!F503</f>
        <v>УПД № 5821 от 03.12.2024</v>
      </c>
      <c r="D458" s="30" t="s">
        <v>530</v>
      </c>
      <c r="E458" s="31" t="str">
        <f>Source!H503</f>
        <v>шт.</v>
      </c>
      <c r="F458" s="32">
        <f>Source!I503</f>
        <v>27</v>
      </c>
      <c r="G458" s="33">
        <f>Source!AL503</f>
        <v>1323.41</v>
      </c>
      <c r="H458" s="34" t="str">
        <f>Source!DD503</f>
        <v/>
      </c>
      <c r="I458" s="32">
        <f>Source!AW503</f>
        <v>1</v>
      </c>
      <c r="J458" s="33">
        <f>ROUND((ROUND((Source!AC503*Source!AW503*Source!I503),2)),2)</f>
        <v>35732.07</v>
      </c>
      <c r="K458" s="122">
        <f>IF(Source!BC503&lt;&gt; 0, Source!BC503, 1)</f>
        <v>9.57</v>
      </c>
      <c r="L458" s="123">
        <f>Source!P503</f>
        <v>341955.91</v>
      </c>
      <c r="P458" s="18">
        <f>ROUND((Source!DN503/100)*ROUND((ROUND((Source!AF503*Source!AV503*Source!I503),2)),2), 2)</f>
        <v>0</v>
      </c>
      <c r="Q458" s="18">
        <f>Source!X503</f>
        <v>0</v>
      </c>
      <c r="R458" s="18">
        <f>ROUND((Source!DO503/100)*ROUND((ROUND((Source!AF503*Source!AV503*Source!I503),2)),2), 2)</f>
        <v>0</v>
      </c>
      <c r="S458" s="18">
        <f>Source!Y503</f>
        <v>0</v>
      </c>
      <c r="T458" s="18">
        <f>ROUND((175/100)*ROUND((ROUND((Source!AE503*Source!AV503*Source!I503),2)),2), 2)</f>
        <v>0</v>
      </c>
      <c r="U458" s="18">
        <f>ROUND((160/100)*ROUND(ROUND((ROUND((Source!AE503*Source!AV503*Source!I503),2)*Source!BS503),2), 2), 2)</f>
        <v>0</v>
      </c>
      <c r="AH458" s="18">
        <v>3</v>
      </c>
    </row>
    <row r="459" spans="1:34" s="18" customFormat="1" x14ac:dyDescent="0.2">
      <c r="D459" s="35" t="s">
        <v>518</v>
      </c>
      <c r="I459" s="68">
        <f>J458+0</f>
        <v>35732.07</v>
      </c>
      <c r="J459" s="68"/>
      <c r="K459" s="124">
        <f>L458+0</f>
        <v>341955.91</v>
      </c>
      <c r="L459" s="124"/>
      <c r="N459" s="36">
        <f>J458+0</f>
        <v>35732.07</v>
      </c>
      <c r="O459" s="36">
        <f>L458+0</f>
        <v>341955.91</v>
      </c>
      <c r="W459" s="18">
        <f>IF(Source!BI503&lt;=1,J458-0, 0)</f>
        <v>0</v>
      </c>
      <c r="X459" s="18">
        <f>IF(Source!BI503=2,J458-0, 0)</f>
        <v>35732.07</v>
      </c>
      <c r="Y459" s="18">
        <f>IF(Source!BI503=3,J458-0, 0)</f>
        <v>0</v>
      </c>
      <c r="Z459" s="18">
        <f>IF(Source!BI503=4,J458,0)</f>
        <v>0</v>
      </c>
    </row>
    <row r="460" spans="1:34" s="18" customFormat="1" x14ac:dyDescent="0.2">
      <c r="K460" s="111"/>
      <c r="L460" s="111"/>
    </row>
    <row r="461" spans="1:34" s="18" customFormat="1" x14ac:dyDescent="0.2">
      <c r="K461" s="111"/>
      <c r="L461" s="111"/>
    </row>
    <row r="462" spans="1:34" s="18" customFormat="1" x14ac:dyDescent="0.2">
      <c r="A462" s="72" t="str">
        <f>CONCATENATE("Итого по разделу: ",IF(Source!G510&lt;&gt;"Новый раздел", Source!G510, ""))</f>
        <v>Итого по разделу: Монтаж муфт</v>
      </c>
      <c r="B462" s="72"/>
      <c r="C462" s="72"/>
      <c r="D462" s="72"/>
      <c r="E462" s="72"/>
      <c r="F462" s="72"/>
      <c r="G462" s="72"/>
      <c r="H462" s="72"/>
      <c r="I462" s="70">
        <f>SUM(N432:N461)</f>
        <v>51574.96</v>
      </c>
      <c r="J462" s="71"/>
      <c r="K462" s="125">
        <f>SUM(O432:O461)</f>
        <v>637191.32000000007</v>
      </c>
      <c r="L462" s="126"/>
    </row>
    <row r="463" spans="1:34" s="18" customFormat="1" hidden="1" x14ac:dyDescent="0.2">
      <c r="A463" s="18" t="s">
        <v>526</v>
      </c>
      <c r="I463" s="18">
        <f>SUM(AB432:AB462)</f>
        <v>0</v>
      </c>
      <c r="K463" s="111">
        <f>SUM(AC432:AC462)</f>
        <v>0</v>
      </c>
      <c r="L463" s="111"/>
    </row>
    <row r="464" spans="1:34" s="18" customFormat="1" hidden="1" x14ac:dyDescent="0.2">
      <c r="A464" s="18" t="s">
        <v>527</v>
      </c>
      <c r="I464" s="18">
        <f>SUM(AD432:AD463)</f>
        <v>0</v>
      </c>
      <c r="K464" s="111">
        <f>SUM(AE432:AE463)</f>
        <v>0</v>
      </c>
      <c r="L464" s="111"/>
    </row>
    <row r="465" spans="1:43" s="18" customFormat="1" x14ac:dyDescent="0.2">
      <c r="K465" s="111"/>
      <c r="L465" s="111"/>
    </row>
    <row r="466" spans="1:43" ht="16.5" customHeight="1" x14ac:dyDescent="0.25">
      <c r="A466" s="88" t="s">
        <v>540</v>
      </c>
      <c r="B466" s="88"/>
      <c r="C466" s="88"/>
      <c r="D466" s="88"/>
      <c r="E466" s="88"/>
      <c r="F466" s="88"/>
      <c r="G466" s="88"/>
      <c r="H466" s="88"/>
      <c r="I466" s="86">
        <f>SUM(N57:N465)</f>
        <v>440555.77</v>
      </c>
      <c r="J466" s="87"/>
      <c r="K466" s="128">
        <f>SUM(O57:O465)</f>
        <v>6155450.1400000025</v>
      </c>
      <c r="L466" s="129"/>
      <c r="AP466" s="15" t="str">
        <f>CONCATENATE("Итого по локальной смете: ",IF(Source!G540&lt;&gt;"Новая локальная смета", Source!G540, ""))</f>
        <v>Итого по локальной смете: КЛ в коллекторах (Временная и постоянная схемы) от коллектора «КВК-галерея» ПК-0 до СП 60004. Корты-2. 1 этап (временная схема)</v>
      </c>
    </row>
    <row r="467" spans="1:43" hidden="1" x14ac:dyDescent="0.2">
      <c r="A467" t="s">
        <v>526</v>
      </c>
      <c r="I467">
        <f>SUM(AB57:AB466)</f>
        <v>0</v>
      </c>
      <c r="K467" s="117">
        <f>SUM(AC57:AC466)</f>
        <v>0</v>
      </c>
    </row>
    <row r="468" spans="1:43" hidden="1" x14ac:dyDescent="0.2">
      <c r="A468" t="s">
        <v>527</v>
      </c>
      <c r="I468">
        <f>SUM(AD57:AD467)</f>
        <v>0</v>
      </c>
      <c r="K468" s="117">
        <f>SUM(AE57:AE467)</f>
        <v>0</v>
      </c>
    </row>
    <row r="469" spans="1:43" x14ac:dyDescent="0.2">
      <c r="L469" s="130"/>
    </row>
    <row r="472" spans="1:43" ht="15.75" x14ac:dyDescent="0.25">
      <c r="A472" s="49"/>
      <c r="B472" s="95" t="s">
        <v>541</v>
      </c>
      <c r="C472" s="95"/>
      <c r="D472" s="96" t="s">
        <v>542</v>
      </c>
      <c r="E472" s="96"/>
      <c r="F472" s="50"/>
      <c r="G472" s="97"/>
      <c r="H472" s="97"/>
      <c r="I472" s="97"/>
      <c r="J472" s="50"/>
      <c r="K472" s="131" t="s">
        <v>543</v>
      </c>
      <c r="L472" s="131"/>
      <c r="M472" s="52"/>
      <c r="N472" s="53"/>
      <c r="O472" s="53"/>
      <c r="P472" s="54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  <c r="AC472" s="51"/>
      <c r="AD472" s="51"/>
      <c r="AE472" s="51"/>
      <c r="AF472" s="51"/>
      <c r="AG472" s="51"/>
      <c r="AH472" s="51"/>
      <c r="AI472" s="51"/>
      <c r="AJ472" s="51"/>
      <c r="AK472" s="51"/>
      <c r="AL472" s="51"/>
      <c r="AM472" s="51"/>
      <c r="AN472" s="51"/>
      <c r="AO472" s="51"/>
      <c r="AP472" s="51"/>
      <c r="AQ472" s="51"/>
    </row>
    <row r="473" spans="1:43" ht="15.75" x14ac:dyDescent="0.25">
      <c r="A473" s="55"/>
      <c r="B473" s="51"/>
      <c r="C473" s="56" t="s">
        <v>544</v>
      </c>
      <c r="D473" s="98" t="s">
        <v>545</v>
      </c>
      <c r="E473" s="98"/>
      <c r="F473" s="50"/>
      <c r="G473" s="101" t="s">
        <v>546</v>
      </c>
      <c r="H473" s="101"/>
      <c r="I473" s="101"/>
      <c r="J473" s="50"/>
      <c r="K473" s="132" t="s">
        <v>547</v>
      </c>
      <c r="L473" s="132"/>
      <c r="M473" s="58"/>
      <c r="N473" s="59"/>
      <c r="O473" s="59"/>
      <c r="P473" s="54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51"/>
      <c r="AD473" s="51"/>
      <c r="AE473" s="51"/>
      <c r="AF473" s="51"/>
      <c r="AG473" s="51"/>
      <c r="AH473" s="51"/>
      <c r="AI473" s="51"/>
      <c r="AJ473" s="51"/>
      <c r="AK473" s="51"/>
      <c r="AL473" s="51"/>
      <c r="AM473" s="51"/>
      <c r="AN473" s="51"/>
      <c r="AO473" s="51"/>
      <c r="AP473" s="51"/>
      <c r="AQ473" s="51"/>
    </row>
    <row r="474" spans="1:43" ht="15.75" x14ac:dyDescent="0.25">
      <c r="A474" s="55"/>
      <c r="B474" s="51"/>
      <c r="C474" s="56"/>
      <c r="D474" s="57"/>
      <c r="E474" s="57"/>
      <c r="F474" s="50"/>
      <c r="G474" s="57"/>
      <c r="H474" s="57"/>
      <c r="I474" s="57"/>
      <c r="J474" s="50"/>
      <c r="K474" s="133"/>
      <c r="L474" s="133"/>
      <c r="M474" s="58"/>
      <c r="N474" s="59"/>
      <c r="O474" s="59"/>
      <c r="P474" s="54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  <c r="AC474" s="51"/>
      <c r="AD474" s="51"/>
      <c r="AE474" s="51"/>
      <c r="AF474" s="51"/>
      <c r="AG474" s="51"/>
      <c r="AH474" s="51"/>
      <c r="AI474" s="51"/>
      <c r="AJ474" s="51"/>
      <c r="AK474" s="51"/>
      <c r="AL474" s="51"/>
      <c r="AM474" s="51"/>
      <c r="AN474" s="51"/>
      <c r="AO474" s="51"/>
      <c r="AP474" s="51"/>
      <c r="AQ474" s="51"/>
    </row>
    <row r="475" spans="1:43" ht="15.75" x14ac:dyDescent="0.25">
      <c r="A475" s="55"/>
      <c r="B475" s="51"/>
      <c r="C475" s="56"/>
      <c r="D475" s="57"/>
      <c r="E475" s="57"/>
      <c r="F475" s="50"/>
      <c r="G475" s="57"/>
      <c r="H475" s="57"/>
      <c r="I475" s="57"/>
      <c r="J475" s="50"/>
      <c r="K475" s="133"/>
      <c r="L475" s="133"/>
      <c r="M475" s="58"/>
      <c r="N475" s="59"/>
      <c r="O475" s="59"/>
      <c r="P475" s="54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  <c r="AE475" s="51"/>
      <c r="AF475" s="51"/>
      <c r="AG475" s="51"/>
      <c r="AH475" s="51"/>
      <c r="AI475" s="51"/>
      <c r="AJ475" s="51"/>
      <c r="AK475" s="51"/>
      <c r="AL475" s="51"/>
      <c r="AM475" s="51"/>
      <c r="AN475" s="51"/>
      <c r="AO475" s="51"/>
      <c r="AP475" s="51"/>
      <c r="AQ475" s="51"/>
    </row>
    <row r="476" spans="1:43" ht="15.75" x14ac:dyDescent="0.25">
      <c r="A476" s="49"/>
      <c r="B476" s="60"/>
      <c r="C476" s="61"/>
      <c r="D476" s="51"/>
      <c r="E476" s="62"/>
      <c r="F476" s="50"/>
      <c r="G476" s="50"/>
      <c r="H476" s="63"/>
      <c r="I476" s="64"/>
      <c r="J476" s="50"/>
      <c r="K476" s="134"/>
      <c r="L476" s="135"/>
      <c r="M476" s="52"/>
      <c r="N476" s="53"/>
      <c r="O476" s="53"/>
      <c r="P476" s="54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  <c r="AE476" s="51"/>
      <c r="AF476" s="51"/>
      <c r="AG476" s="51"/>
      <c r="AH476" s="51"/>
      <c r="AI476" s="51"/>
      <c r="AJ476" s="51"/>
      <c r="AK476" s="51"/>
      <c r="AL476" s="51"/>
      <c r="AM476" s="51"/>
      <c r="AN476" s="51"/>
      <c r="AO476" s="51"/>
      <c r="AP476" s="51"/>
      <c r="AQ476" s="51"/>
    </row>
    <row r="477" spans="1:43" ht="15.75" x14ac:dyDescent="0.25">
      <c r="A477" s="49"/>
      <c r="B477" s="95" t="s">
        <v>548</v>
      </c>
      <c r="C477" s="95"/>
      <c r="D477" s="96" t="s">
        <v>549</v>
      </c>
      <c r="E477" s="96"/>
      <c r="F477" s="50"/>
      <c r="G477" s="97"/>
      <c r="H477" s="97"/>
      <c r="I477" s="97"/>
      <c r="J477" s="50"/>
      <c r="K477" s="131" t="s">
        <v>550</v>
      </c>
      <c r="L477" s="131"/>
      <c r="M477" s="65"/>
      <c r="N477" s="66"/>
      <c r="O477" s="66"/>
      <c r="P477" s="54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  <c r="AC477" s="51"/>
      <c r="AD477" s="51"/>
      <c r="AE477" s="51"/>
      <c r="AF477" s="51"/>
      <c r="AG477" s="51"/>
      <c r="AH477" s="51"/>
      <c r="AI477" s="51"/>
      <c r="AJ477" s="51"/>
      <c r="AK477" s="51"/>
      <c r="AL477" s="51"/>
      <c r="AM477" s="51"/>
      <c r="AN477" s="51"/>
      <c r="AO477" s="51"/>
      <c r="AP477" s="51"/>
      <c r="AQ477" s="51"/>
    </row>
    <row r="478" spans="1:43" ht="15.75" x14ac:dyDescent="0.25">
      <c r="A478" s="67"/>
      <c r="B478" s="51"/>
      <c r="C478" s="56" t="s">
        <v>544</v>
      </c>
      <c r="D478" s="98" t="s">
        <v>545</v>
      </c>
      <c r="E478" s="98"/>
      <c r="F478" s="50"/>
      <c r="G478" s="98" t="s">
        <v>546</v>
      </c>
      <c r="H478" s="98"/>
      <c r="I478" s="98"/>
      <c r="J478" s="50"/>
      <c r="K478" s="132" t="s">
        <v>547</v>
      </c>
      <c r="L478" s="132"/>
      <c r="M478" s="58"/>
      <c r="N478" s="59"/>
      <c r="O478" s="59"/>
      <c r="P478" s="54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  <c r="AE478" s="51"/>
      <c r="AF478" s="51"/>
      <c r="AG478" s="51"/>
      <c r="AH478" s="51"/>
      <c r="AI478" s="51"/>
      <c r="AJ478" s="51"/>
      <c r="AK478" s="51"/>
      <c r="AL478" s="51"/>
      <c r="AM478" s="51"/>
      <c r="AN478" s="51"/>
      <c r="AO478" s="51"/>
      <c r="AP478" s="51"/>
      <c r="AQ478" s="51"/>
    </row>
  </sheetData>
  <autoFilter ref="A60:L60" xr:uid="{A70D4B1D-026A-4361-A1F1-62542F2DA436}"/>
  <mergeCells count="249">
    <mergeCell ref="I43:I50"/>
    <mergeCell ref="J43:J50"/>
    <mergeCell ref="K43:K50"/>
    <mergeCell ref="L43:L50"/>
    <mergeCell ref="A45:A50"/>
    <mergeCell ref="B45:B50"/>
    <mergeCell ref="A43:B44"/>
    <mergeCell ref="C43:C50"/>
    <mergeCell ref="D43:D50"/>
    <mergeCell ref="E43:E50"/>
    <mergeCell ref="F43:F50"/>
    <mergeCell ref="G43:G50"/>
    <mergeCell ref="H43:H50"/>
    <mergeCell ref="B54:L54"/>
    <mergeCell ref="B55:L55"/>
    <mergeCell ref="A53:L53"/>
    <mergeCell ref="B477:C477"/>
    <mergeCell ref="D477:E477"/>
    <mergeCell ref="G477:I477"/>
    <mergeCell ref="K477:L477"/>
    <mergeCell ref="D478:E478"/>
    <mergeCell ref="A38:L38"/>
    <mergeCell ref="H40:I40"/>
    <mergeCell ref="A42:L42"/>
    <mergeCell ref="G478:I478"/>
    <mergeCell ref="K478:L478"/>
    <mergeCell ref="B472:C472"/>
    <mergeCell ref="D472:E472"/>
    <mergeCell ref="G472:I472"/>
    <mergeCell ref="K472:L472"/>
    <mergeCell ref="D473:E473"/>
    <mergeCell ref="G473:I473"/>
    <mergeCell ref="K473:L473"/>
    <mergeCell ref="I459:J459"/>
    <mergeCell ref="K459:L459"/>
    <mergeCell ref="K462:L462"/>
    <mergeCell ref="I462:J462"/>
    <mergeCell ref="A462:H462"/>
    <mergeCell ref="K466:L466"/>
    <mergeCell ref="I466:J466"/>
    <mergeCell ref="A466:H466"/>
    <mergeCell ref="H30:I30"/>
    <mergeCell ref="J30:L30"/>
    <mergeCell ref="I32:J33"/>
    <mergeCell ref="A37:L37"/>
    <mergeCell ref="E32:F34"/>
    <mergeCell ref="E35:F35"/>
    <mergeCell ref="G32:H34"/>
    <mergeCell ref="G35:H35"/>
    <mergeCell ref="A432:L432"/>
    <mergeCell ref="I442:J442"/>
    <mergeCell ref="K442:L442"/>
    <mergeCell ref="I445:J445"/>
    <mergeCell ref="K445:L445"/>
    <mergeCell ref="I456:J456"/>
    <mergeCell ref="K456:L456"/>
    <mergeCell ref="K428:L428"/>
    <mergeCell ref="I428:J428"/>
    <mergeCell ref="A428:H428"/>
    <mergeCell ref="K346:L346"/>
    <mergeCell ref="I312:J312"/>
    <mergeCell ref="E26:H26"/>
    <mergeCell ref="J26:L26"/>
    <mergeCell ref="J27:L27"/>
    <mergeCell ref="E28:H28"/>
    <mergeCell ref="J28:L28"/>
    <mergeCell ref="J29:L29"/>
    <mergeCell ref="K424:L424"/>
    <mergeCell ref="I424:J424"/>
    <mergeCell ref="A424:H424"/>
    <mergeCell ref="I416:J416"/>
    <mergeCell ref="K416:L416"/>
    <mergeCell ref="I419:J419"/>
    <mergeCell ref="K419:L419"/>
    <mergeCell ref="I422:J422"/>
    <mergeCell ref="K422:L422"/>
    <mergeCell ref="I391:J391"/>
    <mergeCell ref="K391:L391"/>
    <mergeCell ref="I402:J402"/>
    <mergeCell ref="K402:L402"/>
    <mergeCell ref="I405:J405"/>
    <mergeCell ref="K405:L405"/>
    <mergeCell ref="A348:H348"/>
    <mergeCell ref="K335:L335"/>
    <mergeCell ref="I346:J346"/>
    <mergeCell ref="E22:H22"/>
    <mergeCell ref="J22:L22"/>
    <mergeCell ref="J23:L23"/>
    <mergeCell ref="E24:H24"/>
    <mergeCell ref="J24:L24"/>
    <mergeCell ref="J25:L25"/>
    <mergeCell ref="G18:H18"/>
    <mergeCell ref="J18:L18"/>
    <mergeCell ref="J19:L19"/>
    <mergeCell ref="E20:H20"/>
    <mergeCell ref="J20:L20"/>
    <mergeCell ref="J21:L21"/>
    <mergeCell ref="J5:L5"/>
    <mergeCell ref="J6:L7"/>
    <mergeCell ref="C7:H7"/>
    <mergeCell ref="C8:H8"/>
    <mergeCell ref="J8:L9"/>
    <mergeCell ref="C9:H9"/>
    <mergeCell ref="H5:I5"/>
    <mergeCell ref="J17:L17"/>
    <mergeCell ref="C10:H10"/>
    <mergeCell ref="J10:L11"/>
    <mergeCell ref="C11:H11"/>
    <mergeCell ref="C12:H12"/>
    <mergeCell ref="J12:L13"/>
    <mergeCell ref="C13:H13"/>
    <mergeCell ref="C14:H14"/>
    <mergeCell ref="J14:L15"/>
    <mergeCell ref="C15:H15"/>
    <mergeCell ref="C16:H16"/>
    <mergeCell ref="G17:I17"/>
    <mergeCell ref="I1:L1"/>
    <mergeCell ref="I2:L2"/>
    <mergeCell ref="I3:L3"/>
    <mergeCell ref="J4:L4"/>
    <mergeCell ref="I382:J382"/>
    <mergeCell ref="K382:L382"/>
    <mergeCell ref="I385:J385"/>
    <mergeCell ref="K385:L385"/>
    <mergeCell ref="I388:J388"/>
    <mergeCell ref="K388:L388"/>
    <mergeCell ref="I365:J365"/>
    <mergeCell ref="K365:L365"/>
    <mergeCell ref="I368:J368"/>
    <mergeCell ref="K368:L368"/>
    <mergeCell ref="I379:J379"/>
    <mergeCell ref="K379:L379"/>
    <mergeCell ref="K348:L348"/>
    <mergeCell ref="I348:J348"/>
    <mergeCell ref="A352:L352"/>
    <mergeCell ref="I362:J362"/>
    <mergeCell ref="K362:L362"/>
    <mergeCell ref="I326:J326"/>
    <mergeCell ref="K326:L326"/>
    <mergeCell ref="I335:J335"/>
    <mergeCell ref="K312:L312"/>
    <mergeCell ref="I320:J320"/>
    <mergeCell ref="K320:L320"/>
    <mergeCell ref="I323:J323"/>
    <mergeCell ref="K323:L323"/>
    <mergeCell ref="I296:J296"/>
    <mergeCell ref="K296:L296"/>
    <mergeCell ref="I299:J299"/>
    <mergeCell ref="K299:L299"/>
    <mergeCell ref="I302:J302"/>
    <mergeCell ref="K302:L302"/>
    <mergeCell ref="I276:J276"/>
    <mergeCell ref="K276:L276"/>
    <mergeCell ref="I285:J285"/>
    <mergeCell ref="K285:L285"/>
    <mergeCell ref="I288:J288"/>
    <mergeCell ref="K288:L288"/>
    <mergeCell ref="A257:H257"/>
    <mergeCell ref="K261:L261"/>
    <mergeCell ref="I261:J261"/>
    <mergeCell ref="A261:H261"/>
    <mergeCell ref="A265:L265"/>
    <mergeCell ref="A267:L267"/>
    <mergeCell ref="I252:J252"/>
    <mergeCell ref="K252:L252"/>
    <mergeCell ref="I255:J255"/>
    <mergeCell ref="K255:L255"/>
    <mergeCell ref="K257:L257"/>
    <mergeCell ref="I257:J257"/>
    <mergeCell ref="I235:J235"/>
    <mergeCell ref="K235:L235"/>
    <mergeCell ref="I238:J238"/>
    <mergeCell ref="K238:L238"/>
    <mergeCell ref="I249:J249"/>
    <mergeCell ref="K249:L249"/>
    <mergeCell ref="I218:J218"/>
    <mergeCell ref="K218:L218"/>
    <mergeCell ref="I221:J221"/>
    <mergeCell ref="K221:L221"/>
    <mergeCell ref="I224:J224"/>
    <mergeCell ref="K224:L224"/>
    <mergeCell ref="I201:J201"/>
    <mergeCell ref="K201:L201"/>
    <mergeCell ref="I212:J212"/>
    <mergeCell ref="K212:L212"/>
    <mergeCell ref="I215:J215"/>
    <mergeCell ref="K215:L215"/>
    <mergeCell ref="A183:L183"/>
    <mergeCell ref="A185:L185"/>
    <mergeCell ref="I195:J195"/>
    <mergeCell ref="K195:L195"/>
    <mergeCell ref="I198:J198"/>
    <mergeCell ref="K198:L198"/>
    <mergeCell ref="K175:L175"/>
    <mergeCell ref="I175:J175"/>
    <mergeCell ref="A175:H175"/>
    <mergeCell ref="K179:L179"/>
    <mergeCell ref="I179:J179"/>
    <mergeCell ref="A179:H179"/>
    <mergeCell ref="A160:L160"/>
    <mergeCell ref="A162:L162"/>
    <mergeCell ref="I169:J169"/>
    <mergeCell ref="K169:L169"/>
    <mergeCell ref="I173:J173"/>
    <mergeCell ref="K173:L173"/>
    <mergeCell ref="I150:J150"/>
    <mergeCell ref="K150:L150"/>
    <mergeCell ref="K152:L152"/>
    <mergeCell ref="I152:J152"/>
    <mergeCell ref="A152:H152"/>
    <mergeCell ref="K156:L156"/>
    <mergeCell ref="I156:J156"/>
    <mergeCell ref="A156:H156"/>
    <mergeCell ref="K135:L135"/>
    <mergeCell ref="I135:J135"/>
    <mergeCell ref="A135:H135"/>
    <mergeCell ref="A139:L139"/>
    <mergeCell ref="I146:J146"/>
    <mergeCell ref="K146:L146"/>
    <mergeCell ref="I127:J127"/>
    <mergeCell ref="K127:L127"/>
    <mergeCell ref="I130:J130"/>
    <mergeCell ref="K130:L130"/>
    <mergeCell ref="I133:J133"/>
    <mergeCell ref="K133:L133"/>
    <mergeCell ref="I102:J102"/>
    <mergeCell ref="K102:L102"/>
    <mergeCell ref="I113:J113"/>
    <mergeCell ref="K113:L113"/>
    <mergeCell ref="I116:J116"/>
    <mergeCell ref="K116:L116"/>
    <mergeCell ref="I93:J93"/>
    <mergeCell ref="K93:L93"/>
    <mergeCell ref="I96:J96"/>
    <mergeCell ref="K96:L96"/>
    <mergeCell ref="I99:J99"/>
    <mergeCell ref="K99:L99"/>
    <mergeCell ref="I76:J76"/>
    <mergeCell ref="K76:L76"/>
    <mergeCell ref="I79:J79"/>
    <mergeCell ref="K79:L79"/>
    <mergeCell ref="I90:J90"/>
    <mergeCell ref="K90:L90"/>
    <mergeCell ref="A57:L57"/>
    <mergeCell ref="A59:L59"/>
    <mergeCell ref="I70:J70"/>
    <mergeCell ref="K70:L70"/>
    <mergeCell ref="I73:J73"/>
    <mergeCell ref="K73:L73"/>
  </mergeCells>
  <phoneticPr fontId="20" type="noConversion"/>
  <pageMargins left="0.4" right="0.2" top="0.2" bottom="0.4" header="0.2" footer="0.2"/>
  <pageSetup paperSize="9" scale="6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5C91-FF43-42BF-9D69-134C85329E9D}">
  <dimension ref="A1:IU610"/>
  <sheetViews>
    <sheetView workbookViewId="0">
      <selection activeCell="A606" sqref="A606:AX60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65736</v>
      </c>
      <c r="M1">
        <v>10</v>
      </c>
      <c r="N1">
        <v>11</v>
      </c>
      <c r="O1">
        <v>11</v>
      </c>
      <c r="P1">
        <v>0</v>
      </c>
      <c r="Q1">
        <v>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459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603</v>
      </c>
      <c r="C12" s="1">
        <v>0</v>
      </c>
      <c r="D12" s="1">
        <f>ROW(A570)</f>
        <v>570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>
        <v>160</v>
      </c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74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72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52212985</v>
      </c>
      <c r="B15" s="1">
        <v>1</v>
      </c>
      <c r="C15" s="1">
        <v>2025</v>
      </c>
      <c r="D15" s="1">
        <v>1</v>
      </c>
      <c r="E15" s="1"/>
      <c r="F15" s="1" t="s">
        <v>14</v>
      </c>
      <c r="G15" s="1" t="s">
        <v>14</v>
      </c>
      <c r="H15" s="1"/>
      <c r="I15" s="1"/>
      <c r="J15" s="1"/>
      <c r="K15" s="1"/>
      <c r="L15" s="1"/>
      <c r="M15" s="1">
        <v>2</v>
      </c>
      <c r="N15" s="1"/>
      <c r="O15" s="1"/>
      <c r="P15" s="1"/>
      <c r="Q15" s="1">
        <v>0</v>
      </c>
      <c r="R15" s="1"/>
      <c r="S15" s="1"/>
      <c r="T15" s="1">
        <v>1</v>
      </c>
      <c r="U15" s="1" t="s">
        <v>3</v>
      </c>
      <c r="V15" s="1"/>
      <c r="W15" s="1"/>
      <c r="X15" s="1"/>
      <c r="Y15" s="1"/>
      <c r="Z15" s="1"/>
      <c r="AA15" s="1"/>
      <c r="AB15" s="1" t="s">
        <v>3</v>
      </c>
      <c r="AC15" s="1" t="s">
        <v>3</v>
      </c>
      <c r="AD15" s="1" t="s">
        <v>3</v>
      </c>
      <c r="AE15" s="1" t="s">
        <v>3</v>
      </c>
      <c r="AF15" s="1" t="s">
        <v>3</v>
      </c>
      <c r="AG15" s="1" t="s">
        <v>3</v>
      </c>
      <c r="AH15" s="1" t="s">
        <v>3</v>
      </c>
      <c r="AI15" s="1" t="s">
        <v>3</v>
      </c>
      <c r="AJ15" s="1" t="s">
        <v>3</v>
      </c>
      <c r="AK15" s="1" t="s">
        <v>3</v>
      </c>
      <c r="AL15" s="1" t="s">
        <v>3</v>
      </c>
      <c r="AM15" s="1" t="s">
        <v>3</v>
      </c>
      <c r="AN15" s="1" t="s">
        <v>3</v>
      </c>
      <c r="AO15" s="1" t="s">
        <v>3</v>
      </c>
      <c r="AP15" s="1" t="s">
        <v>3</v>
      </c>
      <c r="AQ15" s="1" t="s">
        <v>3</v>
      </c>
      <c r="AR15" s="1" t="s">
        <v>3</v>
      </c>
      <c r="AS15" s="1" t="s">
        <v>3</v>
      </c>
      <c r="AT15" s="1" t="s">
        <v>3</v>
      </c>
      <c r="AU15" s="1" t="s">
        <v>3</v>
      </c>
      <c r="AV15" s="1" t="s">
        <v>3</v>
      </c>
      <c r="AW15" s="1" t="s">
        <v>3</v>
      </c>
      <c r="AX15" s="1" t="s">
        <v>3</v>
      </c>
      <c r="AY15" s="1" t="s">
        <v>3</v>
      </c>
      <c r="AZ15" s="1" t="s">
        <v>3</v>
      </c>
      <c r="BA15" s="1" t="s">
        <v>3</v>
      </c>
      <c r="BB15" s="1">
        <v>0</v>
      </c>
      <c r="BC15" s="1"/>
      <c r="BD15" s="1"/>
      <c r="BE15" s="1"/>
      <c r="BF15" s="1"/>
      <c r="BG15" s="1"/>
      <c r="BH15" s="1" t="s">
        <v>6</v>
      </c>
      <c r="BI15" s="1" t="s">
        <v>3</v>
      </c>
      <c r="BJ15" s="1">
        <v>1</v>
      </c>
      <c r="BK15" s="1">
        <v>1</v>
      </c>
      <c r="BL15" s="1">
        <v>0</v>
      </c>
      <c r="BM15" s="1">
        <v>0</v>
      </c>
      <c r="BN15" s="1">
        <v>1</v>
      </c>
      <c r="BO15" s="1">
        <v>0</v>
      </c>
      <c r="BP15" s="1">
        <v>6</v>
      </c>
      <c r="BQ15" s="1">
        <v>2</v>
      </c>
      <c r="BR15" s="1">
        <v>1</v>
      </c>
      <c r="BS15" s="1">
        <v>1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 t="s">
        <v>8</v>
      </c>
      <c r="BZ15" s="1" t="s">
        <v>9</v>
      </c>
      <c r="CA15" s="1" t="s">
        <v>10</v>
      </c>
      <c r="CB15" s="1" t="s">
        <v>10</v>
      </c>
      <c r="CC15" s="1" t="s">
        <v>10</v>
      </c>
      <c r="CD15" s="1" t="s">
        <v>10</v>
      </c>
      <c r="CE15" s="1" t="s">
        <v>11</v>
      </c>
      <c r="CF15" s="1">
        <v>0</v>
      </c>
      <c r="CG15" s="1"/>
      <c r="CH15" s="1">
        <v>8200</v>
      </c>
      <c r="CI15" s="1" t="s">
        <v>3</v>
      </c>
      <c r="CJ15" s="1"/>
      <c r="CK15" s="1">
        <v>0</v>
      </c>
      <c r="CL15" s="1">
        <v>0</v>
      </c>
      <c r="CM15" s="1">
        <v>0</v>
      </c>
      <c r="CN15" s="1" t="s">
        <v>3</v>
      </c>
      <c r="CO15" s="1" t="s">
        <v>3</v>
      </c>
      <c r="CP15" s="1" t="s">
        <v>3</v>
      </c>
      <c r="CQ15" s="1" t="s">
        <v>3</v>
      </c>
      <c r="CR15" s="1" t="s">
        <v>3</v>
      </c>
      <c r="CS15" s="1">
        <v>0</v>
      </c>
      <c r="CT15" s="1" t="s">
        <v>3</v>
      </c>
      <c r="CU15" s="1">
        <v>0</v>
      </c>
      <c r="CV15" s="1">
        <v>45658</v>
      </c>
      <c r="CW15" s="1">
        <v>45688</v>
      </c>
      <c r="CX15" s="1">
        <v>0</v>
      </c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>
        <v>0</v>
      </c>
    </row>
    <row r="18" spans="1:255" x14ac:dyDescent="0.2">
      <c r="A18" s="3">
        <v>52</v>
      </c>
      <c r="B18" s="3">
        <f t="shared" ref="B18:G18" si="0">B570</f>
        <v>603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>02-01-08 (2 этап)</v>
      </c>
      <c r="G18" s="3" t="str">
        <f t="shared" si="0"/>
        <v>02-01-08 Корты-2_корр.4_под КС-2</v>
      </c>
      <c r="H18" s="3"/>
      <c r="I18" s="3"/>
      <c r="J18" s="3"/>
      <c r="K18" s="3"/>
      <c r="L18" s="3"/>
      <c r="M18" s="3"/>
      <c r="N18" s="3"/>
      <c r="O18" s="3">
        <f t="shared" ref="O18:AT18" si="1">O570</f>
        <v>5536412.6399999997</v>
      </c>
      <c r="P18" s="3">
        <f t="shared" si="1"/>
        <v>5044293.05</v>
      </c>
      <c r="Q18" s="3">
        <f t="shared" si="1"/>
        <v>46838.82</v>
      </c>
      <c r="R18" s="3">
        <f t="shared" si="1"/>
        <v>14894.63</v>
      </c>
      <c r="S18" s="3">
        <f t="shared" si="1"/>
        <v>445280.77</v>
      </c>
      <c r="T18" s="3">
        <f t="shared" si="1"/>
        <v>0</v>
      </c>
      <c r="U18" s="3">
        <f t="shared" si="1"/>
        <v>1180.4231636788797</v>
      </c>
      <c r="V18" s="3">
        <f t="shared" si="1"/>
        <v>0</v>
      </c>
      <c r="W18" s="3">
        <f t="shared" si="1"/>
        <v>0</v>
      </c>
      <c r="X18" s="3">
        <f t="shared" si="1"/>
        <v>404551.05</v>
      </c>
      <c r="Y18" s="3">
        <f t="shared" si="1"/>
        <v>190655.04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6155450.1399999997</v>
      </c>
      <c r="AS18" s="3">
        <f t="shared" si="1"/>
        <v>124212.21</v>
      </c>
      <c r="AT18" s="3">
        <f t="shared" si="1"/>
        <v>6031237.9299999997</v>
      </c>
      <c r="AU18" s="3">
        <f t="shared" ref="AU18:BZ18" si="2">AU570</f>
        <v>0</v>
      </c>
      <c r="AV18" s="3">
        <f t="shared" si="2"/>
        <v>5044293.05</v>
      </c>
      <c r="AW18" s="3">
        <f t="shared" si="2"/>
        <v>5044293.05</v>
      </c>
      <c r="AX18" s="3">
        <f t="shared" si="2"/>
        <v>0</v>
      </c>
      <c r="AY18" s="3">
        <f t="shared" si="2"/>
        <v>5044293.05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CA570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DG570</f>
        <v>5510910.5</v>
      </c>
      <c r="DH18" s="4">
        <f t="shared" si="4"/>
        <v>5018790.91</v>
      </c>
      <c r="DI18" s="4">
        <f t="shared" si="4"/>
        <v>46838.82</v>
      </c>
      <c r="DJ18" s="4">
        <f t="shared" si="4"/>
        <v>14894.63</v>
      </c>
      <c r="DK18" s="4">
        <f t="shared" si="4"/>
        <v>445280.77</v>
      </c>
      <c r="DL18" s="4">
        <f t="shared" si="4"/>
        <v>0</v>
      </c>
      <c r="DM18" s="4">
        <f t="shared" si="4"/>
        <v>1180.4231636788797</v>
      </c>
      <c r="DN18" s="4">
        <f t="shared" si="4"/>
        <v>0</v>
      </c>
      <c r="DO18" s="4">
        <f t="shared" si="4"/>
        <v>0</v>
      </c>
      <c r="DP18" s="4">
        <f t="shared" si="4"/>
        <v>404551.05</v>
      </c>
      <c r="DQ18" s="4">
        <f t="shared" si="4"/>
        <v>190655.04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6129948</v>
      </c>
      <c r="EK18" s="4">
        <f t="shared" si="4"/>
        <v>98710.07</v>
      </c>
      <c r="EL18" s="4">
        <f t="shared" si="4"/>
        <v>6031237.9299999997</v>
      </c>
      <c r="EM18" s="4">
        <f t="shared" ref="EM18:FR18" si="5">EM570</f>
        <v>0</v>
      </c>
      <c r="EN18" s="4">
        <f t="shared" si="5"/>
        <v>5018790.91</v>
      </c>
      <c r="EO18" s="4">
        <f t="shared" si="5"/>
        <v>5018790.91</v>
      </c>
      <c r="EP18" s="4">
        <f t="shared" si="5"/>
        <v>0</v>
      </c>
      <c r="EQ18" s="4">
        <f t="shared" si="5"/>
        <v>5018790.91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FS570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 x14ac:dyDescent="0.2">
      <c r="A20" s="1">
        <v>3</v>
      </c>
      <c r="B20" s="1">
        <v>1</v>
      </c>
      <c r="C20" s="1"/>
      <c r="D20" s="1">
        <f>ROW(A540)</f>
        <v>540</v>
      </c>
      <c r="E20" s="1"/>
      <c r="F20" s="1" t="s">
        <v>3</v>
      </c>
      <c r="G20" s="1" t="s">
        <v>15</v>
      </c>
      <c r="H20" s="1" t="s">
        <v>3</v>
      </c>
      <c r="I20" s="1">
        <v>0</v>
      </c>
      <c r="J20" s="1" t="s">
        <v>3</v>
      </c>
      <c r="K20" s="1">
        <v>-1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55" x14ac:dyDescent="0.2">
      <c r="A22" s="3">
        <v>52</v>
      </c>
      <c r="B22" s="3">
        <f t="shared" ref="B22:G22" si="7">B540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/>
      </c>
      <c r="G22" s="3" t="str">
        <f t="shared" si="7"/>
        <v>КЛ в коллекторах (Временная и постоянная схемы) от коллектора «КВК-галерея» ПК-0 до СП 60004. Корты-2. 1 этап (временная схема)</v>
      </c>
      <c r="H22" s="3"/>
      <c r="I22" s="3"/>
      <c r="J22" s="3"/>
      <c r="K22" s="3"/>
      <c r="L22" s="3"/>
      <c r="M22" s="3"/>
      <c r="N22" s="3"/>
      <c r="O22" s="3">
        <f t="shared" ref="O22:AT22" si="8">O540</f>
        <v>5536412.6399999997</v>
      </c>
      <c r="P22" s="3">
        <f t="shared" si="8"/>
        <v>5044293.05</v>
      </c>
      <c r="Q22" s="3">
        <f t="shared" si="8"/>
        <v>46838.82</v>
      </c>
      <c r="R22" s="3">
        <f t="shared" si="8"/>
        <v>14894.63</v>
      </c>
      <c r="S22" s="3">
        <f t="shared" si="8"/>
        <v>445280.77</v>
      </c>
      <c r="T22" s="3">
        <f t="shared" si="8"/>
        <v>0</v>
      </c>
      <c r="U22" s="3">
        <f t="shared" si="8"/>
        <v>1180.4231636788797</v>
      </c>
      <c r="V22" s="3">
        <f t="shared" si="8"/>
        <v>0</v>
      </c>
      <c r="W22" s="3">
        <f t="shared" si="8"/>
        <v>0</v>
      </c>
      <c r="X22" s="3">
        <f t="shared" si="8"/>
        <v>404551.05</v>
      </c>
      <c r="Y22" s="3">
        <f t="shared" si="8"/>
        <v>190655.04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6155450.1399999997</v>
      </c>
      <c r="AS22" s="3">
        <f t="shared" si="8"/>
        <v>124212.21</v>
      </c>
      <c r="AT22" s="3">
        <f t="shared" si="8"/>
        <v>6031237.9299999997</v>
      </c>
      <c r="AU22" s="3">
        <f t="shared" ref="AU22:BZ22" si="9">AU540</f>
        <v>0</v>
      </c>
      <c r="AV22" s="3">
        <f t="shared" si="9"/>
        <v>5044293.05</v>
      </c>
      <c r="AW22" s="3">
        <f t="shared" si="9"/>
        <v>5044293.05</v>
      </c>
      <c r="AX22" s="3">
        <f t="shared" si="9"/>
        <v>0</v>
      </c>
      <c r="AY22" s="3">
        <f t="shared" si="9"/>
        <v>5044293.05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CA540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DG540</f>
        <v>5510910.5</v>
      </c>
      <c r="DH22" s="4">
        <f t="shared" si="11"/>
        <v>5018790.91</v>
      </c>
      <c r="DI22" s="4">
        <f t="shared" si="11"/>
        <v>46838.82</v>
      </c>
      <c r="DJ22" s="4">
        <f t="shared" si="11"/>
        <v>14894.63</v>
      </c>
      <c r="DK22" s="4">
        <f t="shared" si="11"/>
        <v>445280.77</v>
      </c>
      <c r="DL22" s="4">
        <f t="shared" si="11"/>
        <v>0</v>
      </c>
      <c r="DM22" s="4">
        <f t="shared" si="11"/>
        <v>1180.4231636788797</v>
      </c>
      <c r="DN22" s="4">
        <f t="shared" si="11"/>
        <v>0</v>
      </c>
      <c r="DO22" s="4">
        <f t="shared" si="11"/>
        <v>0</v>
      </c>
      <c r="DP22" s="4">
        <f t="shared" si="11"/>
        <v>404551.05</v>
      </c>
      <c r="DQ22" s="4">
        <f t="shared" si="11"/>
        <v>190655.04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6129948</v>
      </c>
      <c r="EK22" s="4">
        <f t="shared" si="11"/>
        <v>98710.07</v>
      </c>
      <c r="EL22" s="4">
        <f t="shared" si="11"/>
        <v>6031237.9299999997</v>
      </c>
      <c r="EM22" s="4">
        <f t="shared" ref="EM22:FR22" si="12">EM540</f>
        <v>0</v>
      </c>
      <c r="EN22" s="4">
        <f t="shared" si="12"/>
        <v>5018790.91</v>
      </c>
      <c r="EO22" s="4">
        <f t="shared" si="12"/>
        <v>5018790.91</v>
      </c>
      <c r="EP22" s="4">
        <f t="shared" si="12"/>
        <v>0</v>
      </c>
      <c r="EQ22" s="4">
        <f t="shared" si="12"/>
        <v>5018790.91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FS540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 x14ac:dyDescent="0.2">
      <c r="A24" s="2">
        <v>19</v>
      </c>
      <c r="B24" s="2">
        <v>1</v>
      </c>
      <c r="C24" s="2"/>
      <c r="D24" s="2"/>
      <c r="E24" s="2"/>
      <c r="F24" s="2" t="s">
        <v>3</v>
      </c>
      <c r="G24" s="2" t="s">
        <v>460</v>
      </c>
      <c r="H24" s="2" t="s">
        <v>3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>
        <v>1</v>
      </c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>
        <v>0</v>
      </c>
      <c r="IL24" s="2"/>
      <c r="IM24" s="2"/>
      <c r="IN24" s="2"/>
      <c r="IO24" s="2"/>
      <c r="IP24" s="2"/>
      <c r="IQ24" s="2"/>
      <c r="IR24" s="2"/>
      <c r="IS24" s="2"/>
      <c r="IT24" s="2"/>
      <c r="IU24" s="2"/>
    </row>
    <row r="25" spans="1:255" x14ac:dyDescent="0.2">
      <c r="A25" s="2">
        <v>19</v>
      </c>
      <c r="B25" s="2">
        <v>1</v>
      </c>
      <c r="C25" s="2"/>
      <c r="D25" s="2"/>
      <c r="E25" s="2"/>
      <c r="F25" s="2" t="s">
        <v>3</v>
      </c>
      <c r="G25" s="2" t="s">
        <v>461</v>
      </c>
      <c r="H25" s="2" t="s">
        <v>3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>
        <v>1</v>
      </c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>
        <v>0</v>
      </c>
      <c r="IL25" s="2"/>
      <c r="IM25" s="2"/>
      <c r="IN25" s="2"/>
      <c r="IO25" s="2"/>
      <c r="IP25" s="2"/>
      <c r="IQ25" s="2"/>
      <c r="IR25" s="2"/>
      <c r="IS25" s="2"/>
      <c r="IT25" s="2"/>
      <c r="IU25" s="2"/>
    </row>
    <row r="27" spans="1:255" x14ac:dyDescent="0.2">
      <c r="A27" s="1">
        <v>4</v>
      </c>
      <c r="B27" s="1">
        <v>1</v>
      </c>
      <c r="C27" s="1"/>
      <c r="D27" s="1">
        <f>ROW(A133)</f>
        <v>133</v>
      </c>
      <c r="E27" s="1"/>
      <c r="F27" s="1" t="s">
        <v>17</v>
      </c>
      <c r="G27" s="1" t="s">
        <v>18</v>
      </c>
      <c r="H27" s="1" t="s">
        <v>3</v>
      </c>
      <c r="I27" s="1">
        <v>0</v>
      </c>
      <c r="J27" s="1"/>
      <c r="K27" s="1">
        <v>-1</v>
      </c>
      <c r="L27" s="1"/>
      <c r="M27" s="1" t="s">
        <v>3</v>
      </c>
      <c r="N27" s="1"/>
      <c r="O27" s="1"/>
      <c r="P27" s="1"/>
      <c r="Q27" s="1"/>
      <c r="R27" s="1"/>
      <c r="S27" s="1">
        <v>0</v>
      </c>
      <c r="T27" s="1">
        <v>0</v>
      </c>
      <c r="U27" s="1" t="s">
        <v>3</v>
      </c>
      <c r="V27" s="1">
        <v>0</v>
      </c>
      <c r="W27" s="1"/>
      <c r="X27" s="1"/>
      <c r="Y27" s="1"/>
      <c r="Z27" s="1"/>
      <c r="AA27" s="1"/>
      <c r="AB27" s="1" t="s">
        <v>3</v>
      </c>
      <c r="AC27" s="1" t="s">
        <v>3</v>
      </c>
      <c r="AD27" s="1" t="s">
        <v>3</v>
      </c>
      <c r="AE27" s="1" t="s">
        <v>3</v>
      </c>
      <c r="AF27" s="1" t="s">
        <v>3</v>
      </c>
      <c r="AG27" s="1" t="s">
        <v>3</v>
      </c>
      <c r="AH27" s="1"/>
      <c r="AI27" s="1"/>
      <c r="AJ27" s="1"/>
      <c r="AK27" s="1"/>
      <c r="AL27" s="1"/>
      <c r="AM27" s="1"/>
      <c r="AN27" s="1"/>
      <c r="AO27" s="1"/>
      <c r="AP27" s="1" t="s">
        <v>3</v>
      </c>
      <c r="AQ27" s="1" t="s">
        <v>3</v>
      </c>
      <c r="AR27" s="1" t="s">
        <v>3</v>
      </c>
      <c r="AS27" s="1"/>
      <c r="AT27" s="1"/>
      <c r="AU27" s="1"/>
      <c r="AV27" s="1"/>
      <c r="AW27" s="1"/>
      <c r="AX27" s="1"/>
      <c r="AY27" s="1"/>
      <c r="AZ27" s="1" t="s">
        <v>3</v>
      </c>
      <c r="BA27" s="1"/>
      <c r="BB27" s="1" t="s">
        <v>3</v>
      </c>
      <c r="BC27" s="1" t="s">
        <v>3</v>
      </c>
      <c r="BD27" s="1" t="s">
        <v>3</v>
      </c>
      <c r="BE27" s="1" t="s">
        <v>3</v>
      </c>
      <c r="BF27" s="1" t="s">
        <v>3</v>
      </c>
      <c r="BG27" s="1" t="s">
        <v>3</v>
      </c>
      <c r="BH27" s="1" t="s">
        <v>3</v>
      </c>
      <c r="BI27" s="1" t="s">
        <v>3</v>
      </c>
      <c r="BJ27" s="1" t="s">
        <v>3</v>
      </c>
      <c r="BK27" s="1" t="s">
        <v>3</v>
      </c>
      <c r="BL27" s="1" t="s">
        <v>3</v>
      </c>
      <c r="BM27" s="1" t="s">
        <v>3</v>
      </c>
      <c r="BN27" s="1" t="s">
        <v>3</v>
      </c>
      <c r="BO27" s="1" t="s">
        <v>3</v>
      </c>
      <c r="BP27" s="1" t="s">
        <v>3</v>
      </c>
      <c r="BQ27" s="1"/>
      <c r="BR27" s="1"/>
      <c r="BS27" s="1"/>
      <c r="BT27" s="1"/>
      <c r="BU27" s="1"/>
      <c r="BV27" s="1"/>
      <c r="BW27" s="1"/>
      <c r="BX27" s="1">
        <v>0</v>
      </c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>
        <v>0</v>
      </c>
    </row>
    <row r="29" spans="1:255" x14ac:dyDescent="0.2">
      <c r="A29" s="3">
        <v>52</v>
      </c>
      <c r="B29" s="3">
        <f t="shared" ref="B29:G29" si="14">B133</f>
        <v>1</v>
      </c>
      <c r="C29" s="3">
        <f t="shared" si="14"/>
        <v>4</v>
      </c>
      <c r="D29" s="3">
        <f t="shared" si="14"/>
        <v>27</v>
      </c>
      <c r="E29" s="3">
        <f t="shared" si="14"/>
        <v>0</v>
      </c>
      <c r="F29" s="3" t="str">
        <f t="shared" si="14"/>
        <v>Новый раздел</v>
      </c>
      <c r="G29" s="3" t="str">
        <f t="shared" si="14"/>
        <v>Коллектор "Москва-Сити" ПК222-ПК3</v>
      </c>
      <c r="H29" s="3"/>
      <c r="I29" s="3"/>
      <c r="J29" s="3"/>
      <c r="K29" s="3"/>
      <c r="L29" s="3"/>
      <c r="M29" s="3"/>
      <c r="N29" s="3"/>
      <c r="O29" s="3">
        <f t="shared" ref="O29:AT29" si="15">O133</f>
        <v>398164.94</v>
      </c>
      <c r="P29" s="3">
        <f t="shared" si="15"/>
        <v>343809</v>
      </c>
      <c r="Q29" s="3">
        <f t="shared" si="15"/>
        <v>4223.3500000000004</v>
      </c>
      <c r="R29" s="3">
        <f t="shared" si="15"/>
        <v>1152.75</v>
      </c>
      <c r="S29" s="3">
        <f t="shared" si="15"/>
        <v>50132.59</v>
      </c>
      <c r="T29" s="3">
        <f t="shared" si="15"/>
        <v>0</v>
      </c>
      <c r="U29" s="3">
        <f t="shared" si="15"/>
        <v>136.24711918487998</v>
      </c>
      <c r="V29" s="3">
        <f t="shared" si="15"/>
        <v>0</v>
      </c>
      <c r="W29" s="3">
        <f t="shared" si="15"/>
        <v>0</v>
      </c>
      <c r="X29" s="3">
        <f t="shared" si="15"/>
        <v>45275.44</v>
      </c>
      <c r="Y29" s="3">
        <f t="shared" si="15"/>
        <v>21218.39</v>
      </c>
      <c r="Z29" s="3">
        <f t="shared" si="15"/>
        <v>0</v>
      </c>
      <c r="AA29" s="3">
        <f t="shared" si="15"/>
        <v>0</v>
      </c>
      <c r="AB29" s="3">
        <f t="shared" si="15"/>
        <v>0</v>
      </c>
      <c r="AC29" s="3">
        <f t="shared" si="15"/>
        <v>0</v>
      </c>
      <c r="AD29" s="3">
        <f t="shared" si="15"/>
        <v>0</v>
      </c>
      <c r="AE29" s="3">
        <f t="shared" si="15"/>
        <v>0</v>
      </c>
      <c r="AF29" s="3">
        <f t="shared" si="15"/>
        <v>0</v>
      </c>
      <c r="AG29" s="3">
        <f t="shared" si="15"/>
        <v>0</v>
      </c>
      <c r="AH29" s="3">
        <f t="shared" si="15"/>
        <v>0</v>
      </c>
      <c r="AI29" s="3">
        <f t="shared" si="15"/>
        <v>0</v>
      </c>
      <c r="AJ29" s="3">
        <f t="shared" si="15"/>
        <v>0</v>
      </c>
      <c r="AK29" s="3">
        <f t="shared" si="15"/>
        <v>0</v>
      </c>
      <c r="AL29" s="3">
        <f t="shared" si="15"/>
        <v>0</v>
      </c>
      <c r="AM29" s="3">
        <f t="shared" si="15"/>
        <v>0</v>
      </c>
      <c r="AN29" s="3">
        <f t="shared" si="15"/>
        <v>0</v>
      </c>
      <c r="AO29" s="3">
        <f t="shared" si="15"/>
        <v>0</v>
      </c>
      <c r="AP29" s="3">
        <f t="shared" si="15"/>
        <v>0</v>
      </c>
      <c r="AQ29" s="3">
        <f t="shared" si="15"/>
        <v>0</v>
      </c>
      <c r="AR29" s="3">
        <f t="shared" si="15"/>
        <v>466503.18</v>
      </c>
      <c r="AS29" s="3">
        <f t="shared" si="15"/>
        <v>12751.07</v>
      </c>
      <c r="AT29" s="3">
        <f t="shared" si="15"/>
        <v>453752.11</v>
      </c>
      <c r="AU29" s="3">
        <f t="shared" ref="AU29:BZ29" si="16">AU133</f>
        <v>0</v>
      </c>
      <c r="AV29" s="3">
        <f t="shared" si="16"/>
        <v>343809</v>
      </c>
      <c r="AW29" s="3">
        <f t="shared" si="16"/>
        <v>343809</v>
      </c>
      <c r="AX29" s="3">
        <f t="shared" si="16"/>
        <v>0</v>
      </c>
      <c r="AY29" s="3">
        <f t="shared" si="16"/>
        <v>343809</v>
      </c>
      <c r="AZ29" s="3">
        <f t="shared" si="16"/>
        <v>0</v>
      </c>
      <c r="BA29" s="3">
        <f t="shared" si="16"/>
        <v>0</v>
      </c>
      <c r="BB29" s="3">
        <f t="shared" si="16"/>
        <v>0</v>
      </c>
      <c r="BC29" s="3">
        <f t="shared" si="16"/>
        <v>0</v>
      </c>
      <c r="BD29" s="3">
        <f t="shared" si="16"/>
        <v>0</v>
      </c>
      <c r="BE29" s="3">
        <f t="shared" si="16"/>
        <v>0</v>
      </c>
      <c r="BF29" s="3">
        <f t="shared" si="16"/>
        <v>0</v>
      </c>
      <c r="BG29" s="3">
        <f t="shared" si="16"/>
        <v>0</v>
      </c>
      <c r="BH29" s="3">
        <f t="shared" si="16"/>
        <v>0</v>
      </c>
      <c r="BI29" s="3">
        <f t="shared" si="16"/>
        <v>0</v>
      </c>
      <c r="BJ29" s="3">
        <f t="shared" si="16"/>
        <v>0</v>
      </c>
      <c r="BK29" s="3">
        <f t="shared" si="16"/>
        <v>0</v>
      </c>
      <c r="BL29" s="3">
        <f t="shared" si="16"/>
        <v>0</v>
      </c>
      <c r="BM29" s="3">
        <f t="shared" si="16"/>
        <v>0</v>
      </c>
      <c r="BN29" s="3">
        <f t="shared" si="16"/>
        <v>0</v>
      </c>
      <c r="BO29" s="3">
        <f t="shared" si="16"/>
        <v>0</v>
      </c>
      <c r="BP29" s="3">
        <f t="shared" si="16"/>
        <v>0</v>
      </c>
      <c r="BQ29" s="3">
        <f t="shared" si="16"/>
        <v>0</v>
      </c>
      <c r="BR29" s="3">
        <f t="shared" si="16"/>
        <v>0</v>
      </c>
      <c r="BS29" s="3">
        <f t="shared" si="16"/>
        <v>0</v>
      </c>
      <c r="BT29" s="3">
        <f t="shared" si="16"/>
        <v>0</v>
      </c>
      <c r="BU29" s="3">
        <f t="shared" si="16"/>
        <v>0</v>
      </c>
      <c r="BV29" s="3">
        <f t="shared" si="16"/>
        <v>0</v>
      </c>
      <c r="BW29" s="3">
        <f t="shared" si="16"/>
        <v>0</v>
      </c>
      <c r="BX29" s="3">
        <f t="shared" si="16"/>
        <v>0</v>
      </c>
      <c r="BY29" s="3">
        <f t="shared" si="16"/>
        <v>0</v>
      </c>
      <c r="BZ29" s="3">
        <f t="shared" si="16"/>
        <v>0</v>
      </c>
      <c r="CA29" s="3">
        <f t="shared" ref="CA29:DF29" si="17">CA133</f>
        <v>0</v>
      </c>
      <c r="CB29" s="3">
        <f t="shared" si="17"/>
        <v>0</v>
      </c>
      <c r="CC29" s="3">
        <f t="shared" si="17"/>
        <v>0</v>
      </c>
      <c r="CD29" s="3">
        <f t="shared" si="17"/>
        <v>0</v>
      </c>
      <c r="CE29" s="3">
        <f t="shared" si="17"/>
        <v>0</v>
      </c>
      <c r="CF29" s="3">
        <f t="shared" si="17"/>
        <v>0</v>
      </c>
      <c r="CG29" s="3">
        <f t="shared" si="17"/>
        <v>0</v>
      </c>
      <c r="CH29" s="3">
        <f t="shared" si="17"/>
        <v>0</v>
      </c>
      <c r="CI29" s="3">
        <f t="shared" si="17"/>
        <v>0</v>
      </c>
      <c r="CJ29" s="3">
        <f t="shared" si="17"/>
        <v>0</v>
      </c>
      <c r="CK29" s="3">
        <f t="shared" si="17"/>
        <v>0</v>
      </c>
      <c r="CL29" s="3">
        <f t="shared" si="17"/>
        <v>0</v>
      </c>
      <c r="CM29" s="3">
        <f t="shared" si="17"/>
        <v>0</v>
      </c>
      <c r="CN29" s="3">
        <f t="shared" si="17"/>
        <v>0</v>
      </c>
      <c r="CO29" s="3">
        <f t="shared" si="17"/>
        <v>0</v>
      </c>
      <c r="CP29" s="3">
        <f t="shared" si="17"/>
        <v>0</v>
      </c>
      <c r="CQ29" s="3">
        <f t="shared" si="17"/>
        <v>0</v>
      </c>
      <c r="CR29" s="3">
        <f t="shared" si="17"/>
        <v>0</v>
      </c>
      <c r="CS29" s="3">
        <f t="shared" si="17"/>
        <v>0</v>
      </c>
      <c r="CT29" s="3">
        <f t="shared" si="17"/>
        <v>0</v>
      </c>
      <c r="CU29" s="3">
        <f t="shared" si="17"/>
        <v>0</v>
      </c>
      <c r="CV29" s="3">
        <f t="shared" si="17"/>
        <v>0</v>
      </c>
      <c r="CW29" s="3">
        <f t="shared" si="17"/>
        <v>0</v>
      </c>
      <c r="CX29" s="3">
        <f t="shared" si="17"/>
        <v>0</v>
      </c>
      <c r="CY29" s="3">
        <f t="shared" si="17"/>
        <v>0</v>
      </c>
      <c r="CZ29" s="3">
        <f t="shared" si="17"/>
        <v>0</v>
      </c>
      <c r="DA29" s="3">
        <f t="shared" si="17"/>
        <v>0</v>
      </c>
      <c r="DB29" s="3">
        <f t="shared" si="17"/>
        <v>0</v>
      </c>
      <c r="DC29" s="3">
        <f t="shared" si="17"/>
        <v>0</v>
      </c>
      <c r="DD29" s="3">
        <f t="shared" si="17"/>
        <v>0</v>
      </c>
      <c r="DE29" s="3">
        <f t="shared" si="17"/>
        <v>0</v>
      </c>
      <c r="DF29" s="3">
        <f t="shared" si="17"/>
        <v>0</v>
      </c>
      <c r="DG29" s="4">
        <f t="shared" ref="DG29:EL29" si="18">DG133</f>
        <v>385413.87</v>
      </c>
      <c r="DH29" s="4">
        <f t="shared" si="18"/>
        <v>331057.93</v>
      </c>
      <c r="DI29" s="4">
        <f t="shared" si="18"/>
        <v>4223.3500000000004</v>
      </c>
      <c r="DJ29" s="4">
        <f t="shared" si="18"/>
        <v>1152.75</v>
      </c>
      <c r="DK29" s="4">
        <f t="shared" si="18"/>
        <v>50132.59</v>
      </c>
      <c r="DL29" s="4">
        <f t="shared" si="18"/>
        <v>0</v>
      </c>
      <c r="DM29" s="4">
        <f t="shared" si="18"/>
        <v>136.24711918487998</v>
      </c>
      <c r="DN29" s="4">
        <f t="shared" si="18"/>
        <v>0</v>
      </c>
      <c r="DO29" s="4">
        <f t="shared" si="18"/>
        <v>0</v>
      </c>
      <c r="DP29" s="4">
        <f t="shared" si="18"/>
        <v>45275.44</v>
      </c>
      <c r="DQ29" s="4">
        <f t="shared" si="18"/>
        <v>21218.39</v>
      </c>
      <c r="DR29" s="4">
        <f t="shared" si="18"/>
        <v>0</v>
      </c>
      <c r="DS29" s="4">
        <f t="shared" si="18"/>
        <v>0</v>
      </c>
      <c r="DT29" s="4">
        <f t="shared" si="18"/>
        <v>0</v>
      </c>
      <c r="DU29" s="4">
        <f t="shared" si="18"/>
        <v>0</v>
      </c>
      <c r="DV29" s="4">
        <f t="shared" si="18"/>
        <v>0</v>
      </c>
      <c r="DW29" s="4">
        <f t="shared" si="18"/>
        <v>0</v>
      </c>
      <c r="DX29" s="4">
        <f t="shared" si="18"/>
        <v>0</v>
      </c>
      <c r="DY29" s="4">
        <f t="shared" si="18"/>
        <v>0</v>
      </c>
      <c r="DZ29" s="4">
        <f t="shared" si="18"/>
        <v>0</v>
      </c>
      <c r="EA29" s="4">
        <f t="shared" si="18"/>
        <v>0</v>
      </c>
      <c r="EB29" s="4">
        <f t="shared" si="18"/>
        <v>0</v>
      </c>
      <c r="EC29" s="4">
        <f t="shared" si="18"/>
        <v>0</v>
      </c>
      <c r="ED29" s="4">
        <f t="shared" si="18"/>
        <v>0</v>
      </c>
      <c r="EE29" s="4">
        <f t="shared" si="18"/>
        <v>0</v>
      </c>
      <c r="EF29" s="4">
        <f t="shared" si="18"/>
        <v>0</v>
      </c>
      <c r="EG29" s="4">
        <f t="shared" si="18"/>
        <v>0</v>
      </c>
      <c r="EH29" s="4">
        <f t="shared" si="18"/>
        <v>0</v>
      </c>
      <c r="EI29" s="4">
        <f t="shared" si="18"/>
        <v>0</v>
      </c>
      <c r="EJ29" s="4">
        <f t="shared" si="18"/>
        <v>453752.11</v>
      </c>
      <c r="EK29" s="4">
        <f t="shared" si="18"/>
        <v>0</v>
      </c>
      <c r="EL29" s="4">
        <f t="shared" si="18"/>
        <v>453752.11</v>
      </c>
      <c r="EM29" s="4">
        <f t="shared" ref="EM29:FR29" si="19">EM133</f>
        <v>0</v>
      </c>
      <c r="EN29" s="4">
        <f t="shared" si="19"/>
        <v>331057.93</v>
      </c>
      <c r="EO29" s="4">
        <f t="shared" si="19"/>
        <v>331057.93</v>
      </c>
      <c r="EP29" s="4">
        <f t="shared" si="19"/>
        <v>0</v>
      </c>
      <c r="EQ29" s="4">
        <f t="shared" si="19"/>
        <v>331057.93</v>
      </c>
      <c r="ER29" s="4">
        <f t="shared" si="19"/>
        <v>0</v>
      </c>
      <c r="ES29" s="4">
        <f t="shared" si="19"/>
        <v>0</v>
      </c>
      <c r="ET29" s="4">
        <f t="shared" si="19"/>
        <v>0</v>
      </c>
      <c r="EU29" s="4">
        <f t="shared" si="19"/>
        <v>0</v>
      </c>
      <c r="EV29" s="4">
        <f t="shared" si="19"/>
        <v>0</v>
      </c>
      <c r="EW29" s="4">
        <f t="shared" si="19"/>
        <v>0</v>
      </c>
      <c r="EX29" s="4">
        <f t="shared" si="19"/>
        <v>0</v>
      </c>
      <c r="EY29" s="4">
        <f t="shared" si="19"/>
        <v>0</v>
      </c>
      <c r="EZ29" s="4">
        <f t="shared" si="19"/>
        <v>0</v>
      </c>
      <c r="FA29" s="4">
        <f t="shared" si="19"/>
        <v>0</v>
      </c>
      <c r="FB29" s="4">
        <f t="shared" si="19"/>
        <v>0</v>
      </c>
      <c r="FC29" s="4">
        <f t="shared" si="19"/>
        <v>0</v>
      </c>
      <c r="FD29" s="4">
        <f t="shared" si="19"/>
        <v>0</v>
      </c>
      <c r="FE29" s="4">
        <f t="shared" si="19"/>
        <v>0</v>
      </c>
      <c r="FF29" s="4">
        <f t="shared" si="19"/>
        <v>0</v>
      </c>
      <c r="FG29" s="4">
        <f t="shared" si="19"/>
        <v>0</v>
      </c>
      <c r="FH29" s="4">
        <f t="shared" si="19"/>
        <v>0</v>
      </c>
      <c r="FI29" s="4">
        <f t="shared" si="19"/>
        <v>0</v>
      </c>
      <c r="FJ29" s="4">
        <f t="shared" si="19"/>
        <v>0</v>
      </c>
      <c r="FK29" s="4">
        <f t="shared" si="19"/>
        <v>0</v>
      </c>
      <c r="FL29" s="4">
        <f t="shared" si="19"/>
        <v>0</v>
      </c>
      <c r="FM29" s="4">
        <f t="shared" si="19"/>
        <v>0</v>
      </c>
      <c r="FN29" s="4">
        <f t="shared" si="19"/>
        <v>0</v>
      </c>
      <c r="FO29" s="4">
        <f t="shared" si="19"/>
        <v>0</v>
      </c>
      <c r="FP29" s="4">
        <f t="shared" si="19"/>
        <v>0</v>
      </c>
      <c r="FQ29" s="4">
        <f t="shared" si="19"/>
        <v>0</v>
      </c>
      <c r="FR29" s="4">
        <f t="shared" si="19"/>
        <v>0</v>
      </c>
      <c r="FS29" s="4">
        <f t="shared" ref="FS29:GX29" si="20">FS133</f>
        <v>0</v>
      </c>
      <c r="FT29" s="4">
        <f t="shared" si="20"/>
        <v>0</v>
      </c>
      <c r="FU29" s="4">
        <f t="shared" si="20"/>
        <v>0</v>
      </c>
      <c r="FV29" s="4">
        <f t="shared" si="20"/>
        <v>0</v>
      </c>
      <c r="FW29" s="4">
        <f t="shared" si="20"/>
        <v>0</v>
      </c>
      <c r="FX29" s="4">
        <f t="shared" si="20"/>
        <v>0</v>
      </c>
      <c r="FY29" s="4">
        <f t="shared" si="20"/>
        <v>0</v>
      </c>
      <c r="FZ29" s="4">
        <f t="shared" si="20"/>
        <v>0</v>
      </c>
      <c r="GA29" s="4">
        <f t="shared" si="20"/>
        <v>0</v>
      </c>
      <c r="GB29" s="4">
        <f t="shared" si="20"/>
        <v>0</v>
      </c>
      <c r="GC29" s="4">
        <f t="shared" si="20"/>
        <v>0</v>
      </c>
      <c r="GD29" s="4">
        <f t="shared" si="20"/>
        <v>0</v>
      </c>
      <c r="GE29" s="4">
        <f t="shared" si="20"/>
        <v>0</v>
      </c>
      <c r="GF29" s="4">
        <f t="shared" si="20"/>
        <v>0</v>
      </c>
      <c r="GG29" s="4">
        <f t="shared" si="20"/>
        <v>0</v>
      </c>
      <c r="GH29" s="4">
        <f t="shared" si="20"/>
        <v>0</v>
      </c>
      <c r="GI29" s="4">
        <f t="shared" si="20"/>
        <v>0</v>
      </c>
      <c r="GJ29" s="4">
        <f t="shared" si="20"/>
        <v>0</v>
      </c>
      <c r="GK29" s="4">
        <f t="shared" si="20"/>
        <v>0</v>
      </c>
      <c r="GL29" s="4">
        <f t="shared" si="20"/>
        <v>0</v>
      </c>
      <c r="GM29" s="4">
        <f t="shared" si="20"/>
        <v>0</v>
      </c>
      <c r="GN29" s="4">
        <f t="shared" si="20"/>
        <v>0</v>
      </c>
      <c r="GO29" s="4">
        <f t="shared" si="20"/>
        <v>0</v>
      </c>
      <c r="GP29" s="4">
        <f t="shared" si="20"/>
        <v>0</v>
      </c>
      <c r="GQ29" s="4">
        <f t="shared" si="20"/>
        <v>0</v>
      </c>
      <c r="GR29" s="4">
        <f t="shared" si="20"/>
        <v>0</v>
      </c>
      <c r="GS29" s="4">
        <f t="shared" si="20"/>
        <v>0</v>
      </c>
      <c r="GT29" s="4">
        <f t="shared" si="20"/>
        <v>0</v>
      </c>
      <c r="GU29" s="4">
        <f t="shared" si="20"/>
        <v>0</v>
      </c>
      <c r="GV29" s="4">
        <f t="shared" si="20"/>
        <v>0</v>
      </c>
      <c r="GW29" s="4">
        <f t="shared" si="20"/>
        <v>0</v>
      </c>
      <c r="GX29" s="4">
        <f t="shared" si="20"/>
        <v>0</v>
      </c>
    </row>
    <row r="31" spans="1:255" x14ac:dyDescent="0.2">
      <c r="A31" s="1">
        <v>5</v>
      </c>
      <c r="B31" s="1">
        <v>1</v>
      </c>
      <c r="C31" s="1"/>
      <c r="D31" s="1">
        <f>ROW(A64)</f>
        <v>64</v>
      </c>
      <c r="E31" s="1"/>
      <c r="F31" s="1" t="s">
        <v>19</v>
      </c>
      <c r="G31" s="1" t="s">
        <v>20</v>
      </c>
      <c r="H31" s="1" t="s">
        <v>3</v>
      </c>
      <c r="I31" s="1">
        <v>0</v>
      </c>
      <c r="J31" s="1"/>
      <c r="K31" s="1">
        <v>0</v>
      </c>
      <c r="L31" s="1"/>
      <c r="M31" s="1" t="s">
        <v>3</v>
      </c>
      <c r="N31" s="1"/>
      <c r="O31" s="1"/>
      <c r="P31" s="1"/>
      <c r="Q31" s="1"/>
      <c r="R31" s="1"/>
      <c r="S31" s="1">
        <v>0</v>
      </c>
      <c r="T31" s="1">
        <v>0</v>
      </c>
      <c r="U31" s="1" t="s">
        <v>3</v>
      </c>
      <c r="V31" s="1">
        <v>0</v>
      </c>
      <c r="W31" s="1"/>
      <c r="X31" s="1"/>
      <c r="Y31" s="1"/>
      <c r="Z31" s="1"/>
      <c r="AA31" s="1"/>
      <c r="AB31" s="1" t="s">
        <v>3</v>
      </c>
      <c r="AC31" s="1" t="s">
        <v>3</v>
      </c>
      <c r="AD31" s="1" t="s">
        <v>3</v>
      </c>
      <c r="AE31" s="1" t="s">
        <v>3</v>
      </c>
      <c r="AF31" s="1" t="s">
        <v>3</v>
      </c>
      <c r="AG31" s="1" t="s">
        <v>3</v>
      </c>
      <c r="AH31" s="1"/>
      <c r="AI31" s="1"/>
      <c r="AJ31" s="1"/>
      <c r="AK31" s="1"/>
      <c r="AL31" s="1"/>
      <c r="AM31" s="1"/>
      <c r="AN31" s="1"/>
      <c r="AO31" s="1"/>
      <c r="AP31" s="1" t="s">
        <v>3</v>
      </c>
      <c r="AQ31" s="1" t="s">
        <v>3</v>
      </c>
      <c r="AR31" s="1" t="s">
        <v>3</v>
      </c>
      <c r="AS31" s="1"/>
      <c r="AT31" s="1"/>
      <c r="AU31" s="1"/>
      <c r="AV31" s="1"/>
      <c r="AW31" s="1"/>
      <c r="AX31" s="1"/>
      <c r="AY31" s="1"/>
      <c r="AZ31" s="1" t="s">
        <v>3</v>
      </c>
      <c r="BA31" s="1"/>
      <c r="BB31" s="1" t="s">
        <v>3</v>
      </c>
      <c r="BC31" s="1" t="s">
        <v>3</v>
      </c>
      <c r="BD31" s="1" t="s">
        <v>3</v>
      </c>
      <c r="BE31" s="1" t="s">
        <v>3</v>
      </c>
      <c r="BF31" s="1" t="s">
        <v>3</v>
      </c>
      <c r="BG31" s="1" t="s">
        <v>3</v>
      </c>
      <c r="BH31" s="1" t="s">
        <v>3</v>
      </c>
      <c r="BI31" s="1" t="s">
        <v>3</v>
      </c>
      <c r="BJ31" s="1" t="s">
        <v>3</v>
      </c>
      <c r="BK31" s="1" t="s">
        <v>3</v>
      </c>
      <c r="BL31" s="1" t="s">
        <v>3</v>
      </c>
      <c r="BM31" s="1" t="s">
        <v>3</v>
      </c>
      <c r="BN31" s="1" t="s">
        <v>3</v>
      </c>
      <c r="BO31" s="1" t="s">
        <v>3</v>
      </c>
      <c r="BP31" s="1" t="s">
        <v>3</v>
      </c>
      <c r="BQ31" s="1"/>
      <c r="BR31" s="1"/>
      <c r="BS31" s="1"/>
      <c r="BT31" s="1"/>
      <c r="BU31" s="1"/>
      <c r="BV31" s="1"/>
      <c r="BW31" s="1"/>
      <c r="BX31" s="1">
        <v>0</v>
      </c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>
        <v>0</v>
      </c>
    </row>
    <row r="33" spans="1:255" x14ac:dyDescent="0.2">
      <c r="A33" s="3">
        <v>52</v>
      </c>
      <c r="B33" s="3">
        <f t="shared" ref="B33:G33" si="21">B64</f>
        <v>1</v>
      </c>
      <c r="C33" s="3">
        <f t="shared" si="21"/>
        <v>5</v>
      </c>
      <c r="D33" s="3">
        <f t="shared" si="21"/>
        <v>31</v>
      </c>
      <c r="E33" s="3">
        <f t="shared" si="21"/>
        <v>0</v>
      </c>
      <c r="F33" s="3" t="str">
        <f t="shared" si="21"/>
        <v>Новый подраздел</v>
      </c>
      <c r="G33" s="3" t="str">
        <f t="shared" si="21"/>
        <v>Монтажные работы</v>
      </c>
      <c r="H33" s="3"/>
      <c r="I33" s="3"/>
      <c r="J33" s="3"/>
      <c r="K33" s="3"/>
      <c r="L33" s="3"/>
      <c r="M33" s="3"/>
      <c r="N33" s="3"/>
      <c r="O33" s="3">
        <f t="shared" ref="O33:AT33" si="22">O64</f>
        <v>368482.84</v>
      </c>
      <c r="P33" s="3">
        <f t="shared" si="22"/>
        <v>331057.93</v>
      </c>
      <c r="Q33" s="3">
        <f t="shared" si="22"/>
        <v>4223.3500000000004</v>
      </c>
      <c r="R33" s="3">
        <f t="shared" si="22"/>
        <v>1152.75</v>
      </c>
      <c r="S33" s="3">
        <f t="shared" si="22"/>
        <v>33201.56</v>
      </c>
      <c r="T33" s="3">
        <f t="shared" si="22"/>
        <v>0</v>
      </c>
      <c r="U33" s="3">
        <f t="shared" si="22"/>
        <v>88.491187664879973</v>
      </c>
      <c r="V33" s="3">
        <f t="shared" si="22"/>
        <v>0</v>
      </c>
      <c r="W33" s="3">
        <f t="shared" si="22"/>
        <v>0</v>
      </c>
      <c r="X33" s="3">
        <f t="shared" si="22"/>
        <v>30545.439999999999</v>
      </c>
      <c r="Y33" s="3">
        <f t="shared" si="22"/>
        <v>14276.67</v>
      </c>
      <c r="Z33" s="3">
        <f t="shared" si="22"/>
        <v>0</v>
      </c>
      <c r="AA33" s="3">
        <f t="shared" si="22"/>
        <v>0</v>
      </c>
      <c r="AB33" s="3">
        <f t="shared" si="22"/>
        <v>368482.84</v>
      </c>
      <c r="AC33" s="3">
        <f t="shared" si="22"/>
        <v>331057.93</v>
      </c>
      <c r="AD33" s="3">
        <f t="shared" si="22"/>
        <v>4223.3500000000004</v>
      </c>
      <c r="AE33" s="3">
        <f t="shared" si="22"/>
        <v>1152.75</v>
      </c>
      <c r="AF33" s="3">
        <f t="shared" si="22"/>
        <v>33201.56</v>
      </c>
      <c r="AG33" s="3">
        <f t="shared" si="22"/>
        <v>0</v>
      </c>
      <c r="AH33" s="3">
        <f t="shared" si="22"/>
        <v>88.491187664879973</v>
      </c>
      <c r="AI33" s="3">
        <f t="shared" si="22"/>
        <v>0</v>
      </c>
      <c r="AJ33" s="3">
        <f t="shared" si="22"/>
        <v>0</v>
      </c>
      <c r="AK33" s="3">
        <f t="shared" si="22"/>
        <v>30545.439999999999</v>
      </c>
      <c r="AL33" s="3">
        <f t="shared" si="22"/>
        <v>14276.67</v>
      </c>
      <c r="AM33" s="3">
        <f t="shared" si="22"/>
        <v>0</v>
      </c>
      <c r="AN33" s="3">
        <f t="shared" si="22"/>
        <v>0</v>
      </c>
      <c r="AO33" s="3">
        <f t="shared" si="22"/>
        <v>0</v>
      </c>
      <c r="AP33" s="3">
        <f t="shared" si="22"/>
        <v>0</v>
      </c>
      <c r="AQ33" s="3">
        <f t="shared" si="22"/>
        <v>0</v>
      </c>
      <c r="AR33" s="3">
        <f t="shared" si="22"/>
        <v>415149.36</v>
      </c>
      <c r="AS33" s="3">
        <f t="shared" si="22"/>
        <v>0</v>
      </c>
      <c r="AT33" s="3">
        <f t="shared" si="22"/>
        <v>415149.36</v>
      </c>
      <c r="AU33" s="3">
        <f t="shared" ref="AU33:BZ33" si="23">AU64</f>
        <v>0</v>
      </c>
      <c r="AV33" s="3">
        <f t="shared" si="23"/>
        <v>331057.93</v>
      </c>
      <c r="AW33" s="3">
        <f t="shared" si="23"/>
        <v>331057.93</v>
      </c>
      <c r="AX33" s="3">
        <f t="shared" si="23"/>
        <v>0</v>
      </c>
      <c r="AY33" s="3">
        <f t="shared" si="23"/>
        <v>331057.93</v>
      </c>
      <c r="AZ33" s="3">
        <f t="shared" si="23"/>
        <v>0</v>
      </c>
      <c r="BA33" s="3">
        <f t="shared" si="23"/>
        <v>0</v>
      </c>
      <c r="BB33" s="3">
        <f t="shared" si="23"/>
        <v>0</v>
      </c>
      <c r="BC33" s="3">
        <f t="shared" si="23"/>
        <v>0</v>
      </c>
      <c r="BD33" s="3">
        <f t="shared" si="23"/>
        <v>0</v>
      </c>
      <c r="BE33" s="3">
        <f t="shared" si="23"/>
        <v>0</v>
      </c>
      <c r="BF33" s="3">
        <f t="shared" si="23"/>
        <v>0</v>
      </c>
      <c r="BG33" s="3">
        <f t="shared" si="23"/>
        <v>0</v>
      </c>
      <c r="BH33" s="3">
        <f t="shared" si="23"/>
        <v>0</v>
      </c>
      <c r="BI33" s="3">
        <f t="shared" si="23"/>
        <v>0</v>
      </c>
      <c r="BJ33" s="3">
        <f t="shared" si="23"/>
        <v>0</v>
      </c>
      <c r="BK33" s="3">
        <f t="shared" si="23"/>
        <v>0</v>
      </c>
      <c r="BL33" s="3">
        <f t="shared" si="23"/>
        <v>0</v>
      </c>
      <c r="BM33" s="3">
        <f t="shared" si="23"/>
        <v>0</v>
      </c>
      <c r="BN33" s="3">
        <f t="shared" si="23"/>
        <v>0</v>
      </c>
      <c r="BO33" s="3">
        <f t="shared" si="23"/>
        <v>0</v>
      </c>
      <c r="BP33" s="3">
        <f t="shared" si="23"/>
        <v>0</v>
      </c>
      <c r="BQ33" s="3">
        <f t="shared" si="23"/>
        <v>0</v>
      </c>
      <c r="BR33" s="3">
        <f t="shared" si="23"/>
        <v>0</v>
      </c>
      <c r="BS33" s="3">
        <f t="shared" si="23"/>
        <v>0</v>
      </c>
      <c r="BT33" s="3">
        <f t="shared" si="23"/>
        <v>0</v>
      </c>
      <c r="BU33" s="3">
        <f t="shared" si="23"/>
        <v>0</v>
      </c>
      <c r="BV33" s="3">
        <f t="shared" si="23"/>
        <v>0</v>
      </c>
      <c r="BW33" s="3">
        <f t="shared" si="23"/>
        <v>0</v>
      </c>
      <c r="BX33" s="3">
        <f t="shared" si="23"/>
        <v>0</v>
      </c>
      <c r="BY33" s="3">
        <f t="shared" si="23"/>
        <v>0</v>
      </c>
      <c r="BZ33" s="3">
        <f t="shared" si="23"/>
        <v>0</v>
      </c>
      <c r="CA33" s="3">
        <f t="shared" ref="CA33:DF33" si="24">CA64</f>
        <v>415149.36</v>
      </c>
      <c r="CB33" s="3">
        <f t="shared" si="24"/>
        <v>0</v>
      </c>
      <c r="CC33" s="3">
        <f t="shared" si="24"/>
        <v>415149.36</v>
      </c>
      <c r="CD33" s="3">
        <f t="shared" si="24"/>
        <v>0</v>
      </c>
      <c r="CE33" s="3">
        <f t="shared" si="24"/>
        <v>331057.93</v>
      </c>
      <c r="CF33" s="3">
        <f t="shared" si="24"/>
        <v>331057.93</v>
      </c>
      <c r="CG33" s="3">
        <f t="shared" si="24"/>
        <v>0</v>
      </c>
      <c r="CH33" s="3">
        <f t="shared" si="24"/>
        <v>331057.93</v>
      </c>
      <c r="CI33" s="3">
        <f t="shared" si="24"/>
        <v>0</v>
      </c>
      <c r="CJ33" s="3">
        <f t="shared" si="24"/>
        <v>0</v>
      </c>
      <c r="CK33" s="3">
        <f t="shared" si="24"/>
        <v>0</v>
      </c>
      <c r="CL33" s="3">
        <f t="shared" si="24"/>
        <v>0</v>
      </c>
      <c r="CM33" s="3">
        <f t="shared" si="24"/>
        <v>0</v>
      </c>
      <c r="CN33" s="3">
        <f t="shared" si="24"/>
        <v>0</v>
      </c>
      <c r="CO33" s="3">
        <f t="shared" si="24"/>
        <v>0</v>
      </c>
      <c r="CP33" s="3">
        <f t="shared" si="24"/>
        <v>0</v>
      </c>
      <c r="CQ33" s="3">
        <f t="shared" si="24"/>
        <v>0</v>
      </c>
      <c r="CR33" s="3">
        <f t="shared" si="24"/>
        <v>0</v>
      </c>
      <c r="CS33" s="3">
        <f t="shared" si="24"/>
        <v>0</v>
      </c>
      <c r="CT33" s="3">
        <f t="shared" si="24"/>
        <v>0</v>
      </c>
      <c r="CU33" s="3">
        <f t="shared" si="24"/>
        <v>0</v>
      </c>
      <c r="CV33" s="3">
        <f t="shared" si="24"/>
        <v>0</v>
      </c>
      <c r="CW33" s="3">
        <f t="shared" si="24"/>
        <v>0</v>
      </c>
      <c r="CX33" s="3">
        <f t="shared" si="24"/>
        <v>0</v>
      </c>
      <c r="CY33" s="3">
        <f t="shared" si="24"/>
        <v>0</v>
      </c>
      <c r="CZ33" s="3">
        <f t="shared" si="24"/>
        <v>0</v>
      </c>
      <c r="DA33" s="3">
        <f t="shared" si="24"/>
        <v>0</v>
      </c>
      <c r="DB33" s="3">
        <f t="shared" si="24"/>
        <v>0</v>
      </c>
      <c r="DC33" s="3">
        <f t="shared" si="24"/>
        <v>0</v>
      </c>
      <c r="DD33" s="3">
        <f t="shared" si="24"/>
        <v>0</v>
      </c>
      <c r="DE33" s="3">
        <f t="shared" si="24"/>
        <v>0</v>
      </c>
      <c r="DF33" s="3">
        <f t="shared" si="24"/>
        <v>0</v>
      </c>
      <c r="DG33" s="4">
        <f t="shared" ref="DG33:EL33" si="25">DG64</f>
        <v>368482.84</v>
      </c>
      <c r="DH33" s="4">
        <f t="shared" si="25"/>
        <v>331057.93</v>
      </c>
      <c r="DI33" s="4">
        <f t="shared" si="25"/>
        <v>4223.3500000000004</v>
      </c>
      <c r="DJ33" s="4">
        <f t="shared" si="25"/>
        <v>1152.75</v>
      </c>
      <c r="DK33" s="4">
        <f t="shared" si="25"/>
        <v>33201.56</v>
      </c>
      <c r="DL33" s="4">
        <f t="shared" si="25"/>
        <v>0</v>
      </c>
      <c r="DM33" s="4">
        <f t="shared" si="25"/>
        <v>88.491187664879973</v>
      </c>
      <c r="DN33" s="4">
        <f t="shared" si="25"/>
        <v>0</v>
      </c>
      <c r="DO33" s="4">
        <f t="shared" si="25"/>
        <v>0</v>
      </c>
      <c r="DP33" s="4">
        <f t="shared" si="25"/>
        <v>30545.439999999999</v>
      </c>
      <c r="DQ33" s="4">
        <f t="shared" si="25"/>
        <v>14276.67</v>
      </c>
      <c r="DR33" s="4">
        <f t="shared" si="25"/>
        <v>0</v>
      </c>
      <c r="DS33" s="4">
        <f t="shared" si="25"/>
        <v>0</v>
      </c>
      <c r="DT33" s="4">
        <f t="shared" si="25"/>
        <v>368482.84</v>
      </c>
      <c r="DU33" s="4">
        <f t="shared" si="25"/>
        <v>331057.93</v>
      </c>
      <c r="DV33" s="4">
        <f t="shared" si="25"/>
        <v>4223.3500000000004</v>
      </c>
      <c r="DW33" s="4">
        <f t="shared" si="25"/>
        <v>1152.75</v>
      </c>
      <c r="DX33" s="4">
        <f t="shared" si="25"/>
        <v>33201.56</v>
      </c>
      <c r="DY33" s="4">
        <f t="shared" si="25"/>
        <v>0</v>
      </c>
      <c r="DZ33" s="4">
        <f t="shared" si="25"/>
        <v>88.491187664879973</v>
      </c>
      <c r="EA33" s="4">
        <f t="shared" si="25"/>
        <v>0</v>
      </c>
      <c r="EB33" s="4">
        <f t="shared" si="25"/>
        <v>0</v>
      </c>
      <c r="EC33" s="4">
        <f t="shared" si="25"/>
        <v>30545.439999999999</v>
      </c>
      <c r="ED33" s="4">
        <f t="shared" si="25"/>
        <v>14276.67</v>
      </c>
      <c r="EE33" s="4">
        <f t="shared" si="25"/>
        <v>0</v>
      </c>
      <c r="EF33" s="4">
        <f t="shared" si="25"/>
        <v>0</v>
      </c>
      <c r="EG33" s="4">
        <f t="shared" si="25"/>
        <v>0</v>
      </c>
      <c r="EH33" s="4">
        <f t="shared" si="25"/>
        <v>0</v>
      </c>
      <c r="EI33" s="4">
        <f t="shared" si="25"/>
        <v>0</v>
      </c>
      <c r="EJ33" s="4">
        <f t="shared" si="25"/>
        <v>415149.36</v>
      </c>
      <c r="EK33" s="4">
        <f t="shared" si="25"/>
        <v>0</v>
      </c>
      <c r="EL33" s="4">
        <f t="shared" si="25"/>
        <v>415149.36</v>
      </c>
      <c r="EM33" s="4">
        <f t="shared" ref="EM33:FR33" si="26">EM64</f>
        <v>0</v>
      </c>
      <c r="EN33" s="4">
        <f t="shared" si="26"/>
        <v>331057.93</v>
      </c>
      <c r="EO33" s="4">
        <f t="shared" si="26"/>
        <v>331057.93</v>
      </c>
      <c r="EP33" s="4">
        <f t="shared" si="26"/>
        <v>0</v>
      </c>
      <c r="EQ33" s="4">
        <f t="shared" si="26"/>
        <v>331057.93</v>
      </c>
      <c r="ER33" s="4">
        <f t="shared" si="26"/>
        <v>0</v>
      </c>
      <c r="ES33" s="4">
        <f t="shared" si="26"/>
        <v>0</v>
      </c>
      <c r="ET33" s="4">
        <f t="shared" si="26"/>
        <v>0</v>
      </c>
      <c r="EU33" s="4">
        <f t="shared" si="26"/>
        <v>0</v>
      </c>
      <c r="EV33" s="4">
        <f t="shared" si="26"/>
        <v>0</v>
      </c>
      <c r="EW33" s="4">
        <f t="shared" si="26"/>
        <v>0</v>
      </c>
      <c r="EX33" s="4">
        <f t="shared" si="26"/>
        <v>0</v>
      </c>
      <c r="EY33" s="4">
        <f t="shared" si="26"/>
        <v>0</v>
      </c>
      <c r="EZ33" s="4">
        <f t="shared" si="26"/>
        <v>0</v>
      </c>
      <c r="FA33" s="4">
        <f t="shared" si="26"/>
        <v>0</v>
      </c>
      <c r="FB33" s="4">
        <f t="shared" si="26"/>
        <v>0</v>
      </c>
      <c r="FC33" s="4">
        <f t="shared" si="26"/>
        <v>0</v>
      </c>
      <c r="FD33" s="4">
        <f t="shared" si="26"/>
        <v>0</v>
      </c>
      <c r="FE33" s="4">
        <f t="shared" si="26"/>
        <v>0</v>
      </c>
      <c r="FF33" s="4">
        <f t="shared" si="26"/>
        <v>0</v>
      </c>
      <c r="FG33" s="4">
        <f t="shared" si="26"/>
        <v>0</v>
      </c>
      <c r="FH33" s="4">
        <f t="shared" si="26"/>
        <v>0</v>
      </c>
      <c r="FI33" s="4">
        <f t="shared" si="26"/>
        <v>0</v>
      </c>
      <c r="FJ33" s="4">
        <f t="shared" si="26"/>
        <v>0</v>
      </c>
      <c r="FK33" s="4">
        <f t="shared" si="26"/>
        <v>0</v>
      </c>
      <c r="FL33" s="4">
        <f t="shared" si="26"/>
        <v>0</v>
      </c>
      <c r="FM33" s="4">
        <f t="shared" si="26"/>
        <v>0</v>
      </c>
      <c r="FN33" s="4">
        <f t="shared" si="26"/>
        <v>0</v>
      </c>
      <c r="FO33" s="4">
        <f t="shared" si="26"/>
        <v>0</v>
      </c>
      <c r="FP33" s="4">
        <f t="shared" si="26"/>
        <v>0</v>
      </c>
      <c r="FQ33" s="4">
        <f t="shared" si="26"/>
        <v>0</v>
      </c>
      <c r="FR33" s="4">
        <f t="shared" si="26"/>
        <v>0</v>
      </c>
      <c r="FS33" s="4">
        <f t="shared" ref="FS33:GX33" si="27">FS64</f>
        <v>415149.36</v>
      </c>
      <c r="FT33" s="4">
        <f t="shared" si="27"/>
        <v>0</v>
      </c>
      <c r="FU33" s="4">
        <f t="shared" si="27"/>
        <v>415149.36</v>
      </c>
      <c r="FV33" s="4">
        <f t="shared" si="27"/>
        <v>0</v>
      </c>
      <c r="FW33" s="4">
        <f t="shared" si="27"/>
        <v>331057.93</v>
      </c>
      <c r="FX33" s="4">
        <f t="shared" si="27"/>
        <v>331057.93</v>
      </c>
      <c r="FY33" s="4">
        <f t="shared" si="27"/>
        <v>0</v>
      </c>
      <c r="FZ33" s="4">
        <f t="shared" si="27"/>
        <v>331057.93</v>
      </c>
      <c r="GA33" s="4">
        <f t="shared" si="27"/>
        <v>0</v>
      </c>
      <c r="GB33" s="4">
        <f t="shared" si="27"/>
        <v>0</v>
      </c>
      <c r="GC33" s="4">
        <f t="shared" si="27"/>
        <v>0</v>
      </c>
      <c r="GD33" s="4">
        <f t="shared" si="27"/>
        <v>0</v>
      </c>
      <c r="GE33" s="4">
        <f t="shared" si="27"/>
        <v>0</v>
      </c>
      <c r="GF33" s="4">
        <f t="shared" si="27"/>
        <v>0</v>
      </c>
      <c r="GG33" s="4">
        <f t="shared" si="27"/>
        <v>0</v>
      </c>
      <c r="GH33" s="4">
        <f t="shared" si="27"/>
        <v>0</v>
      </c>
      <c r="GI33" s="4">
        <f t="shared" si="27"/>
        <v>0</v>
      </c>
      <c r="GJ33" s="4">
        <f t="shared" si="27"/>
        <v>0</v>
      </c>
      <c r="GK33" s="4">
        <f t="shared" si="27"/>
        <v>0</v>
      </c>
      <c r="GL33" s="4">
        <f t="shared" si="27"/>
        <v>0</v>
      </c>
      <c r="GM33" s="4">
        <f t="shared" si="27"/>
        <v>0</v>
      </c>
      <c r="GN33" s="4">
        <f t="shared" si="27"/>
        <v>0</v>
      </c>
      <c r="GO33" s="4">
        <f t="shared" si="27"/>
        <v>0</v>
      </c>
      <c r="GP33" s="4">
        <f t="shared" si="27"/>
        <v>0</v>
      </c>
      <c r="GQ33" s="4">
        <f t="shared" si="27"/>
        <v>0</v>
      </c>
      <c r="GR33" s="4">
        <f t="shared" si="27"/>
        <v>0</v>
      </c>
      <c r="GS33" s="4">
        <f t="shared" si="27"/>
        <v>0</v>
      </c>
      <c r="GT33" s="4">
        <f t="shared" si="27"/>
        <v>0</v>
      </c>
      <c r="GU33" s="4">
        <f t="shared" si="27"/>
        <v>0</v>
      </c>
      <c r="GV33" s="4">
        <f t="shared" si="27"/>
        <v>0</v>
      </c>
      <c r="GW33" s="4">
        <f t="shared" si="27"/>
        <v>0</v>
      </c>
      <c r="GX33" s="4">
        <f t="shared" si="27"/>
        <v>0</v>
      </c>
    </row>
    <row r="35" spans="1:255" x14ac:dyDescent="0.2">
      <c r="A35" s="2">
        <v>17</v>
      </c>
      <c r="B35" s="2">
        <v>1</v>
      </c>
      <c r="C35" s="2">
        <f>ROW(SmtRes!A14)</f>
        <v>14</v>
      </c>
      <c r="D35" s="2">
        <f>ROW(EtalonRes!A15)</f>
        <v>15</v>
      </c>
      <c r="E35" s="2" t="s">
        <v>21</v>
      </c>
      <c r="F35" s="2" t="s">
        <v>22</v>
      </c>
      <c r="G35" s="2" t="s">
        <v>23</v>
      </c>
      <c r="H35" s="2" t="s">
        <v>24</v>
      </c>
      <c r="I35" s="2">
        <v>1.04</v>
      </c>
      <c r="J35" s="2">
        <v>0</v>
      </c>
      <c r="K35" s="2">
        <v>1.04</v>
      </c>
      <c r="L35" s="2">
        <v>1.04</v>
      </c>
      <c r="M35" s="2">
        <v>0</v>
      </c>
      <c r="N35" s="2">
        <f t="shared" ref="N35:N62" si="28">ROUND(L35-M35,4)</f>
        <v>1.04</v>
      </c>
      <c r="O35" s="2">
        <f t="shared" ref="O35:O62" si="29">ROUND(CP35,2)</f>
        <v>33510.959999999999</v>
      </c>
      <c r="P35" s="2">
        <f t="shared" ref="P35:P62" si="30">ROUND((ROUND((AC35*AW35*I35),2)*BC35),2)</f>
        <v>1131.1500000000001</v>
      </c>
      <c r="Q35" s="2">
        <f>(ROUND((ROUND(((((ET35*1.2)*1.1))*AV35*I35),2)*BB35),2)+ROUND((ROUND(((AE35-(((EU35*1.2)*1.1)))*AV35*I35),2)*BS35),2))</f>
        <v>3601.2</v>
      </c>
      <c r="R35" s="2">
        <f t="shared" ref="R35:R62" si="31">ROUND((ROUND((AE35*AV35*I35),2)*BS35),2)</f>
        <v>984.5</v>
      </c>
      <c r="S35" s="2">
        <f t="shared" ref="S35:S62" si="32">ROUND((ROUND((AF35*AV35*I35),2)*BA35),2)</f>
        <v>28778.61</v>
      </c>
      <c r="T35" s="2">
        <f t="shared" ref="T35:T62" si="33">ROUND(CU35*I35,2)</f>
        <v>0</v>
      </c>
      <c r="U35" s="2">
        <f t="shared" ref="U35:U62" si="34">CV35*I35</f>
        <v>77.787844991999975</v>
      </c>
      <c r="V35" s="2">
        <f t="shared" ref="V35:V62" si="35">CW35*I35</f>
        <v>0</v>
      </c>
      <c r="W35" s="2">
        <f t="shared" ref="W35:W62" si="36">ROUND(CX35*I35,2)</f>
        <v>0</v>
      </c>
      <c r="X35" s="2">
        <f t="shared" ref="X35:X62" si="37">ROUND(CY35,2)</f>
        <v>26476.32</v>
      </c>
      <c r="Y35" s="2">
        <f t="shared" ref="Y35:Y62" si="38">ROUND(CZ35,2)</f>
        <v>12374.8</v>
      </c>
      <c r="Z35" s="2"/>
      <c r="AA35" s="2">
        <v>52210627</v>
      </c>
      <c r="AB35" s="2">
        <f t="shared" ref="AB35:AB62" si="39">ROUND((AC35+AD35+AF35),6)</f>
        <v>1353.2944</v>
      </c>
      <c r="AC35" s="2">
        <f t="shared" ref="AC35:AC42" si="40">ROUND((ES35),6)</f>
        <v>188.5</v>
      </c>
      <c r="AD35" s="2">
        <f>ROUND((((((ET35*1.2)*1.1))-(((EU35*1.2)*1.1)))+AE35),6)</f>
        <v>297.68639999999999</v>
      </c>
      <c r="AE35" s="2">
        <f>ROUND((((EU35*1.2)*1.1)),6)</f>
        <v>29.660399999999999</v>
      </c>
      <c r="AF35" s="2">
        <f>ROUND((((EV35*1.2)*1.1)),6)</f>
        <v>867.10799999999995</v>
      </c>
      <c r="AG35" s="2">
        <f t="shared" ref="AG35:AG62" si="41">ROUND((AP35),6)</f>
        <v>0</v>
      </c>
      <c r="AH35" s="2">
        <f>(((EW35*1.2)*1.1))</f>
        <v>71.438399999999987</v>
      </c>
      <c r="AI35" s="2">
        <f>(((EX35*1.2)*1.1))</f>
        <v>0</v>
      </c>
      <c r="AJ35" s="2">
        <f t="shared" ref="AJ35:AJ62" si="42">(AS35)</f>
        <v>0</v>
      </c>
      <c r="AK35" s="2">
        <v>1070.92</v>
      </c>
      <c r="AL35" s="2">
        <v>188.5</v>
      </c>
      <c r="AM35" s="2">
        <v>225.52</v>
      </c>
      <c r="AN35" s="2">
        <v>22.47</v>
      </c>
      <c r="AO35" s="2">
        <v>656.9</v>
      </c>
      <c r="AP35" s="2">
        <v>0</v>
      </c>
      <c r="AQ35" s="2">
        <v>54.12</v>
      </c>
      <c r="AR35" s="2">
        <v>0</v>
      </c>
      <c r="AS35" s="2">
        <v>0</v>
      </c>
      <c r="AT35" s="2">
        <v>92</v>
      </c>
      <c r="AU35" s="2">
        <v>43</v>
      </c>
      <c r="AV35" s="2">
        <v>1.0469999999999999</v>
      </c>
      <c r="AW35" s="2">
        <v>1</v>
      </c>
      <c r="AX35" s="2"/>
      <c r="AY35" s="2"/>
      <c r="AZ35" s="2">
        <v>1</v>
      </c>
      <c r="BA35" s="2">
        <v>30.48</v>
      </c>
      <c r="BB35" s="2">
        <v>11.11</v>
      </c>
      <c r="BC35" s="2">
        <v>5.77</v>
      </c>
      <c r="BD35" s="2" t="s">
        <v>3</v>
      </c>
      <c r="BE35" s="2" t="s">
        <v>3</v>
      </c>
      <c r="BF35" s="2" t="s">
        <v>3</v>
      </c>
      <c r="BG35" s="2" t="s">
        <v>3</v>
      </c>
      <c r="BH35" s="2">
        <v>0</v>
      </c>
      <c r="BI35" s="2">
        <v>2</v>
      </c>
      <c r="BJ35" s="2" t="s">
        <v>25</v>
      </c>
      <c r="BK35" s="2"/>
      <c r="BL35" s="2"/>
      <c r="BM35" s="2">
        <v>1726</v>
      </c>
      <c r="BN35" s="2">
        <v>0</v>
      </c>
      <c r="BO35" s="2" t="s">
        <v>22</v>
      </c>
      <c r="BP35" s="2">
        <v>1</v>
      </c>
      <c r="BQ35" s="2">
        <v>40</v>
      </c>
      <c r="BR35" s="2">
        <v>0</v>
      </c>
      <c r="BS35" s="2">
        <v>30.48</v>
      </c>
      <c r="BT35" s="2">
        <v>1</v>
      </c>
      <c r="BU35" s="2">
        <v>1</v>
      </c>
      <c r="BV35" s="2">
        <v>1</v>
      </c>
      <c r="BW35" s="2">
        <v>1</v>
      </c>
      <c r="BX35" s="2">
        <v>1</v>
      </c>
      <c r="BY35" s="2" t="s">
        <v>3</v>
      </c>
      <c r="BZ35" s="2">
        <v>92</v>
      </c>
      <c r="CA35" s="2">
        <v>43</v>
      </c>
      <c r="CB35" s="2" t="s">
        <v>3</v>
      </c>
      <c r="CC35" s="2"/>
      <c r="CD35" s="2"/>
      <c r="CE35" s="2">
        <v>30</v>
      </c>
      <c r="CF35" s="2">
        <v>0</v>
      </c>
      <c r="CG35" s="2">
        <v>0</v>
      </c>
      <c r="CH35" s="2">
        <v>1</v>
      </c>
      <c r="CI35" s="2">
        <v>0</v>
      </c>
      <c r="CJ35" s="2">
        <v>0</v>
      </c>
      <c r="CK35" s="2">
        <v>0</v>
      </c>
      <c r="CL35" s="2">
        <v>0</v>
      </c>
      <c r="CM35" s="2">
        <v>0</v>
      </c>
      <c r="CN35" s="2" t="s">
        <v>462</v>
      </c>
      <c r="CO35" s="2">
        <v>0</v>
      </c>
      <c r="CP35" s="2">
        <f t="shared" ref="CP35:CP62" si="43">(P35+Q35+S35)</f>
        <v>33510.959999999999</v>
      </c>
      <c r="CQ35" s="2">
        <f t="shared" ref="CQ35:CQ62" si="44">ROUND((ROUND((AC35*AW35*1),2)*BC35),2)</f>
        <v>1087.6500000000001</v>
      </c>
      <c r="CR35" s="2">
        <f>(ROUND((ROUND(((((ET35*1.2)*1.1))*AV35*1),2)*BB35),2)+ROUND((ROUND(((AE35-(((EU35*1.2)*1.1)))*AV35*1),2)*BS35),2))</f>
        <v>3462.76</v>
      </c>
      <c r="CS35" s="2">
        <f t="shared" ref="CS35:CS62" si="45">ROUND((ROUND((AE35*AV35*1),2)*BS35),2)</f>
        <v>946.4</v>
      </c>
      <c r="CT35" s="2">
        <f t="shared" ref="CT35:CT62" si="46">ROUND((ROUND((AF35*AV35*1),2)*BA35),2)</f>
        <v>27671.57</v>
      </c>
      <c r="CU35" s="2">
        <f t="shared" ref="CU35:CU62" si="47">AG35</f>
        <v>0</v>
      </c>
      <c r="CV35" s="2">
        <f t="shared" ref="CV35:CV62" si="48">(AH35*AV35)</f>
        <v>74.796004799999977</v>
      </c>
      <c r="CW35" s="2">
        <f t="shared" ref="CW35:CW62" si="49">AI35</f>
        <v>0</v>
      </c>
      <c r="CX35" s="2">
        <f t="shared" ref="CX35:CX62" si="50">AJ35</f>
        <v>0</v>
      </c>
      <c r="CY35" s="2">
        <f t="shared" ref="CY35:CY62" si="51">S35*(BZ35/100)</f>
        <v>26476.321200000002</v>
      </c>
      <c r="CZ35" s="2">
        <f t="shared" ref="CZ35:CZ62" si="52">S35*(CA35/100)</f>
        <v>12374.802299999999</v>
      </c>
      <c r="DA35" s="2"/>
      <c r="DB35" s="2"/>
      <c r="DC35" s="2" t="s">
        <v>3</v>
      </c>
      <c r="DD35" s="2" t="s">
        <v>3</v>
      </c>
      <c r="DE35" s="2" t="s">
        <v>26</v>
      </c>
      <c r="DF35" s="2" t="s">
        <v>26</v>
      </c>
      <c r="DG35" s="2" t="s">
        <v>26</v>
      </c>
      <c r="DH35" s="2" t="s">
        <v>3</v>
      </c>
      <c r="DI35" s="2" t="s">
        <v>26</v>
      </c>
      <c r="DJ35" s="2" t="s">
        <v>26</v>
      </c>
      <c r="DK35" s="2" t="s">
        <v>3</v>
      </c>
      <c r="DL35" s="2" t="s">
        <v>3</v>
      </c>
      <c r="DM35" s="2" t="s">
        <v>3</v>
      </c>
      <c r="DN35" s="2">
        <v>112</v>
      </c>
      <c r="DO35" s="2">
        <v>70</v>
      </c>
      <c r="DP35" s="2">
        <v>1.0469999999999999</v>
      </c>
      <c r="DQ35" s="2">
        <v>1</v>
      </c>
      <c r="DR35" s="2"/>
      <c r="DS35" s="2"/>
      <c r="DT35" s="2"/>
      <c r="DU35" s="2">
        <v>1003</v>
      </c>
      <c r="DV35" s="2" t="s">
        <v>24</v>
      </c>
      <c r="DW35" s="2" t="s">
        <v>24</v>
      </c>
      <c r="DX35" s="2">
        <v>100</v>
      </c>
      <c r="DY35" s="2"/>
      <c r="DZ35" s="2" t="s">
        <v>3</v>
      </c>
      <c r="EA35" s="2" t="s">
        <v>3</v>
      </c>
      <c r="EB35" s="2" t="s">
        <v>3</v>
      </c>
      <c r="EC35" s="2" t="s">
        <v>3</v>
      </c>
      <c r="ED35" s="2"/>
      <c r="EE35" s="2">
        <v>50803576</v>
      </c>
      <c r="EF35" s="2">
        <v>40</v>
      </c>
      <c r="EG35" s="2" t="s">
        <v>27</v>
      </c>
      <c r="EH35" s="2">
        <v>0</v>
      </c>
      <c r="EI35" s="2" t="s">
        <v>3</v>
      </c>
      <c r="EJ35" s="2">
        <v>2</v>
      </c>
      <c r="EK35" s="2">
        <v>1726</v>
      </c>
      <c r="EL35" s="2" t="s">
        <v>28</v>
      </c>
      <c r="EM35" s="2" t="s">
        <v>29</v>
      </c>
      <c r="EN35" s="2"/>
      <c r="EO35" s="2" t="s">
        <v>30</v>
      </c>
      <c r="EP35" s="2"/>
      <c r="EQ35" s="2">
        <v>0</v>
      </c>
      <c r="ER35" s="2">
        <v>1070.92</v>
      </c>
      <c r="ES35" s="2">
        <v>188.5</v>
      </c>
      <c r="ET35" s="2">
        <v>225.52</v>
      </c>
      <c r="EU35" s="2">
        <v>22.47</v>
      </c>
      <c r="EV35" s="2">
        <v>656.9</v>
      </c>
      <c r="EW35" s="2">
        <v>54.12</v>
      </c>
      <c r="EX35" s="2">
        <v>0</v>
      </c>
      <c r="EY35" s="2">
        <v>0</v>
      </c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>
        <v>0</v>
      </c>
      <c r="FR35" s="2">
        <f t="shared" ref="FR35:FR62" si="53">ROUND(IF(BI35=3,GM35,0),2)</f>
        <v>0</v>
      </c>
      <c r="FS35" s="2">
        <v>0</v>
      </c>
      <c r="FT35" s="2"/>
      <c r="FU35" s="2"/>
      <c r="FV35" s="2"/>
      <c r="FW35" s="2"/>
      <c r="FX35" s="2">
        <v>112</v>
      </c>
      <c r="FY35" s="2">
        <v>70</v>
      </c>
      <c r="FZ35" s="2"/>
      <c r="GA35" s="2" t="s">
        <v>3</v>
      </c>
      <c r="GB35" s="2"/>
      <c r="GC35" s="2"/>
      <c r="GD35" s="2">
        <v>0</v>
      </c>
      <c r="GE35" s="2"/>
      <c r="GF35" s="2">
        <v>1030780326</v>
      </c>
      <c r="GG35" s="2">
        <v>2</v>
      </c>
      <c r="GH35" s="2">
        <v>1</v>
      </c>
      <c r="GI35" s="2">
        <v>2</v>
      </c>
      <c r="GJ35" s="2">
        <v>0</v>
      </c>
      <c r="GK35" s="2">
        <f>ROUND(R35*(R12)/100,2)</f>
        <v>1575.2</v>
      </c>
      <c r="GL35" s="2">
        <f t="shared" ref="GL35:GL62" si="54">ROUND(IF(AND(BH35=3,BI35=3,FS35&lt;&gt;0),P35,0),2)</f>
        <v>0</v>
      </c>
      <c r="GM35" s="2">
        <f t="shared" ref="GM35:GM62" si="55">ROUND(O35+X35+Y35+GK35,2)+GX35</f>
        <v>73937.279999999999</v>
      </c>
      <c r="GN35" s="2">
        <f t="shared" ref="GN35:GN62" si="56">IF(OR(BI35=0,BI35=1),GM35-GX35,0)</f>
        <v>0</v>
      </c>
      <c r="GO35" s="2">
        <f t="shared" ref="GO35:GO62" si="57">IF(BI35=2,GM35-GX35,0)</f>
        <v>73937.279999999999</v>
      </c>
      <c r="GP35" s="2">
        <f t="shared" ref="GP35:GP62" si="58">IF(BI35=4,GM35-GX35,0)</f>
        <v>0</v>
      </c>
      <c r="GQ35" s="2"/>
      <c r="GR35" s="2">
        <v>0</v>
      </c>
      <c r="GS35" s="2">
        <v>3</v>
      </c>
      <c r="GT35" s="2">
        <v>0</v>
      </c>
      <c r="GU35" s="2" t="s">
        <v>3</v>
      </c>
      <c r="GV35" s="2">
        <f t="shared" ref="GV35:GV62" si="59">ROUND((GT35),6)</f>
        <v>0</v>
      </c>
      <c r="GW35" s="2">
        <v>1</v>
      </c>
      <c r="GX35" s="2">
        <f t="shared" ref="GX35:GX62" si="60">ROUND(HC35*I35,2)</f>
        <v>0</v>
      </c>
      <c r="GY35" s="2"/>
      <c r="GZ35" s="2"/>
      <c r="HA35" s="2">
        <v>0</v>
      </c>
      <c r="HB35" s="2">
        <v>0</v>
      </c>
      <c r="HC35" s="2">
        <f t="shared" ref="HC35:HC62" si="61">GV35*GW35</f>
        <v>0</v>
      </c>
      <c r="HD35" s="2"/>
      <c r="HE35" s="2" t="s">
        <v>3</v>
      </c>
      <c r="HF35" s="2" t="s">
        <v>3</v>
      </c>
      <c r="HG35" s="2"/>
      <c r="HH35" s="2"/>
      <c r="HI35" s="2"/>
      <c r="HJ35" s="2"/>
      <c r="HK35" s="2"/>
      <c r="HL35" s="2"/>
      <c r="HM35" s="2" t="s">
        <v>3</v>
      </c>
      <c r="HN35" s="2" t="s">
        <v>3</v>
      </c>
      <c r="HO35" s="2" t="s">
        <v>3</v>
      </c>
      <c r="HP35" s="2" t="s">
        <v>3</v>
      </c>
      <c r="HQ35" s="2" t="s">
        <v>3</v>
      </c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>
        <v>0</v>
      </c>
      <c r="IL35" s="2"/>
      <c r="IM35" s="2"/>
      <c r="IN35" s="2"/>
      <c r="IO35" s="2"/>
      <c r="IP35" s="2"/>
      <c r="IQ35" s="2"/>
      <c r="IR35" s="2"/>
      <c r="IS35" s="2"/>
      <c r="IT35" s="2"/>
      <c r="IU35" s="2"/>
    </row>
    <row r="36" spans="1:255" x14ac:dyDescent="0.2">
      <c r="A36">
        <v>17</v>
      </c>
      <c r="B36">
        <v>1</v>
      </c>
      <c r="C36">
        <f>ROW(SmtRes!A28)</f>
        <v>28</v>
      </c>
      <c r="D36">
        <f>ROW(EtalonRes!A30)</f>
        <v>30</v>
      </c>
      <c r="E36" t="s">
        <v>21</v>
      </c>
      <c r="F36" t="s">
        <v>22</v>
      </c>
      <c r="G36" t="s">
        <v>23</v>
      </c>
      <c r="H36" t="s">
        <v>24</v>
      </c>
      <c r="I36">
        <v>1.04</v>
      </c>
      <c r="J36">
        <v>0</v>
      </c>
      <c r="K36">
        <v>1.04</v>
      </c>
      <c r="L36">
        <v>1.04</v>
      </c>
      <c r="M36">
        <v>0</v>
      </c>
      <c r="N36">
        <f t="shared" si="28"/>
        <v>1.04</v>
      </c>
      <c r="O36">
        <f t="shared" si="29"/>
        <v>33510.959999999999</v>
      </c>
      <c r="P36">
        <f t="shared" si="30"/>
        <v>1131.1500000000001</v>
      </c>
      <c r="Q36">
        <f>(ROUND((ROUND(((((ET36*1.2)*1.1))*AV36*I36),2)*BB36),2)+ROUND((ROUND(((AE36-(((EU36*1.2)*1.1)))*AV36*I36),2)*BS36),2))</f>
        <v>3601.2</v>
      </c>
      <c r="R36">
        <f t="shared" si="31"/>
        <v>984.5</v>
      </c>
      <c r="S36">
        <f t="shared" si="32"/>
        <v>28778.61</v>
      </c>
      <c r="T36">
        <f t="shared" si="33"/>
        <v>0</v>
      </c>
      <c r="U36">
        <f t="shared" si="34"/>
        <v>77.787844991999975</v>
      </c>
      <c r="V36">
        <f t="shared" si="35"/>
        <v>0</v>
      </c>
      <c r="W36">
        <f t="shared" si="36"/>
        <v>0</v>
      </c>
      <c r="X36">
        <f t="shared" si="37"/>
        <v>26476.32</v>
      </c>
      <c r="Y36">
        <f t="shared" si="38"/>
        <v>12374.8</v>
      </c>
      <c r="AA36">
        <v>52210569</v>
      </c>
      <c r="AB36">
        <f t="shared" si="39"/>
        <v>1353.2944</v>
      </c>
      <c r="AC36">
        <f t="shared" si="40"/>
        <v>188.5</v>
      </c>
      <c r="AD36">
        <f>ROUND((((((ET36*1.2)*1.1))-(((EU36*1.2)*1.1)))+AE36),6)</f>
        <v>297.68639999999999</v>
      </c>
      <c r="AE36">
        <f>ROUND((((EU36*1.2)*1.1)),6)</f>
        <v>29.660399999999999</v>
      </c>
      <c r="AF36">
        <f>ROUND((((EV36*1.2)*1.1)),6)</f>
        <v>867.10799999999995</v>
      </c>
      <c r="AG36">
        <f t="shared" si="41"/>
        <v>0</v>
      </c>
      <c r="AH36">
        <f>(((EW36*1.2)*1.1))</f>
        <v>71.438399999999987</v>
      </c>
      <c r="AI36">
        <f>(((EX36*1.2)*1.1))</f>
        <v>0</v>
      </c>
      <c r="AJ36">
        <f t="shared" si="42"/>
        <v>0</v>
      </c>
      <c r="AK36">
        <v>1070.92</v>
      </c>
      <c r="AL36">
        <v>188.5</v>
      </c>
      <c r="AM36">
        <v>225.52</v>
      </c>
      <c r="AN36">
        <v>22.47</v>
      </c>
      <c r="AO36">
        <v>656.9</v>
      </c>
      <c r="AP36">
        <v>0</v>
      </c>
      <c r="AQ36">
        <v>54.12</v>
      </c>
      <c r="AR36">
        <v>0</v>
      </c>
      <c r="AS36">
        <v>0</v>
      </c>
      <c r="AT36">
        <v>92</v>
      </c>
      <c r="AU36">
        <v>43</v>
      </c>
      <c r="AV36">
        <v>1.0469999999999999</v>
      </c>
      <c r="AW36">
        <v>1</v>
      </c>
      <c r="AZ36">
        <v>1</v>
      </c>
      <c r="BA36">
        <v>30.48</v>
      </c>
      <c r="BB36">
        <v>11.11</v>
      </c>
      <c r="BC36">
        <v>5.77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2</v>
      </c>
      <c r="BJ36" t="s">
        <v>25</v>
      </c>
      <c r="BM36">
        <v>1726</v>
      </c>
      <c r="BN36">
        <v>0</v>
      </c>
      <c r="BO36" t="s">
        <v>22</v>
      </c>
      <c r="BP36">
        <v>1</v>
      </c>
      <c r="BQ36">
        <v>40</v>
      </c>
      <c r="BR36">
        <v>0</v>
      </c>
      <c r="BS36">
        <v>30.48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92</v>
      </c>
      <c r="CA36">
        <v>43</v>
      </c>
      <c r="CB36" t="s">
        <v>3</v>
      </c>
      <c r="CE36">
        <v>30</v>
      </c>
      <c r="CF36">
        <v>0</v>
      </c>
      <c r="CG36">
        <v>0</v>
      </c>
      <c r="CH36">
        <v>1</v>
      </c>
      <c r="CI36">
        <v>0</v>
      </c>
      <c r="CJ36">
        <v>0</v>
      </c>
      <c r="CK36">
        <v>0</v>
      </c>
      <c r="CL36">
        <v>0</v>
      </c>
      <c r="CM36">
        <v>0</v>
      </c>
      <c r="CN36" t="s">
        <v>462</v>
      </c>
      <c r="CO36">
        <v>0</v>
      </c>
      <c r="CP36">
        <f t="shared" si="43"/>
        <v>33510.959999999999</v>
      </c>
      <c r="CQ36">
        <f t="shared" si="44"/>
        <v>1087.6500000000001</v>
      </c>
      <c r="CR36">
        <f>(ROUND((ROUND(((((ET36*1.2)*1.1))*AV36*1),2)*BB36),2)+ROUND((ROUND(((AE36-(((EU36*1.2)*1.1)))*AV36*1),2)*BS36),2))</f>
        <v>3462.76</v>
      </c>
      <c r="CS36">
        <f t="shared" si="45"/>
        <v>946.4</v>
      </c>
      <c r="CT36">
        <f t="shared" si="46"/>
        <v>27671.57</v>
      </c>
      <c r="CU36">
        <f t="shared" si="47"/>
        <v>0</v>
      </c>
      <c r="CV36">
        <f t="shared" si="48"/>
        <v>74.796004799999977</v>
      </c>
      <c r="CW36">
        <f t="shared" si="49"/>
        <v>0</v>
      </c>
      <c r="CX36">
        <f t="shared" si="50"/>
        <v>0</v>
      </c>
      <c r="CY36">
        <f t="shared" si="51"/>
        <v>26476.321200000002</v>
      </c>
      <c r="CZ36">
        <f t="shared" si="52"/>
        <v>12374.802299999999</v>
      </c>
      <c r="DC36" t="s">
        <v>3</v>
      </c>
      <c r="DD36" t="s">
        <v>3</v>
      </c>
      <c r="DE36" t="s">
        <v>26</v>
      </c>
      <c r="DF36" t="s">
        <v>26</v>
      </c>
      <c r="DG36" t="s">
        <v>26</v>
      </c>
      <c r="DH36" t="s">
        <v>3</v>
      </c>
      <c r="DI36" t="s">
        <v>26</v>
      </c>
      <c r="DJ36" t="s">
        <v>26</v>
      </c>
      <c r="DK36" t="s">
        <v>3</v>
      </c>
      <c r="DL36" t="s">
        <v>3</v>
      </c>
      <c r="DM36" t="s">
        <v>3</v>
      </c>
      <c r="DN36">
        <v>112</v>
      </c>
      <c r="DO36">
        <v>70</v>
      </c>
      <c r="DP36">
        <v>1.0469999999999999</v>
      </c>
      <c r="DQ36">
        <v>1</v>
      </c>
      <c r="DU36">
        <v>1003</v>
      </c>
      <c r="DV36" t="s">
        <v>24</v>
      </c>
      <c r="DW36" t="s">
        <v>24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50803576</v>
      </c>
      <c r="EF36">
        <v>40</v>
      </c>
      <c r="EG36" t="s">
        <v>27</v>
      </c>
      <c r="EH36">
        <v>0</v>
      </c>
      <c r="EI36" t="s">
        <v>3</v>
      </c>
      <c r="EJ36">
        <v>2</v>
      </c>
      <c r="EK36">
        <v>1726</v>
      </c>
      <c r="EL36" t="s">
        <v>28</v>
      </c>
      <c r="EM36" t="s">
        <v>29</v>
      </c>
      <c r="EO36" t="s">
        <v>30</v>
      </c>
      <c r="EQ36">
        <v>0</v>
      </c>
      <c r="ER36">
        <v>1070.92</v>
      </c>
      <c r="ES36">
        <v>188.5</v>
      </c>
      <c r="ET36">
        <v>225.52</v>
      </c>
      <c r="EU36">
        <v>22.47</v>
      </c>
      <c r="EV36">
        <v>656.9</v>
      </c>
      <c r="EW36">
        <v>54.12</v>
      </c>
      <c r="EX36">
        <v>0</v>
      </c>
      <c r="EY36">
        <v>0</v>
      </c>
      <c r="FQ36">
        <v>0</v>
      </c>
      <c r="FR36">
        <f t="shared" si="53"/>
        <v>0</v>
      </c>
      <c r="FS36">
        <v>0</v>
      </c>
      <c r="FX36">
        <v>112</v>
      </c>
      <c r="FY36">
        <v>70</v>
      </c>
      <c r="GA36" t="s">
        <v>3</v>
      </c>
      <c r="GD36">
        <v>0</v>
      </c>
      <c r="GF36">
        <v>1030780326</v>
      </c>
      <c r="GG36">
        <v>2</v>
      </c>
      <c r="GH36">
        <v>1</v>
      </c>
      <c r="GI36">
        <v>2</v>
      </c>
      <c r="GJ36">
        <v>0</v>
      </c>
      <c r="GK36">
        <f>ROUND(R36*(S12)/100,2)</f>
        <v>1575.2</v>
      </c>
      <c r="GL36">
        <f t="shared" si="54"/>
        <v>0</v>
      </c>
      <c r="GM36">
        <f t="shared" si="55"/>
        <v>73937.279999999999</v>
      </c>
      <c r="GN36">
        <f t="shared" si="56"/>
        <v>0</v>
      </c>
      <c r="GO36">
        <f t="shared" si="57"/>
        <v>73937.279999999999</v>
      </c>
      <c r="GP36">
        <f t="shared" si="58"/>
        <v>0</v>
      </c>
      <c r="GR36">
        <v>0</v>
      </c>
      <c r="GS36">
        <v>3</v>
      </c>
      <c r="GT36">
        <v>0</v>
      </c>
      <c r="GU36" t="s">
        <v>3</v>
      </c>
      <c r="GV36">
        <f t="shared" si="59"/>
        <v>0</v>
      </c>
      <c r="GW36">
        <v>1</v>
      </c>
      <c r="GX36">
        <f t="shared" si="60"/>
        <v>0</v>
      </c>
      <c r="HA36">
        <v>0</v>
      </c>
      <c r="HB36">
        <v>0</v>
      </c>
      <c r="HC36">
        <f t="shared" si="61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55" x14ac:dyDescent="0.2">
      <c r="A37" s="2">
        <v>17</v>
      </c>
      <c r="B37" s="2">
        <v>1</v>
      </c>
      <c r="C37" s="2"/>
      <c r="D37" s="2"/>
      <c r="E37" s="2" t="s">
        <v>31</v>
      </c>
      <c r="F37" s="2" t="s">
        <v>32</v>
      </c>
      <c r="G37" s="2" t="s">
        <v>33</v>
      </c>
      <c r="H37" s="2" t="s">
        <v>34</v>
      </c>
      <c r="I37" s="2">
        <v>0.189</v>
      </c>
      <c r="J37" s="2">
        <v>0</v>
      </c>
      <c r="K37" s="2">
        <v>0.189</v>
      </c>
      <c r="L37" s="2">
        <v>0.189</v>
      </c>
      <c r="M37" s="2">
        <v>0</v>
      </c>
      <c r="N37" s="2">
        <f t="shared" si="28"/>
        <v>0.189</v>
      </c>
      <c r="O37" s="2">
        <f t="shared" si="29"/>
        <v>303914.38</v>
      </c>
      <c r="P37" s="2">
        <f t="shared" si="30"/>
        <v>303914.38</v>
      </c>
      <c r="Q37" s="2">
        <f t="shared" ref="Q37:Q42" si="62">(ROUND((ROUND(((ET37)*AV37*I37),2)*BB37),2)+ROUND((ROUND(((AE37-(EU37))*AV37*I37),2)*BS37),2))</f>
        <v>0</v>
      </c>
      <c r="R37" s="2">
        <f t="shared" si="31"/>
        <v>0</v>
      </c>
      <c r="S37" s="2">
        <f t="shared" si="32"/>
        <v>0</v>
      </c>
      <c r="T37" s="2">
        <f t="shared" si="33"/>
        <v>0</v>
      </c>
      <c r="U37" s="2">
        <f t="shared" si="34"/>
        <v>0</v>
      </c>
      <c r="V37" s="2">
        <f t="shared" si="35"/>
        <v>0</v>
      </c>
      <c r="W37" s="2">
        <f t="shared" si="36"/>
        <v>0</v>
      </c>
      <c r="X37" s="2">
        <f t="shared" si="37"/>
        <v>0</v>
      </c>
      <c r="Y37" s="2">
        <f t="shared" si="38"/>
        <v>0</v>
      </c>
      <c r="Z37" s="2"/>
      <c r="AA37" s="2">
        <v>52210627</v>
      </c>
      <c r="AB37" s="2">
        <f t="shared" si="39"/>
        <v>113001.58</v>
      </c>
      <c r="AC37" s="2">
        <f t="shared" si="40"/>
        <v>113001.58</v>
      </c>
      <c r="AD37" s="2">
        <f t="shared" ref="AD37:AD42" si="63">ROUND((((ET37)-(EU37))+AE37),6)</f>
        <v>0</v>
      </c>
      <c r="AE37" s="2">
        <f t="shared" ref="AE37:AF42" si="64">ROUND((EU37),6)</f>
        <v>0</v>
      </c>
      <c r="AF37" s="2">
        <f t="shared" si="64"/>
        <v>0</v>
      </c>
      <c r="AG37" s="2">
        <f t="shared" si="41"/>
        <v>0</v>
      </c>
      <c r="AH37" s="2">
        <f t="shared" ref="AH37:AI42" si="65">(EW37)</f>
        <v>0</v>
      </c>
      <c r="AI37" s="2">
        <f t="shared" si="65"/>
        <v>0</v>
      </c>
      <c r="AJ37" s="2">
        <f t="shared" si="42"/>
        <v>0</v>
      </c>
      <c r="AK37" s="2">
        <v>113001.58</v>
      </c>
      <c r="AL37" s="2">
        <v>113001.58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1</v>
      </c>
      <c r="AW37" s="2">
        <v>1</v>
      </c>
      <c r="AX37" s="2"/>
      <c r="AY37" s="2"/>
      <c r="AZ37" s="2">
        <v>1</v>
      </c>
      <c r="BA37" s="2">
        <v>1</v>
      </c>
      <c r="BB37" s="2">
        <v>1</v>
      </c>
      <c r="BC37" s="2">
        <v>14.23</v>
      </c>
      <c r="BD37" s="2" t="s">
        <v>3</v>
      </c>
      <c r="BE37" s="2" t="s">
        <v>3</v>
      </c>
      <c r="BF37" s="2" t="s">
        <v>3</v>
      </c>
      <c r="BG37" s="2" t="s">
        <v>3</v>
      </c>
      <c r="BH37" s="2">
        <v>3</v>
      </c>
      <c r="BI37" s="2">
        <v>2</v>
      </c>
      <c r="BJ37" s="2" t="s">
        <v>35</v>
      </c>
      <c r="BK37" s="2"/>
      <c r="BL37" s="2"/>
      <c r="BM37" s="2">
        <v>1618</v>
      </c>
      <c r="BN37" s="2">
        <v>0</v>
      </c>
      <c r="BO37" s="2" t="s">
        <v>32</v>
      </c>
      <c r="BP37" s="2">
        <v>1</v>
      </c>
      <c r="BQ37" s="2">
        <v>201</v>
      </c>
      <c r="BR37" s="2">
        <v>0</v>
      </c>
      <c r="BS37" s="2">
        <v>1</v>
      </c>
      <c r="BT37" s="2">
        <v>1</v>
      </c>
      <c r="BU37" s="2">
        <v>1</v>
      </c>
      <c r="BV37" s="2">
        <v>1</v>
      </c>
      <c r="BW37" s="2">
        <v>1</v>
      </c>
      <c r="BX37" s="2">
        <v>1</v>
      </c>
      <c r="BY37" s="2" t="s">
        <v>3</v>
      </c>
      <c r="BZ37" s="2">
        <v>0</v>
      </c>
      <c r="CA37" s="2">
        <v>0</v>
      </c>
      <c r="CB37" s="2" t="s">
        <v>3</v>
      </c>
      <c r="CC37" s="2"/>
      <c r="CD37" s="2"/>
      <c r="CE37" s="2">
        <v>30</v>
      </c>
      <c r="CF37" s="2">
        <v>0</v>
      </c>
      <c r="CG37" s="2">
        <v>0</v>
      </c>
      <c r="CH37" s="2">
        <v>2</v>
      </c>
      <c r="CI37" s="2">
        <v>0</v>
      </c>
      <c r="CJ37" s="2">
        <v>0</v>
      </c>
      <c r="CK37" s="2">
        <v>0</v>
      </c>
      <c r="CL37" s="2">
        <v>0</v>
      </c>
      <c r="CM37" s="2">
        <v>0</v>
      </c>
      <c r="CN37" s="2" t="s">
        <v>3</v>
      </c>
      <c r="CO37" s="2">
        <v>0</v>
      </c>
      <c r="CP37" s="2">
        <f t="shared" si="43"/>
        <v>303914.38</v>
      </c>
      <c r="CQ37" s="2">
        <f t="shared" si="44"/>
        <v>1608012.48</v>
      </c>
      <c r="CR37" s="2">
        <f t="shared" ref="CR37:CR42" si="66">(ROUND((ROUND(((ET37)*AV37*1),2)*BB37),2)+ROUND((ROUND(((AE37-(EU37))*AV37*1),2)*BS37),2))</f>
        <v>0</v>
      </c>
      <c r="CS37" s="2">
        <f t="shared" si="45"/>
        <v>0</v>
      </c>
      <c r="CT37" s="2">
        <f t="shared" si="46"/>
        <v>0</v>
      </c>
      <c r="CU37" s="2">
        <f t="shared" si="47"/>
        <v>0</v>
      </c>
      <c r="CV37" s="2">
        <f t="shared" si="48"/>
        <v>0</v>
      </c>
      <c r="CW37" s="2">
        <f t="shared" si="49"/>
        <v>0</v>
      </c>
      <c r="CX37" s="2">
        <f t="shared" si="50"/>
        <v>0</v>
      </c>
      <c r="CY37" s="2">
        <f t="shared" si="51"/>
        <v>0</v>
      </c>
      <c r="CZ37" s="2">
        <f t="shared" si="52"/>
        <v>0</v>
      </c>
      <c r="DA37" s="2"/>
      <c r="DB37" s="2"/>
      <c r="DC37" s="2" t="s">
        <v>3</v>
      </c>
      <c r="DD37" s="2" t="s">
        <v>3</v>
      </c>
      <c r="DE37" s="2" t="s">
        <v>3</v>
      </c>
      <c r="DF37" s="2" t="s">
        <v>3</v>
      </c>
      <c r="DG37" s="2" t="s">
        <v>3</v>
      </c>
      <c r="DH37" s="2" t="s">
        <v>3</v>
      </c>
      <c r="DI37" s="2" t="s">
        <v>3</v>
      </c>
      <c r="DJ37" s="2" t="s">
        <v>3</v>
      </c>
      <c r="DK37" s="2" t="s">
        <v>3</v>
      </c>
      <c r="DL37" s="2" t="s">
        <v>3</v>
      </c>
      <c r="DM37" s="2" t="s">
        <v>3</v>
      </c>
      <c r="DN37" s="2">
        <v>0</v>
      </c>
      <c r="DO37" s="2">
        <v>0</v>
      </c>
      <c r="DP37" s="2">
        <v>1</v>
      </c>
      <c r="DQ37" s="2">
        <v>1</v>
      </c>
      <c r="DR37" s="2"/>
      <c r="DS37" s="2"/>
      <c r="DT37" s="2"/>
      <c r="DU37" s="2">
        <v>1003</v>
      </c>
      <c r="DV37" s="2" t="s">
        <v>34</v>
      </c>
      <c r="DW37" s="2" t="s">
        <v>34</v>
      </c>
      <c r="DX37" s="2">
        <v>1000</v>
      </c>
      <c r="DY37" s="2"/>
      <c r="DZ37" s="2" t="s">
        <v>3</v>
      </c>
      <c r="EA37" s="2" t="s">
        <v>3</v>
      </c>
      <c r="EB37" s="2" t="s">
        <v>3</v>
      </c>
      <c r="EC37" s="2" t="s">
        <v>3</v>
      </c>
      <c r="ED37" s="2"/>
      <c r="EE37" s="2">
        <v>50803468</v>
      </c>
      <c r="EF37" s="2">
        <v>201</v>
      </c>
      <c r="EG37" s="2" t="s">
        <v>36</v>
      </c>
      <c r="EH37" s="2">
        <v>0</v>
      </c>
      <c r="EI37" s="2" t="s">
        <v>3</v>
      </c>
      <c r="EJ37" s="2">
        <v>2</v>
      </c>
      <c r="EK37" s="2">
        <v>1618</v>
      </c>
      <c r="EL37" s="2" t="s">
        <v>37</v>
      </c>
      <c r="EM37" s="2" t="s">
        <v>38</v>
      </c>
      <c r="EN37" s="2"/>
      <c r="EO37" s="2" t="s">
        <v>3</v>
      </c>
      <c r="EP37" s="2"/>
      <c r="EQ37" s="2">
        <v>0</v>
      </c>
      <c r="ER37" s="2">
        <v>113001.58</v>
      </c>
      <c r="ES37" s="2">
        <v>113001.58</v>
      </c>
      <c r="ET37" s="2">
        <v>0</v>
      </c>
      <c r="EU37" s="2">
        <v>0</v>
      </c>
      <c r="EV37" s="2">
        <v>0</v>
      </c>
      <c r="EW37" s="2">
        <v>0</v>
      </c>
      <c r="EX37" s="2">
        <v>0</v>
      </c>
      <c r="EY37" s="2">
        <v>0</v>
      </c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>
        <v>0</v>
      </c>
      <c r="FR37" s="2">
        <f t="shared" si="53"/>
        <v>0</v>
      </c>
      <c r="FS37" s="2">
        <v>0</v>
      </c>
      <c r="FT37" s="2"/>
      <c r="FU37" s="2"/>
      <c r="FV37" s="2"/>
      <c r="FW37" s="2"/>
      <c r="FX37" s="2">
        <v>0</v>
      </c>
      <c r="FY37" s="2">
        <v>0</v>
      </c>
      <c r="FZ37" s="2"/>
      <c r="GA37" s="2" t="s">
        <v>3</v>
      </c>
      <c r="GB37" s="2"/>
      <c r="GC37" s="2"/>
      <c r="GD37" s="2">
        <v>0</v>
      </c>
      <c r="GE37" s="2"/>
      <c r="GF37" s="2">
        <v>-484998657</v>
      </c>
      <c r="GG37" s="2">
        <v>2</v>
      </c>
      <c r="GH37" s="2">
        <v>1</v>
      </c>
      <c r="GI37" s="2">
        <v>2</v>
      </c>
      <c r="GJ37" s="2">
        <v>0</v>
      </c>
      <c r="GK37" s="2">
        <f>ROUND(R37*(R12)/100,2)</f>
        <v>0</v>
      </c>
      <c r="GL37" s="2">
        <f t="shared" si="54"/>
        <v>0</v>
      </c>
      <c r="GM37" s="2">
        <f t="shared" si="55"/>
        <v>303914.38</v>
      </c>
      <c r="GN37" s="2">
        <f t="shared" si="56"/>
        <v>0</v>
      </c>
      <c r="GO37" s="2">
        <f t="shared" si="57"/>
        <v>303914.38</v>
      </c>
      <c r="GP37" s="2">
        <f t="shared" si="58"/>
        <v>0</v>
      </c>
      <c r="GQ37" s="2"/>
      <c r="GR37" s="2">
        <v>0</v>
      </c>
      <c r="GS37" s="2">
        <v>3</v>
      </c>
      <c r="GT37" s="2">
        <v>0</v>
      </c>
      <c r="GU37" s="2" t="s">
        <v>3</v>
      </c>
      <c r="GV37" s="2">
        <f t="shared" si="59"/>
        <v>0</v>
      </c>
      <c r="GW37" s="2">
        <v>1</v>
      </c>
      <c r="GX37" s="2">
        <f t="shared" si="60"/>
        <v>0</v>
      </c>
      <c r="GY37" s="2"/>
      <c r="GZ37" s="2"/>
      <c r="HA37" s="2">
        <v>0</v>
      </c>
      <c r="HB37" s="2">
        <v>0</v>
      </c>
      <c r="HC37" s="2">
        <f t="shared" si="61"/>
        <v>0</v>
      </c>
      <c r="HD37" s="2"/>
      <c r="HE37" s="2" t="s">
        <v>3</v>
      </c>
      <c r="HF37" s="2" t="s">
        <v>3</v>
      </c>
      <c r="HG37" s="2"/>
      <c r="HH37" s="2"/>
      <c r="HI37" s="2"/>
      <c r="HJ37" s="2"/>
      <c r="HK37" s="2"/>
      <c r="HL37" s="2"/>
      <c r="HM37" s="2" t="s">
        <v>3</v>
      </c>
      <c r="HN37" s="2" t="s">
        <v>3</v>
      </c>
      <c r="HO37" s="2" t="s">
        <v>3</v>
      </c>
      <c r="HP37" s="2" t="s">
        <v>3</v>
      </c>
      <c r="HQ37" s="2" t="s">
        <v>3</v>
      </c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>
        <v>0</v>
      </c>
      <c r="IL37" s="2"/>
      <c r="IM37" s="2"/>
      <c r="IN37" s="2"/>
      <c r="IO37" s="2"/>
      <c r="IP37" s="2"/>
      <c r="IQ37" s="2"/>
      <c r="IR37" s="2"/>
      <c r="IS37" s="2"/>
      <c r="IT37" s="2"/>
      <c r="IU37" s="2"/>
    </row>
    <row r="38" spans="1:255" x14ac:dyDescent="0.2">
      <c r="A38">
        <v>17</v>
      </c>
      <c r="B38">
        <v>1</v>
      </c>
      <c r="E38" t="s">
        <v>31</v>
      </c>
      <c r="F38" t="s">
        <v>32</v>
      </c>
      <c r="G38" t="s">
        <v>33</v>
      </c>
      <c r="H38" t="s">
        <v>34</v>
      </c>
      <c r="I38">
        <v>0.189</v>
      </c>
      <c r="J38">
        <v>0</v>
      </c>
      <c r="K38">
        <v>0.189</v>
      </c>
      <c r="L38">
        <v>0.189</v>
      </c>
      <c r="M38">
        <v>0</v>
      </c>
      <c r="N38">
        <f t="shared" si="28"/>
        <v>0.189</v>
      </c>
      <c r="O38">
        <f t="shared" si="29"/>
        <v>303914.38</v>
      </c>
      <c r="P38">
        <f t="shared" si="30"/>
        <v>303914.38</v>
      </c>
      <c r="Q38">
        <f t="shared" si="62"/>
        <v>0</v>
      </c>
      <c r="R38">
        <f t="shared" si="31"/>
        <v>0</v>
      </c>
      <c r="S38">
        <f t="shared" si="32"/>
        <v>0</v>
      </c>
      <c r="T38">
        <f t="shared" si="33"/>
        <v>0</v>
      </c>
      <c r="U38">
        <f t="shared" si="34"/>
        <v>0</v>
      </c>
      <c r="V38">
        <f t="shared" si="35"/>
        <v>0</v>
      </c>
      <c r="W38">
        <f t="shared" si="36"/>
        <v>0</v>
      </c>
      <c r="X38">
        <f t="shared" si="37"/>
        <v>0</v>
      </c>
      <c r="Y38">
        <f t="shared" si="38"/>
        <v>0</v>
      </c>
      <c r="AA38">
        <v>52210569</v>
      </c>
      <c r="AB38">
        <f t="shared" si="39"/>
        <v>113001.58</v>
      </c>
      <c r="AC38">
        <f t="shared" si="40"/>
        <v>113001.58</v>
      </c>
      <c r="AD38">
        <f t="shared" si="63"/>
        <v>0</v>
      </c>
      <c r="AE38">
        <f t="shared" si="64"/>
        <v>0</v>
      </c>
      <c r="AF38">
        <f t="shared" si="64"/>
        <v>0</v>
      </c>
      <c r="AG38">
        <f t="shared" si="41"/>
        <v>0</v>
      </c>
      <c r="AH38">
        <f t="shared" si="65"/>
        <v>0</v>
      </c>
      <c r="AI38">
        <f t="shared" si="65"/>
        <v>0</v>
      </c>
      <c r="AJ38">
        <f t="shared" si="42"/>
        <v>0</v>
      </c>
      <c r="AK38">
        <v>113001.58</v>
      </c>
      <c r="AL38">
        <v>113001.58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14.23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2</v>
      </c>
      <c r="BJ38" t="s">
        <v>35</v>
      </c>
      <c r="BM38">
        <v>1618</v>
      </c>
      <c r="BN38">
        <v>0</v>
      </c>
      <c r="BO38" t="s">
        <v>32</v>
      </c>
      <c r="BP38">
        <v>1</v>
      </c>
      <c r="BQ38">
        <v>201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0</v>
      </c>
      <c r="CA38">
        <v>0</v>
      </c>
      <c r="CB38" t="s">
        <v>3</v>
      </c>
      <c r="CE38">
        <v>30</v>
      </c>
      <c r="CF38">
        <v>0</v>
      </c>
      <c r="CG38">
        <v>0</v>
      </c>
      <c r="CH38">
        <v>2</v>
      </c>
      <c r="CI38">
        <v>0</v>
      </c>
      <c r="CJ38">
        <v>0</v>
      </c>
      <c r="CK38">
        <v>0</v>
      </c>
      <c r="CL38">
        <v>0</v>
      </c>
      <c r="CM38">
        <v>0</v>
      </c>
      <c r="CN38" t="s">
        <v>3</v>
      </c>
      <c r="CO38">
        <v>0</v>
      </c>
      <c r="CP38">
        <f t="shared" si="43"/>
        <v>303914.38</v>
      </c>
      <c r="CQ38">
        <f t="shared" si="44"/>
        <v>1608012.48</v>
      </c>
      <c r="CR38">
        <f t="shared" si="66"/>
        <v>0</v>
      </c>
      <c r="CS38">
        <f t="shared" si="45"/>
        <v>0</v>
      </c>
      <c r="CT38">
        <f t="shared" si="46"/>
        <v>0</v>
      </c>
      <c r="CU38">
        <f t="shared" si="47"/>
        <v>0</v>
      </c>
      <c r="CV38">
        <f t="shared" si="48"/>
        <v>0</v>
      </c>
      <c r="CW38">
        <f t="shared" si="49"/>
        <v>0</v>
      </c>
      <c r="CX38">
        <f t="shared" si="50"/>
        <v>0</v>
      </c>
      <c r="CY38">
        <f t="shared" si="51"/>
        <v>0</v>
      </c>
      <c r="CZ38">
        <f t="shared" si="52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34</v>
      </c>
      <c r="DW38" t="s">
        <v>34</v>
      </c>
      <c r="DX38">
        <v>1000</v>
      </c>
      <c r="DZ38" t="s">
        <v>3</v>
      </c>
      <c r="EA38" t="s">
        <v>3</v>
      </c>
      <c r="EB38" t="s">
        <v>3</v>
      </c>
      <c r="EC38" t="s">
        <v>3</v>
      </c>
      <c r="EE38">
        <v>50803468</v>
      </c>
      <c r="EF38">
        <v>201</v>
      </c>
      <c r="EG38" t="s">
        <v>36</v>
      </c>
      <c r="EH38">
        <v>0</v>
      </c>
      <c r="EI38" t="s">
        <v>3</v>
      </c>
      <c r="EJ38">
        <v>2</v>
      </c>
      <c r="EK38">
        <v>1618</v>
      </c>
      <c r="EL38" t="s">
        <v>37</v>
      </c>
      <c r="EM38" t="s">
        <v>38</v>
      </c>
      <c r="EO38" t="s">
        <v>3</v>
      </c>
      <c r="EQ38">
        <v>0</v>
      </c>
      <c r="ER38">
        <v>113001.58</v>
      </c>
      <c r="ES38">
        <v>113001.58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53"/>
        <v>0</v>
      </c>
      <c r="FS38">
        <v>0</v>
      </c>
      <c r="FX38">
        <v>0</v>
      </c>
      <c r="FY38">
        <v>0</v>
      </c>
      <c r="GA38" t="s">
        <v>3</v>
      </c>
      <c r="GD38">
        <v>0</v>
      </c>
      <c r="GF38">
        <v>-484998657</v>
      </c>
      <c r="GG38">
        <v>2</v>
      </c>
      <c r="GH38">
        <v>1</v>
      </c>
      <c r="GI38">
        <v>2</v>
      </c>
      <c r="GJ38">
        <v>0</v>
      </c>
      <c r="GK38">
        <f>ROUND(R38*(S12)/100,2)</f>
        <v>0</v>
      </c>
      <c r="GL38">
        <f t="shared" si="54"/>
        <v>0</v>
      </c>
      <c r="GM38">
        <f t="shared" si="55"/>
        <v>303914.38</v>
      </c>
      <c r="GN38">
        <f t="shared" si="56"/>
        <v>0</v>
      </c>
      <c r="GO38">
        <f t="shared" si="57"/>
        <v>303914.38</v>
      </c>
      <c r="GP38">
        <f t="shared" si="58"/>
        <v>0</v>
      </c>
      <c r="GR38">
        <v>0</v>
      </c>
      <c r="GS38">
        <v>3</v>
      </c>
      <c r="GT38">
        <v>0</v>
      </c>
      <c r="GU38" t="s">
        <v>3</v>
      </c>
      <c r="GV38">
        <f t="shared" si="59"/>
        <v>0</v>
      </c>
      <c r="GW38">
        <v>1</v>
      </c>
      <c r="GX38">
        <f t="shared" si="60"/>
        <v>0</v>
      </c>
      <c r="HA38">
        <v>0</v>
      </c>
      <c r="HB38">
        <v>0</v>
      </c>
      <c r="HC38">
        <f t="shared" si="61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55" x14ac:dyDescent="0.2">
      <c r="A39" s="2">
        <v>17</v>
      </c>
      <c r="B39" s="2">
        <v>1</v>
      </c>
      <c r="C39" s="2"/>
      <c r="D39" s="2"/>
      <c r="E39" s="2" t="s">
        <v>39</v>
      </c>
      <c r="F39" s="2" t="s">
        <v>40</v>
      </c>
      <c r="G39" s="2" t="s">
        <v>41</v>
      </c>
      <c r="H39" s="2" t="s">
        <v>42</v>
      </c>
      <c r="I39" s="2">
        <v>127.76</v>
      </c>
      <c r="J39" s="2">
        <v>0</v>
      </c>
      <c r="K39" s="2">
        <v>127.76</v>
      </c>
      <c r="L39" s="2">
        <v>127.76</v>
      </c>
      <c r="M39" s="2">
        <v>0</v>
      </c>
      <c r="N39" s="2">
        <f t="shared" si="28"/>
        <v>127.76</v>
      </c>
      <c r="O39" s="2">
        <f t="shared" si="29"/>
        <v>0</v>
      </c>
      <c r="P39" s="2">
        <f t="shared" si="30"/>
        <v>0</v>
      </c>
      <c r="Q39" s="2">
        <f t="shared" si="62"/>
        <v>0</v>
      </c>
      <c r="R39" s="2">
        <f t="shared" si="31"/>
        <v>0</v>
      </c>
      <c r="S39" s="2">
        <f t="shared" si="32"/>
        <v>0</v>
      </c>
      <c r="T39" s="2">
        <f t="shared" si="33"/>
        <v>0</v>
      </c>
      <c r="U39" s="2">
        <f t="shared" si="34"/>
        <v>0</v>
      </c>
      <c r="V39" s="2">
        <f t="shared" si="35"/>
        <v>0</v>
      </c>
      <c r="W39" s="2">
        <f t="shared" si="36"/>
        <v>0</v>
      </c>
      <c r="X39" s="2">
        <f t="shared" si="37"/>
        <v>0</v>
      </c>
      <c r="Y39" s="2">
        <f t="shared" si="38"/>
        <v>0</v>
      </c>
      <c r="Z39" s="2"/>
      <c r="AA39" s="2">
        <v>52210627</v>
      </c>
      <c r="AB39" s="2">
        <f t="shared" si="39"/>
        <v>0</v>
      </c>
      <c r="AC39" s="2">
        <f t="shared" si="40"/>
        <v>0</v>
      </c>
      <c r="AD39" s="2">
        <f t="shared" si="63"/>
        <v>0</v>
      </c>
      <c r="AE39" s="2">
        <f t="shared" si="64"/>
        <v>0</v>
      </c>
      <c r="AF39" s="2">
        <f t="shared" si="64"/>
        <v>0</v>
      </c>
      <c r="AG39" s="2">
        <f t="shared" si="41"/>
        <v>0</v>
      </c>
      <c r="AH39" s="2">
        <f t="shared" si="65"/>
        <v>0</v>
      </c>
      <c r="AI39" s="2">
        <f t="shared" si="65"/>
        <v>0</v>
      </c>
      <c r="AJ39" s="2">
        <f t="shared" si="42"/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1</v>
      </c>
      <c r="AW39" s="2">
        <v>1</v>
      </c>
      <c r="AX39" s="2"/>
      <c r="AY39" s="2"/>
      <c r="AZ39" s="2">
        <v>1</v>
      </c>
      <c r="BA39" s="2">
        <v>1</v>
      </c>
      <c r="BB39" s="2">
        <v>1</v>
      </c>
      <c r="BC39" s="2">
        <v>9.57</v>
      </c>
      <c r="BD39" s="2" t="s">
        <v>3</v>
      </c>
      <c r="BE39" s="2" t="s">
        <v>3</v>
      </c>
      <c r="BF39" s="2" t="s">
        <v>3</v>
      </c>
      <c r="BG39" s="2" t="s">
        <v>3</v>
      </c>
      <c r="BH39" s="2">
        <v>3</v>
      </c>
      <c r="BI39" s="2">
        <v>2</v>
      </c>
      <c r="BJ39" s="2" t="s">
        <v>3</v>
      </c>
      <c r="BK39" s="2"/>
      <c r="BL39" s="2"/>
      <c r="BM39" s="2">
        <v>1618</v>
      </c>
      <c r="BN39" s="2">
        <v>0</v>
      </c>
      <c r="BO39" s="2" t="s">
        <v>3</v>
      </c>
      <c r="BP39" s="2">
        <v>0</v>
      </c>
      <c r="BQ39" s="2">
        <v>201</v>
      </c>
      <c r="BR39" s="2">
        <v>0</v>
      </c>
      <c r="BS39" s="2">
        <v>1</v>
      </c>
      <c r="BT39" s="2">
        <v>1</v>
      </c>
      <c r="BU39" s="2">
        <v>1</v>
      </c>
      <c r="BV39" s="2">
        <v>1</v>
      </c>
      <c r="BW39" s="2">
        <v>1</v>
      </c>
      <c r="BX39" s="2">
        <v>1</v>
      </c>
      <c r="BY39" s="2" t="s">
        <v>3</v>
      </c>
      <c r="BZ39" s="2">
        <v>0</v>
      </c>
      <c r="CA39" s="2">
        <v>0</v>
      </c>
      <c r="CB39" s="2" t="s">
        <v>3</v>
      </c>
      <c r="CC39" s="2"/>
      <c r="CD39" s="2"/>
      <c r="CE39" s="2">
        <v>30</v>
      </c>
      <c r="CF39" s="2">
        <v>0</v>
      </c>
      <c r="CG39" s="2">
        <v>0</v>
      </c>
      <c r="CH39" s="2">
        <v>3</v>
      </c>
      <c r="CI39" s="2">
        <v>0</v>
      </c>
      <c r="CJ39" s="2">
        <v>0</v>
      </c>
      <c r="CK39" s="2">
        <v>0</v>
      </c>
      <c r="CL39" s="2">
        <v>0</v>
      </c>
      <c r="CM39" s="2">
        <v>0</v>
      </c>
      <c r="CN39" s="2" t="s">
        <v>3</v>
      </c>
      <c r="CO39" s="2">
        <v>0</v>
      </c>
      <c r="CP39" s="2">
        <f t="shared" si="43"/>
        <v>0</v>
      </c>
      <c r="CQ39" s="2">
        <f t="shared" si="44"/>
        <v>0</v>
      </c>
      <c r="CR39" s="2">
        <f t="shared" si="66"/>
        <v>0</v>
      </c>
      <c r="CS39" s="2">
        <f t="shared" si="45"/>
        <v>0</v>
      </c>
      <c r="CT39" s="2">
        <f t="shared" si="46"/>
        <v>0</v>
      </c>
      <c r="CU39" s="2">
        <f t="shared" si="47"/>
        <v>0</v>
      </c>
      <c r="CV39" s="2">
        <f t="shared" si="48"/>
        <v>0</v>
      </c>
      <c r="CW39" s="2">
        <f t="shared" si="49"/>
        <v>0</v>
      </c>
      <c r="CX39" s="2">
        <f t="shared" si="50"/>
        <v>0</v>
      </c>
      <c r="CY39" s="2">
        <f t="shared" si="51"/>
        <v>0</v>
      </c>
      <c r="CZ39" s="2">
        <f t="shared" si="52"/>
        <v>0</v>
      </c>
      <c r="DA39" s="2"/>
      <c r="DB39" s="2"/>
      <c r="DC39" s="2" t="s">
        <v>3</v>
      </c>
      <c r="DD39" s="2" t="s">
        <v>3</v>
      </c>
      <c r="DE39" s="2" t="s">
        <v>3</v>
      </c>
      <c r="DF39" s="2" t="s">
        <v>3</v>
      </c>
      <c r="DG39" s="2" t="s">
        <v>3</v>
      </c>
      <c r="DH39" s="2" t="s">
        <v>3</v>
      </c>
      <c r="DI39" s="2" t="s">
        <v>3</v>
      </c>
      <c r="DJ39" s="2" t="s">
        <v>3</v>
      </c>
      <c r="DK39" s="2" t="s">
        <v>3</v>
      </c>
      <c r="DL39" s="2" t="s">
        <v>3</v>
      </c>
      <c r="DM39" s="2" t="s">
        <v>3</v>
      </c>
      <c r="DN39" s="2">
        <v>0</v>
      </c>
      <c r="DO39" s="2">
        <v>0</v>
      </c>
      <c r="DP39" s="2">
        <v>1</v>
      </c>
      <c r="DQ39" s="2">
        <v>1</v>
      </c>
      <c r="DR39" s="2"/>
      <c r="DS39" s="2"/>
      <c r="DT39" s="2"/>
      <c r="DU39" s="2">
        <v>1003</v>
      </c>
      <c r="DV39" s="2" t="s">
        <v>42</v>
      </c>
      <c r="DW39" s="2" t="s">
        <v>42</v>
      </c>
      <c r="DX39" s="2">
        <v>1</v>
      </c>
      <c r="DY39" s="2"/>
      <c r="DZ39" s="2" t="s">
        <v>3</v>
      </c>
      <c r="EA39" s="2" t="s">
        <v>3</v>
      </c>
      <c r="EB39" s="2" t="s">
        <v>3</v>
      </c>
      <c r="EC39" s="2" t="s">
        <v>3</v>
      </c>
      <c r="ED39" s="2"/>
      <c r="EE39" s="2">
        <v>50803468</v>
      </c>
      <c r="EF39" s="2">
        <v>201</v>
      </c>
      <c r="EG39" s="2" t="s">
        <v>36</v>
      </c>
      <c r="EH39" s="2">
        <v>0</v>
      </c>
      <c r="EI39" s="2" t="s">
        <v>3</v>
      </c>
      <c r="EJ39" s="2">
        <v>2</v>
      </c>
      <c r="EK39" s="2">
        <v>1618</v>
      </c>
      <c r="EL39" s="2" t="s">
        <v>37</v>
      </c>
      <c r="EM39" s="2" t="s">
        <v>38</v>
      </c>
      <c r="EN39" s="2"/>
      <c r="EO39" s="2" t="s">
        <v>3</v>
      </c>
      <c r="EP39" s="2"/>
      <c r="EQ39" s="2">
        <v>0</v>
      </c>
      <c r="ER39" s="2">
        <v>0</v>
      </c>
      <c r="ES39" s="2">
        <v>0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2">
        <v>0</v>
      </c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>
        <v>0</v>
      </c>
      <c r="FR39" s="2">
        <f t="shared" si="53"/>
        <v>0</v>
      </c>
      <c r="FS39" s="2">
        <v>0</v>
      </c>
      <c r="FT39" s="2"/>
      <c r="FU39" s="2"/>
      <c r="FV39" s="2"/>
      <c r="FW39" s="2"/>
      <c r="FX39" s="2">
        <v>0</v>
      </c>
      <c r="FY39" s="2">
        <v>0</v>
      </c>
      <c r="FZ39" s="2"/>
      <c r="GA39" s="2" t="s">
        <v>43</v>
      </c>
      <c r="GB39" s="2"/>
      <c r="GC39" s="2"/>
      <c r="GD39" s="2">
        <v>0</v>
      </c>
      <c r="GE39" s="2"/>
      <c r="GF39" s="2">
        <v>687651007</v>
      </c>
      <c r="GG39" s="2">
        <v>2</v>
      </c>
      <c r="GH39" s="2">
        <v>0</v>
      </c>
      <c r="GI39" s="2">
        <v>5</v>
      </c>
      <c r="GJ39" s="2">
        <v>0</v>
      </c>
      <c r="GK39" s="2">
        <f>ROUND(R39*(R12)/100,2)</f>
        <v>0</v>
      </c>
      <c r="GL39" s="2">
        <f t="shared" si="54"/>
        <v>0</v>
      </c>
      <c r="GM39" s="2">
        <f t="shared" si="55"/>
        <v>0</v>
      </c>
      <c r="GN39" s="2">
        <f t="shared" si="56"/>
        <v>0</v>
      </c>
      <c r="GO39" s="2">
        <f t="shared" si="57"/>
        <v>0</v>
      </c>
      <c r="GP39" s="2">
        <f t="shared" si="58"/>
        <v>0</v>
      </c>
      <c r="GQ39" s="2"/>
      <c r="GR39" s="2">
        <v>0</v>
      </c>
      <c r="GS39" s="2">
        <v>4</v>
      </c>
      <c r="GT39" s="2">
        <v>0</v>
      </c>
      <c r="GU39" s="2" t="s">
        <v>3</v>
      </c>
      <c r="GV39" s="2">
        <f t="shared" si="59"/>
        <v>0</v>
      </c>
      <c r="GW39" s="2">
        <v>1</v>
      </c>
      <c r="GX39" s="2">
        <f t="shared" si="60"/>
        <v>0</v>
      </c>
      <c r="GY39" s="2"/>
      <c r="GZ39" s="2"/>
      <c r="HA39" s="2">
        <v>0</v>
      </c>
      <c r="HB39" s="2">
        <v>0</v>
      </c>
      <c r="HC39" s="2">
        <f t="shared" si="61"/>
        <v>0</v>
      </c>
      <c r="HD39" s="2"/>
      <c r="HE39" s="2" t="s">
        <v>3</v>
      </c>
      <c r="HF39" s="2" t="s">
        <v>3</v>
      </c>
      <c r="HG39" s="2"/>
      <c r="HH39" s="2"/>
      <c r="HI39" s="2"/>
      <c r="HJ39" s="2"/>
      <c r="HK39" s="2"/>
      <c r="HL39" s="2"/>
      <c r="HM39" s="2" t="s">
        <v>3</v>
      </c>
      <c r="HN39" s="2" t="s">
        <v>3</v>
      </c>
      <c r="HO39" s="2" t="s">
        <v>3</v>
      </c>
      <c r="HP39" s="2" t="s">
        <v>3</v>
      </c>
      <c r="HQ39" s="2" t="s">
        <v>3</v>
      </c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>
        <v>0</v>
      </c>
      <c r="IL39" s="2"/>
      <c r="IM39" s="2"/>
      <c r="IN39" s="2"/>
      <c r="IO39" s="2"/>
      <c r="IP39" s="2"/>
      <c r="IQ39" s="2"/>
      <c r="IR39" s="2"/>
      <c r="IS39" s="2"/>
      <c r="IT39" s="2"/>
      <c r="IU39" s="2"/>
    </row>
    <row r="40" spans="1:255" x14ac:dyDescent="0.2">
      <c r="A40">
        <v>17</v>
      </c>
      <c r="B40">
        <v>1</v>
      </c>
      <c r="E40" t="s">
        <v>39</v>
      </c>
      <c r="F40" t="s">
        <v>40</v>
      </c>
      <c r="G40" t="s">
        <v>41</v>
      </c>
      <c r="H40" t="s">
        <v>42</v>
      </c>
      <c r="I40">
        <v>127.76</v>
      </c>
      <c r="J40">
        <v>0</v>
      </c>
      <c r="K40">
        <v>127.76</v>
      </c>
      <c r="L40">
        <v>127.76</v>
      </c>
      <c r="M40">
        <v>0</v>
      </c>
      <c r="N40">
        <f t="shared" si="28"/>
        <v>127.76</v>
      </c>
      <c r="O40">
        <f t="shared" si="29"/>
        <v>0</v>
      </c>
      <c r="P40">
        <f t="shared" si="30"/>
        <v>0</v>
      </c>
      <c r="Q40">
        <f t="shared" si="62"/>
        <v>0</v>
      </c>
      <c r="R40">
        <f t="shared" si="31"/>
        <v>0</v>
      </c>
      <c r="S40">
        <f t="shared" si="32"/>
        <v>0</v>
      </c>
      <c r="T40">
        <f t="shared" si="33"/>
        <v>0</v>
      </c>
      <c r="U40">
        <f t="shared" si="34"/>
        <v>0</v>
      </c>
      <c r="V40">
        <f t="shared" si="35"/>
        <v>0</v>
      </c>
      <c r="W40">
        <f t="shared" si="36"/>
        <v>0</v>
      </c>
      <c r="X40">
        <f t="shared" si="37"/>
        <v>0</v>
      </c>
      <c r="Y40">
        <f t="shared" si="38"/>
        <v>0</v>
      </c>
      <c r="AA40">
        <v>52210569</v>
      </c>
      <c r="AB40">
        <f t="shared" si="39"/>
        <v>0</v>
      </c>
      <c r="AC40">
        <f t="shared" si="40"/>
        <v>0</v>
      </c>
      <c r="AD40">
        <f t="shared" si="63"/>
        <v>0</v>
      </c>
      <c r="AE40">
        <f t="shared" si="64"/>
        <v>0</v>
      </c>
      <c r="AF40">
        <f t="shared" si="64"/>
        <v>0</v>
      </c>
      <c r="AG40">
        <f t="shared" si="41"/>
        <v>0</v>
      </c>
      <c r="AH40">
        <f t="shared" si="65"/>
        <v>0</v>
      </c>
      <c r="AI40">
        <f t="shared" si="65"/>
        <v>0</v>
      </c>
      <c r="AJ40">
        <f t="shared" si="42"/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9.57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2</v>
      </c>
      <c r="BJ40" t="s">
        <v>3</v>
      </c>
      <c r="BM40">
        <v>1618</v>
      </c>
      <c r="BN40">
        <v>0</v>
      </c>
      <c r="BO40" t="s">
        <v>3</v>
      </c>
      <c r="BP40">
        <v>0</v>
      </c>
      <c r="BQ40">
        <v>201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0</v>
      </c>
      <c r="CA40">
        <v>0</v>
      </c>
      <c r="CB40" t="s">
        <v>3</v>
      </c>
      <c r="CE40">
        <v>30</v>
      </c>
      <c r="CF40">
        <v>0</v>
      </c>
      <c r="CG40">
        <v>0</v>
      </c>
      <c r="CH40">
        <v>3</v>
      </c>
      <c r="CI40">
        <v>0</v>
      </c>
      <c r="CJ40">
        <v>0</v>
      </c>
      <c r="CK40">
        <v>0</v>
      </c>
      <c r="CL40">
        <v>0</v>
      </c>
      <c r="CM40">
        <v>0</v>
      </c>
      <c r="CN40" t="s">
        <v>3</v>
      </c>
      <c r="CO40">
        <v>0</v>
      </c>
      <c r="CP40">
        <f t="shared" si="43"/>
        <v>0</v>
      </c>
      <c r="CQ40">
        <f t="shared" si="44"/>
        <v>0</v>
      </c>
      <c r="CR40">
        <f t="shared" si="66"/>
        <v>0</v>
      </c>
      <c r="CS40">
        <f t="shared" si="45"/>
        <v>0</v>
      </c>
      <c r="CT40">
        <f t="shared" si="46"/>
        <v>0</v>
      </c>
      <c r="CU40">
        <f t="shared" si="47"/>
        <v>0</v>
      </c>
      <c r="CV40">
        <f t="shared" si="48"/>
        <v>0</v>
      </c>
      <c r="CW40">
        <f t="shared" si="49"/>
        <v>0</v>
      </c>
      <c r="CX40">
        <f t="shared" si="50"/>
        <v>0</v>
      </c>
      <c r="CY40">
        <f t="shared" si="51"/>
        <v>0</v>
      </c>
      <c r="CZ40">
        <f t="shared" si="52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1003</v>
      </c>
      <c r="DV40" t="s">
        <v>42</v>
      </c>
      <c r="DW40" t="s">
        <v>42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50803468</v>
      </c>
      <c r="EF40">
        <v>201</v>
      </c>
      <c r="EG40" t="s">
        <v>36</v>
      </c>
      <c r="EH40">
        <v>0</v>
      </c>
      <c r="EI40" t="s">
        <v>3</v>
      </c>
      <c r="EJ40">
        <v>2</v>
      </c>
      <c r="EK40">
        <v>1618</v>
      </c>
      <c r="EL40" t="s">
        <v>37</v>
      </c>
      <c r="EM40" t="s">
        <v>38</v>
      </c>
      <c r="EO40" t="s">
        <v>3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FQ40">
        <v>0</v>
      </c>
      <c r="FR40">
        <f t="shared" si="53"/>
        <v>0</v>
      </c>
      <c r="FS40">
        <v>0</v>
      </c>
      <c r="FX40">
        <v>0</v>
      </c>
      <c r="FY40">
        <v>0</v>
      </c>
      <c r="GA40" t="s">
        <v>43</v>
      </c>
      <c r="GD40">
        <v>0</v>
      </c>
      <c r="GF40">
        <v>687651007</v>
      </c>
      <c r="GG40">
        <v>2</v>
      </c>
      <c r="GH40">
        <v>0</v>
      </c>
      <c r="GI40">
        <v>5</v>
      </c>
      <c r="GJ40">
        <v>0</v>
      </c>
      <c r="GK40">
        <f>ROUND(R40*(S12)/100,2)</f>
        <v>0</v>
      </c>
      <c r="GL40">
        <f t="shared" si="54"/>
        <v>0</v>
      </c>
      <c r="GM40">
        <f t="shared" si="55"/>
        <v>0</v>
      </c>
      <c r="GN40">
        <f t="shared" si="56"/>
        <v>0</v>
      </c>
      <c r="GO40">
        <f t="shared" si="57"/>
        <v>0</v>
      </c>
      <c r="GP40">
        <f t="shared" si="58"/>
        <v>0</v>
      </c>
      <c r="GR40">
        <v>0</v>
      </c>
      <c r="GS40">
        <v>4</v>
      </c>
      <c r="GT40">
        <v>0</v>
      </c>
      <c r="GU40" t="s">
        <v>3</v>
      </c>
      <c r="GV40">
        <f t="shared" si="59"/>
        <v>0</v>
      </c>
      <c r="GW40">
        <v>1</v>
      </c>
      <c r="GX40">
        <f t="shared" si="60"/>
        <v>0</v>
      </c>
      <c r="HA40">
        <v>0</v>
      </c>
      <c r="HB40">
        <v>0</v>
      </c>
      <c r="HC40">
        <f t="shared" si="61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55" x14ac:dyDescent="0.2">
      <c r="A41" s="2">
        <v>17</v>
      </c>
      <c r="B41" s="2">
        <v>1</v>
      </c>
      <c r="C41" s="2"/>
      <c r="D41" s="2"/>
      <c r="E41" s="2" t="s">
        <v>44</v>
      </c>
      <c r="F41" s="2" t="s">
        <v>45</v>
      </c>
      <c r="G41" s="2" t="s">
        <v>46</v>
      </c>
      <c r="H41" s="2" t="s">
        <v>47</v>
      </c>
      <c r="I41" s="2">
        <v>17</v>
      </c>
      <c r="J41" s="2">
        <v>0</v>
      </c>
      <c r="K41" s="2">
        <v>17</v>
      </c>
      <c r="L41" s="2">
        <v>17</v>
      </c>
      <c r="M41" s="2">
        <v>0</v>
      </c>
      <c r="N41" s="2">
        <f t="shared" si="28"/>
        <v>17</v>
      </c>
      <c r="O41" s="2">
        <f t="shared" si="29"/>
        <v>6535.01</v>
      </c>
      <c r="P41" s="2">
        <f t="shared" si="30"/>
        <v>6535.01</v>
      </c>
      <c r="Q41" s="2">
        <f t="shared" si="62"/>
        <v>0</v>
      </c>
      <c r="R41" s="2">
        <f t="shared" si="31"/>
        <v>0</v>
      </c>
      <c r="S41" s="2">
        <f t="shared" si="32"/>
        <v>0</v>
      </c>
      <c r="T41" s="2">
        <f t="shared" si="33"/>
        <v>0</v>
      </c>
      <c r="U41" s="2">
        <f t="shared" si="34"/>
        <v>0</v>
      </c>
      <c r="V41" s="2">
        <f t="shared" si="35"/>
        <v>0</v>
      </c>
      <c r="W41" s="2">
        <f t="shared" si="36"/>
        <v>0</v>
      </c>
      <c r="X41" s="2">
        <f t="shared" si="37"/>
        <v>0</v>
      </c>
      <c r="Y41" s="2">
        <f t="shared" si="38"/>
        <v>0</v>
      </c>
      <c r="Z41" s="2"/>
      <c r="AA41" s="2">
        <v>52210627</v>
      </c>
      <c r="AB41" s="2">
        <f t="shared" si="39"/>
        <v>150.75</v>
      </c>
      <c r="AC41" s="2">
        <f t="shared" si="40"/>
        <v>150.75</v>
      </c>
      <c r="AD41" s="2">
        <f t="shared" si="63"/>
        <v>0</v>
      </c>
      <c r="AE41" s="2">
        <f t="shared" si="64"/>
        <v>0</v>
      </c>
      <c r="AF41" s="2">
        <f t="shared" si="64"/>
        <v>0</v>
      </c>
      <c r="AG41" s="2">
        <f t="shared" si="41"/>
        <v>0</v>
      </c>
      <c r="AH41" s="2">
        <f t="shared" si="65"/>
        <v>0</v>
      </c>
      <c r="AI41" s="2">
        <f t="shared" si="65"/>
        <v>0</v>
      </c>
      <c r="AJ41" s="2">
        <f t="shared" si="42"/>
        <v>0</v>
      </c>
      <c r="AK41" s="2">
        <v>150.75</v>
      </c>
      <c r="AL41" s="2">
        <v>150.75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1</v>
      </c>
      <c r="AW41" s="2">
        <v>1</v>
      </c>
      <c r="AX41" s="2"/>
      <c r="AY41" s="2"/>
      <c r="AZ41" s="2">
        <v>1</v>
      </c>
      <c r="BA41" s="2">
        <v>1</v>
      </c>
      <c r="BB41" s="2">
        <v>1</v>
      </c>
      <c r="BC41" s="2">
        <v>2.5499999999999998</v>
      </c>
      <c r="BD41" s="2" t="s">
        <v>3</v>
      </c>
      <c r="BE41" s="2" t="s">
        <v>3</v>
      </c>
      <c r="BF41" s="2" t="s">
        <v>3</v>
      </c>
      <c r="BG41" s="2" t="s">
        <v>3</v>
      </c>
      <c r="BH41" s="2">
        <v>3</v>
      </c>
      <c r="BI41" s="2">
        <v>2</v>
      </c>
      <c r="BJ41" s="2" t="s">
        <v>48</v>
      </c>
      <c r="BK41" s="2"/>
      <c r="BL41" s="2"/>
      <c r="BM41" s="2">
        <v>1618</v>
      </c>
      <c r="BN41" s="2">
        <v>0</v>
      </c>
      <c r="BO41" s="2" t="s">
        <v>45</v>
      </c>
      <c r="BP41" s="2">
        <v>1</v>
      </c>
      <c r="BQ41" s="2">
        <v>201</v>
      </c>
      <c r="BR41" s="2">
        <v>0</v>
      </c>
      <c r="BS41" s="2">
        <v>1</v>
      </c>
      <c r="BT41" s="2">
        <v>1</v>
      </c>
      <c r="BU41" s="2">
        <v>1</v>
      </c>
      <c r="BV41" s="2">
        <v>1</v>
      </c>
      <c r="BW41" s="2">
        <v>1</v>
      </c>
      <c r="BX41" s="2">
        <v>1</v>
      </c>
      <c r="BY41" s="2" t="s">
        <v>3</v>
      </c>
      <c r="BZ41" s="2">
        <v>0</v>
      </c>
      <c r="CA41" s="2">
        <v>0</v>
      </c>
      <c r="CB41" s="2" t="s">
        <v>3</v>
      </c>
      <c r="CC41" s="2"/>
      <c r="CD41" s="2"/>
      <c r="CE41" s="2">
        <v>30</v>
      </c>
      <c r="CF41" s="2">
        <v>0</v>
      </c>
      <c r="CG41" s="2">
        <v>0</v>
      </c>
      <c r="CH41" s="2">
        <v>4</v>
      </c>
      <c r="CI41" s="2">
        <v>0</v>
      </c>
      <c r="CJ41" s="2">
        <v>0</v>
      </c>
      <c r="CK41" s="2">
        <v>0</v>
      </c>
      <c r="CL41" s="2">
        <v>0</v>
      </c>
      <c r="CM41" s="2">
        <v>0</v>
      </c>
      <c r="CN41" s="2" t="s">
        <v>3</v>
      </c>
      <c r="CO41" s="2">
        <v>0</v>
      </c>
      <c r="CP41" s="2">
        <f t="shared" si="43"/>
        <v>6535.01</v>
      </c>
      <c r="CQ41" s="2">
        <f t="shared" si="44"/>
        <v>384.41</v>
      </c>
      <c r="CR41" s="2">
        <f t="shared" si="66"/>
        <v>0</v>
      </c>
      <c r="CS41" s="2">
        <f t="shared" si="45"/>
        <v>0</v>
      </c>
      <c r="CT41" s="2">
        <f t="shared" si="46"/>
        <v>0</v>
      </c>
      <c r="CU41" s="2">
        <f t="shared" si="47"/>
        <v>0</v>
      </c>
      <c r="CV41" s="2">
        <f t="shared" si="48"/>
        <v>0</v>
      </c>
      <c r="CW41" s="2">
        <f t="shared" si="49"/>
        <v>0</v>
      </c>
      <c r="CX41" s="2">
        <f t="shared" si="50"/>
        <v>0</v>
      </c>
      <c r="CY41" s="2">
        <f t="shared" si="51"/>
        <v>0</v>
      </c>
      <c r="CZ41" s="2">
        <f t="shared" si="52"/>
        <v>0</v>
      </c>
      <c r="DA41" s="2"/>
      <c r="DB41" s="2"/>
      <c r="DC41" s="2" t="s">
        <v>3</v>
      </c>
      <c r="DD41" s="2" t="s">
        <v>3</v>
      </c>
      <c r="DE41" s="2" t="s">
        <v>3</v>
      </c>
      <c r="DF41" s="2" t="s">
        <v>3</v>
      </c>
      <c r="DG41" s="2" t="s">
        <v>3</v>
      </c>
      <c r="DH41" s="2" t="s">
        <v>3</v>
      </c>
      <c r="DI41" s="2" t="s">
        <v>3</v>
      </c>
      <c r="DJ41" s="2" t="s">
        <v>3</v>
      </c>
      <c r="DK41" s="2" t="s">
        <v>3</v>
      </c>
      <c r="DL41" s="2" t="s">
        <v>3</v>
      </c>
      <c r="DM41" s="2" t="s">
        <v>3</v>
      </c>
      <c r="DN41" s="2">
        <v>0</v>
      </c>
      <c r="DO41" s="2">
        <v>0</v>
      </c>
      <c r="DP41" s="2">
        <v>1</v>
      </c>
      <c r="DQ41" s="2">
        <v>1</v>
      </c>
      <c r="DR41" s="2"/>
      <c r="DS41" s="2"/>
      <c r="DT41" s="2"/>
      <c r="DU41" s="2">
        <v>1010</v>
      </c>
      <c r="DV41" s="2" t="s">
        <v>47</v>
      </c>
      <c r="DW41" s="2" t="s">
        <v>47</v>
      </c>
      <c r="DX41" s="2">
        <v>1</v>
      </c>
      <c r="DY41" s="2"/>
      <c r="DZ41" s="2" t="s">
        <v>3</v>
      </c>
      <c r="EA41" s="2" t="s">
        <v>3</v>
      </c>
      <c r="EB41" s="2" t="s">
        <v>3</v>
      </c>
      <c r="EC41" s="2" t="s">
        <v>3</v>
      </c>
      <c r="ED41" s="2"/>
      <c r="EE41" s="2">
        <v>50803468</v>
      </c>
      <c r="EF41" s="2">
        <v>201</v>
      </c>
      <c r="EG41" s="2" t="s">
        <v>36</v>
      </c>
      <c r="EH41" s="2">
        <v>0</v>
      </c>
      <c r="EI41" s="2" t="s">
        <v>3</v>
      </c>
      <c r="EJ41" s="2">
        <v>2</v>
      </c>
      <c r="EK41" s="2">
        <v>1618</v>
      </c>
      <c r="EL41" s="2" t="s">
        <v>37</v>
      </c>
      <c r="EM41" s="2" t="s">
        <v>38</v>
      </c>
      <c r="EN41" s="2"/>
      <c r="EO41" s="2" t="s">
        <v>3</v>
      </c>
      <c r="EP41" s="2"/>
      <c r="EQ41" s="2">
        <v>0</v>
      </c>
      <c r="ER41" s="2">
        <v>150.75</v>
      </c>
      <c r="ES41" s="2">
        <v>150.75</v>
      </c>
      <c r="ET41" s="2">
        <v>0</v>
      </c>
      <c r="EU41" s="2">
        <v>0</v>
      </c>
      <c r="EV41" s="2">
        <v>0</v>
      </c>
      <c r="EW41" s="2">
        <v>0</v>
      </c>
      <c r="EX41" s="2">
        <v>0</v>
      </c>
      <c r="EY41" s="2">
        <v>0</v>
      </c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>
        <v>0</v>
      </c>
      <c r="FR41" s="2">
        <f t="shared" si="53"/>
        <v>0</v>
      </c>
      <c r="FS41" s="2">
        <v>0</v>
      </c>
      <c r="FT41" s="2"/>
      <c r="FU41" s="2"/>
      <c r="FV41" s="2"/>
      <c r="FW41" s="2"/>
      <c r="FX41" s="2">
        <v>0</v>
      </c>
      <c r="FY41" s="2">
        <v>0</v>
      </c>
      <c r="FZ41" s="2"/>
      <c r="GA41" s="2" t="s">
        <v>3</v>
      </c>
      <c r="GB41" s="2"/>
      <c r="GC41" s="2"/>
      <c r="GD41" s="2">
        <v>0</v>
      </c>
      <c r="GE41" s="2"/>
      <c r="GF41" s="2">
        <v>237693630</v>
      </c>
      <c r="GG41" s="2">
        <v>2</v>
      </c>
      <c r="GH41" s="2">
        <v>1</v>
      </c>
      <c r="GI41" s="2">
        <v>2</v>
      </c>
      <c r="GJ41" s="2">
        <v>0</v>
      </c>
      <c r="GK41" s="2">
        <f>ROUND(R41*(R12)/100,2)</f>
        <v>0</v>
      </c>
      <c r="GL41" s="2">
        <f t="shared" si="54"/>
        <v>0</v>
      </c>
      <c r="GM41" s="2">
        <f t="shared" si="55"/>
        <v>6535.01</v>
      </c>
      <c r="GN41" s="2">
        <f t="shared" si="56"/>
        <v>0</v>
      </c>
      <c r="GO41" s="2">
        <f t="shared" si="57"/>
        <v>6535.01</v>
      </c>
      <c r="GP41" s="2">
        <f t="shared" si="58"/>
        <v>0</v>
      </c>
      <c r="GQ41" s="2"/>
      <c r="GR41" s="2">
        <v>0</v>
      </c>
      <c r="GS41" s="2">
        <v>3</v>
      </c>
      <c r="GT41" s="2">
        <v>0</v>
      </c>
      <c r="GU41" s="2" t="s">
        <v>3</v>
      </c>
      <c r="GV41" s="2">
        <f t="shared" si="59"/>
        <v>0</v>
      </c>
      <c r="GW41" s="2">
        <v>1</v>
      </c>
      <c r="GX41" s="2">
        <f t="shared" si="60"/>
        <v>0</v>
      </c>
      <c r="GY41" s="2"/>
      <c r="GZ41" s="2"/>
      <c r="HA41" s="2">
        <v>0</v>
      </c>
      <c r="HB41" s="2">
        <v>0</v>
      </c>
      <c r="HC41" s="2">
        <f t="shared" si="61"/>
        <v>0</v>
      </c>
      <c r="HD41" s="2"/>
      <c r="HE41" s="2" t="s">
        <v>3</v>
      </c>
      <c r="HF41" s="2" t="s">
        <v>3</v>
      </c>
      <c r="HG41" s="2"/>
      <c r="HH41" s="2"/>
      <c r="HI41" s="2"/>
      <c r="HJ41" s="2"/>
      <c r="HK41" s="2"/>
      <c r="HL41" s="2"/>
      <c r="HM41" s="2" t="s">
        <v>3</v>
      </c>
      <c r="HN41" s="2" t="s">
        <v>3</v>
      </c>
      <c r="HO41" s="2" t="s">
        <v>3</v>
      </c>
      <c r="HP41" s="2" t="s">
        <v>3</v>
      </c>
      <c r="HQ41" s="2" t="s">
        <v>3</v>
      </c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>
        <v>0</v>
      </c>
      <c r="IL41" s="2"/>
      <c r="IM41" s="2"/>
      <c r="IN41" s="2"/>
      <c r="IO41" s="2"/>
      <c r="IP41" s="2"/>
      <c r="IQ41" s="2"/>
      <c r="IR41" s="2"/>
      <c r="IS41" s="2"/>
      <c r="IT41" s="2"/>
      <c r="IU41" s="2"/>
    </row>
    <row r="42" spans="1:255" x14ac:dyDescent="0.2">
      <c r="A42">
        <v>17</v>
      </c>
      <c r="B42">
        <v>1</v>
      </c>
      <c r="E42" t="s">
        <v>44</v>
      </c>
      <c r="F42" t="s">
        <v>45</v>
      </c>
      <c r="G42" t="s">
        <v>46</v>
      </c>
      <c r="H42" t="s">
        <v>47</v>
      </c>
      <c r="I42">
        <v>17</v>
      </c>
      <c r="J42">
        <v>0</v>
      </c>
      <c r="K42">
        <v>17</v>
      </c>
      <c r="L42">
        <v>17</v>
      </c>
      <c r="M42">
        <v>0</v>
      </c>
      <c r="N42">
        <f t="shared" si="28"/>
        <v>17</v>
      </c>
      <c r="O42">
        <f t="shared" si="29"/>
        <v>6535.01</v>
      </c>
      <c r="P42">
        <f t="shared" si="30"/>
        <v>6535.01</v>
      </c>
      <c r="Q42">
        <f t="shared" si="62"/>
        <v>0</v>
      </c>
      <c r="R42">
        <f t="shared" si="31"/>
        <v>0</v>
      </c>
      <c r="S42">
        <f t="shared" si="32"/>
        <v>0</v>
      </c>
      <c r="T42">
        <f t="shared" si="33"/>
        <v>0</v>
      </c>
      <c r="U42">
        <f t="shared" si="34"/>
        <v>0</v>
      </c>
      <c r="V42">
        <f t="shared" si="35"/>
        <v>0</v>
      </c>
      <c r="W42">
        <f t="shared" si="36"/>
        <v>0</v>
      </c>
      <c r="X42">
        <f t="shared" si="37"/>
        <v>0</v>
      </c>
      <c r="Y42">
        <f t="shared" si="38"/>
        <v>0</v>
      </c>
      <c r="AA42">
        <v>52210569</v>
      </c>
      <c r="AB42">
        <f t="shared" si="39"/>
        <v>150.75</v>
      </c>
      <c r="AC42">
        <f t="shared" si="40"/>
        <v>150.75</v>
      </c>
      <c r="AD42">
        <f t="shared" si="63"/>
        <v>0</v>
      </c>
      <c r="AE42">
        <f t="shared" si="64"/>
        <v>0</v>
      </c>
      <c r="AF42">
        <f t="shared" si="64"/>
        <v>0</v>
      </c>
      <c r="AG42">
        <f t="shared" si="41"/>
        <v>0</v>
      </c>
      <c r="AH42">
        <f t="shared" si="65"/>
        <v>0</v>
      </c>
      <c r="AI42">
        <f t="shared" si="65"/>
        <v>0</v>
      </c>
      <c r="AJ42">
        <f t="shared" si="42"/>
        <v>0</v>
      </c>
      <c r="AK42">
        <v>150.75</v>
      </c>
      <c r="AL42">
        <v>150.75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2.5499999999999998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2</v>
      </c>
      <c r="BJ42" t="s">
        <v>48</v>
      </c>
      <c r="BM42">
        <v>1618</v>
      </c>
      <c r="BN42">
        <v>0</v>
      </c>
      <c r="BO42" t="s">
        <v>45</v>
      </c>
      <c r="BP42">
        <v>1</v>
      </c>
      <c r="BQ42">
        <v>201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0</v>
      </c>
      <c r="CA42">
        <v>0</v>
      </c>
      <c r="CB42" t="s">
        <v>3</v>
      </c>
      <c r="CE42">
        <v>30</v>
      </c>
      <c r="CF42">
        <v>0</v>
      </c>
      <c r="CG42">
        <v>0</v>
      </c>
      <c r="CH42">
        <v>4</v>
      </c>
      <c r="CI42">
        <v>0</v>
      </c>
      <c r="CJ42">
        <v>0</v>
      </c>
      <c r="CK42">
        <v>0</v>
      </c>
      <c r="CL42">
        <v>0</v>
      </c>
      <c r="CM42">
        <v>0</v>
      </c>
      <c r="CN42" t="s">
        <v>3</v>
      </c>
      <c r="CO42">
        <v>0</v>
      </c>
      <c r="CP42">
        <f t="shared" si="43"/>
        <v>6535.01</v>
      </c>
      <c r="CQ42">
        <f t="shared" si="44"/>
        <v>384.41</v>
      </c>
      <c r="CR42">
        <f t="shared" si="66"/>
        <v>0</v>
      </c>
      <c r="CS42">
        <f t="shared" si="45"/>
        <v>0</v>
      </c>
      <c r="CT42">
        <f t="shared" si="46"/>
        <v>0</v>
      </c>
      <c r="CU42">
        <f t="shared" si="47"/>
        <v>0</v>
      </c>
      <c r="CV42">
        <f t="shared" si="48"/>
        <v>0</v>
      </c>
      <c r="CW42">
        <f t="shared" si="49"/>
        <v>0</v>
      </c>
      <c r="CX42">
        <f t="shared" si="50"/>
        <v>0</v>
      </c>
      <c r="CY42">
        <f t="shared" si="51"/>
        <v>0</v>
      </c>
      <c r="CZ42">
        <f t="shared" si="52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1010</v>
      </c>
      <c r="DV42" t="s">
        <v>47</v>
      </c>
      <c r="DW42" t="s">
        <v>47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50803468</v>
      </c>
      <c r="EF42">
        <v>201</v>
      </c>
      <c r="EG42" t="s">
        <v>36</v>
      </c>
      <c r="EH42">
        <v>0</v>
      </c>
      <c r="EI42" t="s">
        <v>3</v>
      </c>
      <c r="EJ42">
        <v>2</v>
      </c>
      <c r="EK42">
        <v>1618</v>
      </c>
      <c r="EL42" t="s">
        <v>37</v>
      </c>
      <c r="EM42" t="s">
        <v>38</v>
      </c>
      <c r="EO42" t="s">
        <v>3</v>
      </c>
      <c r="EQ42">
        <v>0</v>
      </c>
      <c r="ER42">
        <v>150.75</v>
      </c>
      <c r="ES42">
        <v>150.75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FQ42">
        <v>0</v>
      </c>
      <c r="FR42">
        <f t="shared" si="53"/>
        <v>0</v>
      </c>
      <c r="FS42">
        <v>0</v>
      </c>
      <c r="FX42">
        <v>0</v>
      </c>
      <c r="FY42">
        <v>0</v>
      </c>
      <c r="GA42" t="s">
        <v>3</v>
      </c>
      <c r="GD42">
        <v>0</v>
      </c>
      <c r="GF42">
        <v>237693630</v>
      </c>
      <c r="GG42">
        <v>2</v>
      </c>
      <c r="GH42">
        <v>1</v>
      </c>
      <c r="GI42">
        <v>2</v>
      </c>
      <c r="GJ42">
        <v>0</v>
      </c>
      <c r="GK42">
        <f>ROUND(R42*(S12)/100,2)</f>
        <v>0</v>
      </c>
      <c r="GL42">
        <f t="shared" si="54"/>
        <v>0</v>
      </c>
      <c r="GM42">
        <f t="shared" si="55"/>
        <v>6535.01</v>
      </c>
      <c r="GN42">
        <f t="shared" si="56"/>
        <v>0</v>
      </c>
      <c r="GO42">
        <f t="shared" si="57"/>
        <v>6535.01</v>
      </c>
      <c r="GP42">
        <f t="shared" si="58"/>
        <v>0</v>
      </c>
      <c r="GR42">
        <v>0</v>
      </c>
      <c r="GS42">
        <v>3</v>
      </c>
      <c r="GT42">
        <v>0</v>
      </c>
      <c r="GU42" t="s">
        <v>3</v>
      </c>
      <c r="GV42">
        <f t="shared" si="59"/>
        <v>0</v>
      </c>
      <c r="GW42">
        <v>1</v>
      </c>
      <c r="GX42">
        <f t="shared" si="60"/>
        <v>0</v>
      </c>
      <c r="HA42">
        <v>0</v>
      </c>
      <c r="HB42">
        <v>0</v>
      </c>
      <c r="HC42">
        <f t="shared" si="61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55" x14ac:dyDescent="0.2">
      <c r="A43" s="2">
        <v>17</v>
      </c>
      <c r="B43" s="2">
        <v>1</v>
      </c>
      <c r="C43" s="2">
        <f>ROW(SmtRes!A33)</f>
        <v>33</v>
      </c>
      <c r="D43" s="2">
        <f>ROW(EtalonRes!A36)</f>
        <v>36</v>
      </c>
      <c r="E43" s="2" t="s">
        <v>49</v>
      </c>
      <c r="F43" s="2" t="s">
        <v>50</v>
      </c>
      <c r="G43" s="2" t="s">
        <v>51</v>
      </c>
      <c r="H43" s="2" t="s">
        <v>52</v>
      </c>
      <c r="I43" s="2">
        <v>4.2599999999999999E-2</v>
      </c>
      <c r="J43" s="2">
        <v>0</v>
      </c>
      <c r="K43" s="2">
        <v>4.2599999999999999E-2</v>
      </c>
      <c r="L43" s="2">
        <v>4.2599999999999999E-2</v>
      </c>
      <c r="M43" s="2">
        <v>0</v>
      </c>
      <c r="N43" s="2">
        <f t="shared" si="28"/>
        <v>4.2599999999999999E-2</v>
      </c>
      <c r="O43" s="2">
        <f t="shared" si="29"/>
        <v>2953.49</v>
      </c>
      <c r="P43" s="2">
        <f t="shared" si="30"/>
        <v>85.59</v>
      </c>
      <c r="Q43" s="2">
        <f>(ROUND((ROUND(((((ET43*1.2)*1.1))*AV43*I43),2)*BB43),2)+ROUND((ROUND(((AE43-(((EU43*1.2)*1.1)))*AV43*I43),2)*BS43),2))</f>
        <v>203.64</v>
      </c>
      <c r="R43" s="2">
        <f t="shared" si="31"/>
        <v>11.28</v>
      </c>
      <c r="S43" s="2">
        <f t="shared" si="32"/>
        <v>2664.26</v>
      </c>
      <c r="T43" s="2">
        <f t="shared" si="33"/>
        <v>0</v>
      </c>
      <c r="U43" s="2">
        <f t="shared" si="34"/>
        <v>6.0197542495199992</v>
      </c>
      <c r="V43" s="2">
        <f t="shared" si="35"/>
        <v>0</v>
      </c>
      <c r="W43" s="2">
        <f t="shared" si="36"/>
        <v>0</v>
      </c>
      <c r="X43" s="2">
        <f t="shared" si="37"/>
        <v>2451.12</v>
      </c>
      <c r="Y43" s="2">
        <f t="shared" si="38"/>
        <v>1145.6300000000001</v>
      </c>
      <c r="Z43" s="2"/>
      <c r="AA43" s="2">
        <v>52210627</v>
      </c>
      <c r="AB43" s="2">
        <f t="shared" si="39"/>
        <v>2581.2451999999998</v>
      </c>
      <c r="AC43" s="2">
        <f>ROUND((((ES43*1)*1)),6)</f>
        <v>258.89</v>
      </c>
      <c r="AD43" s="2">
        <f>ROUND((((((ET43*1.2)*1.1))-(((EU43*1.2)*1.1)))+AE43),6)</f>
        <v>399.31319999999999</v>
      </c>
      <c r="AE43" s="2">
        <f>ROUND((((EU43*1.2)*1.1)),6)</f>
        <v>8.1707999999999998</v>
      </c>
      <c r="AF43" s="2">
        <f>ROUND((((EV43*1.2)*1.1)),6)</f>
        <v>1923.0419999999999</v>
      </c>
      <c r="AG43" s="2">
        <f t="shared" si="41"/>
        <v>0</v>
      </c>
      <c r="AH43" s="2">
        <f>(((EW43*1.2)*1.1))</f>
        <v>132.43559999999999</v>
      </c>
      <c r="AI43" s="2">
        <f>(((EX43*1.2)*1.1))</f>
        <v>0</v>
      </c>
      <c r="AJ43" s="2">
        <f t="shared" si="42"/>
        <v>0</v>
      </c>
      <c r="AK43" s="2">
        <v>2018.25</v>
      </c>
      <c r="AL43" s="2">
        <v>258.89</v>
      </c>
      <c r="AM43" s="2">
        <v>302.51</v>
      </c>
      <c r="AN43" s="2">
        <v>6.19</v>
      </c>
      <c r="AO43" s="2">
        <v>1456.85</v>
      </c>
      <c r="AP43" s="2">
        <v>0</v>
      </c>
      <c r="AQ43" s="2">
        <v>100.33</v>
      </c>
      <c r="AR43" s="2">
        <v>0</v>
      </c>
      <c r="AS43" s="2">
        <v>0</v>
      </c>
      <c r="AT43" s="2">
        <v>92</v>
      </c>
      <c r="AU43" s="2">
        <v>43</v>
      </c>
      <c r="AV43" s="2">
        <v>1.0669999999999999</v>
      </c>
      <c r="AW43" s="2">
        <v>1.081</v>
      </c>
      <c r="AX43" s="2"/>
      <c r="AY43" s="2"/>
      <c r="AZ43" s="2">
        <v>1</v>
      </c>
      <c r="BA43" s="2">
        <v>30.48</v>
      </c>
      <c r="BB43" s="2">
        <v>11.22</v>
      </c>
      <c r="BC43" s="2">
        <v>7.18</v>
      </c>
      <c r="BD43" s="2" t="s">
        <v>3</v>
      </c>
      <c r="BE43" s="2" t="s">
        <v>3</v>
      </c>
      <c r="BF43" s="2" t="s">
        <v>3</v>
      </c>
      <c r="BG43" s="2" t="s">
        <v>3</v>
      </c>
      <c r="BH43" s="2">
        <v>0</v>
      </c>
      <c r="BI43" s="2">
        <v>2</v>
      </c>
      <c r="BJ43" s="2" t="s">
        <v>53</v>
      </c>
      <c r="BK43" s="2"/>
      <c r="BL43" s="2"/>
      <c r="BM43" s="2">
        <v>1608</v>
      </c>
      <c r="BN43" s="2">
        <v>0</v>
      </c>
      <c r="BO43" s="2" t="s">
        <v>50</v>
      </c>
      <c r="BP43" s="2">
        <v>1</v>
      </c>
      <c r="BQ43" s="2">
        <v>40</v>
      </c>
      <c r="BR43" s="2">
        <v>0</v>
      </c>
      <c r="BS43" s="2">
        <v>30.48</v>
      </c>
      <c r="BT43" s="2">
        <v>1</v>
      </c>
      <c r="BU43" s="2">
        <v>1</v>
      </c>
      <c r="BV43" s="2">
        <v>1</v>
      </c>
      <c r="BW43" s="2">
        <v>1</v>
      </c>
      <c r="BX43" s="2">
        <v>1</v>
      </c>
      <c r="BY43" s="2" t="s">
        <v>3</v>
      </c>
      <c r="BZ43" s="2">
        <v>92</v>
      </c>
      <c r="CA43" s="2">
        <v>43</v>
      </c>
      <c r="CB43" s="2" t="s">
        <v>3</v>
      </c>
      <c r="CC43" s="2"/>
      <c r="CD43" s="2"/>
      <c r="CE43" s="2">
        <v>30</v>
      </c>
      <c r="CF43" s="2">
        <v>0</v>
      </c>
      <c r="CG43" s="2">
        <v>0</v>
      </c>
      <c r="CH43" s="2">
        <v>5</v>
      </c>
      <c r="CI43" s="2">
        <v>0</v>
      </c>
      <c r="CJ43" s="2">
        <v>0</v>
      </c>
      <c r="CK43" s="2">
        <v>0</v>
      </c>
      <c r="CL43" s="2">
        <v>0</v>
      </c>
      <c r="CM43" s="2">
        <v>0</v>
      </c>
      <c r="CN43" s="2" t="s">
        <v>463</v>
      </c>
      <c r="CO43" s="2">
        <v>0</v>
      </c>
      <c r="CP43" s="2">
        <f t="shared" si="43"/>
        <v>2953.4900000000002</v>
      </c>
      <c r="CQ43" s="2">
        <f t="shared" si="44"/>
        <v>2009.39</v>
      </c>
      <c r="CR43" s="2">
        <f>(ROUND((ROUND(((((ET43*1.2)*1.1))*AV43*1),2)*BB43),2)+ROUND((ROUND(((AE43-(((EU43*1.2)*1.1)))*AV43*1),2)*BS43),2))</f>
        <v>4780.51</v>
      </c>
      <c r="CS43" s="2">
        <f t="shared" si="45"/>
        <v>265.79000000000002</v>
      </c>
      <c r="CT43" s="2">
        <f t="shared" si="46"/>
        <v>62541.61</v>
      </c>
      <c r="CU43" s="2">
        <f t="shared" si="47"/>
        <v>0</v>
      </c>
      <c r="CV43" s="2">
        <f t="shared" si="48"/>
        <v>141.30878519999999</v>
      </c>
      <c r="CW43" s="2">
        <f t="shared" si="49"/>
        <v>0</v>
      </c>
      <c r="CX43" s="2">
        <f t="shared" si="50"/>
        <v>0</v>
      </c>
      <c r="CY43" s="2">
        <f t="shared" si="51"/>
        <v>2451.1192000000001</v>
      </c>
      <c r="CZ43" s="2">
        <f t="shared" si="52"/>
        <v>1145.6318000000001</v>
      </c>
      <c r="DA43" s="2"/>
      <c r="DB43" s="2"/>
      <c r="DC43" s="2" t="s">
        <v>3</v>
      </c>
      <c r="DD43" s="2" t="s">
        <v>54</v>
      </c>
      <c r="DE43" s="2" t="s">
        <v>26</v>
      </c>
      <c r="DF43" s="2" t="s">
        <v>26</v>
      </c>
      <c r="DG43" s="2" t="s">
        <v>26</v>
      </c>
      <c r="DH43" s="2" t="s">
        <v>3</v>
      </c>
      <c r="DI43" s="2" t="s">
        <v>26</v>
      </c>
      <c r="DJ43" s="2" t="s">
        <v>26</v>
      </c>
      <c r="DK43" s="2" t="s">
        <v>3</v>
      </c>
      <c r="DL43" s="2" t="s">
        <v>3</v>
      </c>
      <c r="DM43" s="2" t="s">
        <v>3</v>
      </c>
      <c r="DN43" s="2">
        <v>112</v>
      </c>
      <c r="DO43" s="2">
        <v>70</v>
      </c>
      <c r="DP43" s="2">
        <v>1.0669999999999999</v>
      </c>
      <c r="DQ43" s="2">
        <v>1.081</v>
      </c>
      <c r="DR43" s="2"/>
      <c r="DS43" s="2"/>
      <c r="DT43" s="2"/>
      <c r="DU43" s="2">
        <v>1013</v>
      </c>
      <c r="DV43" s="2" t="s">
        <v>52</v>
      </c>
      <c r="DW43" s="2" t="s">
        <v>52</v>
      </c>
      <c r="DX43" s="2">
        <v>1</v>
      </c>
      <c r="DY43" s="2"/>
      <c r="DZ43" s="2" t="s">
        <v>3</v>
      </c>
      <c r="EA43" s="2" t="s">
        <v>3</v>
      </c>
      <c r="EB43" s="2" t="s">
        <v>3</v>
      </c>
      <c r="EC43" s="2" t="s">
        <v>3</v>
      </c>
      <c r="ED43" s="2"/>
      <c r="EE43" s="2">
        <v>50803458</v>
      </c>
      <c r="EF43" s="2">
        <v>40</v>
      </c>
      <c r="EG43" s="2" t="s">
        <v>27</v>
      </c>
      <c r="EH43" s="2">
        <v>0</v>
      </c>
      <c r="EI43" s="2" t="s">
        <v>3</v>
      </c>
      <c r="EJ43" s="2">
        <v>2</v>
      </c>
      <c r="EK43" s="2">
        <v>1608</v>
      </c>
      <c r="EL43" s="2" t="s">
        <v>55</v>
      </c>
      <c r="EM43" s="2" t="s">
        <v>56</v>
      </c>
      <c r="EN43" s="2"/>
      <c r="EO43" s="2" t="s">
        <v>57</v>
      </c>
      <c r="EP43" s="2"/>
      <c r="EQ43" s="2">
        <v>0</v>
      </c>
      <c r="ER43" s="2">
        <v>2018.25</v>
      </c>
      <c r="ES43" s="2">
        <v>258.89</v>
      </c>
      <c r="ET43" s="2">
        <v>302.51</v>
      </c>
      <c r="EU43" s="2">
        <v>6.19</v>
      </c>
      <c r="EV43" s="2">
        <v>1456.85</v>
      </c>
      <c r="EW43" s="2">
        <v>100.33</v>
      </c>
      <c r="EX43" s="2">
        <v>0</v>
      </c>
      <c r="EY43" s="2">
        <v>0</v>
      </c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>
        <v>0</v>
      </c>
      <c r="FR43" s="2">
        <f t="shared" si="53"/>
        <v>0</v>
      </c>
      <c r="FS43" s="2">
        <v>2</v>
      </c>
      <c r="FT43" s="2"/>
      <c r="FU43" s="2"/>
      <c r="FV43" s="2"/>
      <c r="FW43" s="2"/>
      <c r="FX43" s="2">
        <v>112</v>
      </c>
      <c r="FY43" s="2">
        <v>70</v>
      </c>
      <c r="FZ43" s="2"/>
      <c r="GA43" s="2" t="s">
        <v>3</v>
      </c>
      <c r="GB43" s="2"/>
      <c r="GC43" s="2"/>
      <c r="GD43" s="2">
        <v>0</v>
      </c>
      <c r="GE43" s="2"/>
      <c r="GF43" s="2">
        <v>-2060874627</v>
      </c>
      <c r="GG43" s="2">
        <v>2</v>
      </c>
      <c r="GH43" s="2">
        <v>1</v>
      </c>
      <c r="GI43" s="2">
        <v>2</v>
      </c>
      <c r="GJ43" s="2">
        <v>0</v>
      </c>
      <c r="GK43" s="2">
        <f>ROUND(R43*(R12)/100,2)</f>
        <v>18.05</v>
      </c>
      <c r="GL43" s="2">
        <f t="shared" si="54"/>
        <v>0</v>
      </c>
      <c r="GM43" s="2">
        <f t="shared" si="55"/>
        <v>6568.29</v>
      </c>
      <c r="GN43" s="2">
        <f t="shared" si="56"/>
        <v>0</v>
      </c>
      <c r="GO43" s="2">
        <f t="shared" si="57"/>
        <v>6568.29</v>
      </c>
      <c r="GP43" s="2">
        <f t="shared" si="58"/>
        <v>0</v>
      </c>
      <c r="GQ43" s="2"/>
      <c r="GR43" s="2">
        <v>0</v>
      </c>
      <c r="GS43" s="2">
        <v>3</v>
      </c>
      <c r="GT43" s="2">
        <v>0</v>
      </c>
      <c r="GU43" s="2" t="s">
        <v>3</v>
      </c>
      <c r="GV43" s="2">
        <f t="shared" si="59"/>
        <v>0</v>
      </c>
      <c r="GW43" s="2">
        <v>1</v>
      </c>
      <c r="GX43" s="2">
        <f t="shared" si="60"/>
        <v>0</v>
      </c>
      <c r="GY43" s="2"/>
      <c r="GZ43" s="2"/>
      <c r="HA43" s="2">
        <v>0</v>
      </c>
      <c r="HB43" s="2">
        <v>0</v>
      </c>
      <c r="HC43" s="2">
        <f t="shared" si="61"/>
        <v>0</v>
      </c>
      <c r="HD43" s="2"/>
      <c r="HE43" s="2" t="s">
        <v>3</v>
      </c>
      <c r="HF43" s="2" t="s">
        <v>3</v>
      </c>
      <c r="HG43" s="2"/>
      <c r="HH43" s="2"/>
      <c r="HI43" s="2"/>
      <c r="HJ43" s="2"/>
      <c r="HK43" s="2"/>
      <c r="HL43" s="2"/>
      <c r="HM43" s="2" t="s">
        <v>3</v>
      </c>
      <c r="HN43" s="2" t="s">
        <v>3</v>
      </c>
      <c r="HO43" s="2" t="s">
        <v>3</v>
      </c>
      <c r="HP43" s="2" t="s">
        <v>3</v>
      </c>
      <c r="HQ43" s="2" t="s">
        <v>3</v>
      </c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>
        <v>0</v>
      </c>
      <c r="IL43" s="2"/>
      <c r="IM43" s="2"/>
      <c r="IN43" s="2"/>
      <c r="IO43" s="2"/>
      <c r="IP43" s="2"/>
      <c r="IQ43" s="2"/>
      <c r="IR43" s="2"/>
      <c r="IS43" s="2"/>
      <c r="IT43" s="2"/>
      <c r="IU43" s="2"/>
    </row>
    <row r="44" spans="1:255" x14ac:dyDescent="0.2">
      <c r="A44">
        <v>17</v>
      </c>
      <c r="B44">
        <v>1</v>
      </c>
      <c r="C44">
        <f>ROW(SmtRes!A38)</f>
        <v>38</v>
      </c>
      <c r="D44">
        <f>ROW(EtalonRes!A42)</f>
        <v>42</v>
      </c>
      <c r="E44" t="s">
        <v>49</v>
      </c>
      <c r="F44" t="s">
        <v>50</v>
      </c>
      <c r="G44" t="s">
        <v>51</v>
      </c>
      <c r="H44" t="s">
        <v>52</v>
      </c>
      <c r="I44">
        <v>4.2599999999999999E-2</v>
      </c>
      <c r="J44">
        <v>0</v>
      </c>
      <c r="K44">
        <v>4.2599999999999999E-2</v>
      </c>
      <c r="L44">
        <v>4.2599999999999999E-2</v>
      </c>
      <c r="M44">
        <v>0</v>
      </c>
      <c r="N44">
        <f t="shared" si="28"/>
        <v>4.2599999999999999E-2</v>
      </c>
      <c r="O44">
        <f t="shared" si="29"/>
        <v>2953.49</v>
      </c>
      <c r="P44">
        <f t="shared" si="30"/>
        <v>85.59</v>
      </c>
      <c r="Q44">
        <f>(ROUND((ROUND(((((ET44*1.2)*1.1))*AV44*I44),2)*BB44),2)+ROUND((ROUND(((AE44-(((EU44*1.2)*1.1)))*AV44*I44),2)*BS44),2))</f>
        <v>203.64</v>
      </c>
      <c r="R44">
        <f t="shared" si="31"/>
        <v>11.28</v>
      </c>
      <c r="S44">
        <f t="shared" si="32"/>
        <v>2664.26</v>
      </c>
      <c r="T44">
        <f t="shared" si="33"/>
        <v>0</v>
      </c>
      <c r="U44">
        <f t="shared" si="34"/>
        <v>6.0197542495199992</v>
      </c>
      <c r="V44">
        <f t="shared" si="35"/>
        <v>0</v>
      </c>
      <c r="W44">
        <f t="shared" si="36"/>
        <v>0</v>
      </c>
      <c r="X44">
        <f t="shared" si="37"/>
        <v>2451.12</v>
      </c>
      <c r="Y44">
        <f t="shared" si="38"/>
        <v>1145.6300000000001</v>
      </c>
      <c r="AA44">
        <v>52210569</v>
      </c>
      <c r="AB44">
        <f t="shared" si="39"/>
        <v>2581.2451999999998</v>
      </c>
      <c r="AC44">
        <f>ROUND((((ES44*1)*1)),6)</f>
        <v>258.89</v>
      </c>
      <c r="AD44">
        <f>ROUND((((((ET44*1.2)*1.1))-(((EU44*1.2)*1.1)))+AE44),6)</f>
        <v>399.31319999999999</v>
      </c>
      <c r="AE44">
        <f>ROUND((((EU44*1.2)*1.1)),6)</f>
        <v>8.1707999999999998</v>
      </c>
      <c r="AF44">
        <f>ROUND((((EV44*1.2)*1.1)),6)</f>
        <v>1923.0419999999999</v>
      </c>
      <c r="AG44">
        <f t="shared" si="41"/>
        <v>0</v>
      </c>
      <c r="AH44">
        <f>(((EW44*1.2)*1.1))</f>
        <v>132.43559999999999</v>
      </c>
      <c r="AI44">
        <f>(((EX44*1.2)*1.1))</f>
        <v>0</v>
      </c>
      <c r="AJ44">
        <f t="shared" si="42"/>
        <v>0</v>
      </c>
      <c r="AK44">
        <v>2018.25</v>
      </c>
      <c r="AL44">
        <v>258.89</v>
      </c>
      <c r="AM44">
        <v>302.51</v>
      </c>
      <c r="AN44">
        <v>6.19</v>
      </c>
      <c r="AO44">
        <v>1456.85</v>
      </c>
      <c r="AP44">
        <v>0</v>
      </c>
      <c r="AQ44">
        <v>100.33</v>
      </c>
      <c r="AR44">
        <v>0</v>
      </c>
      <c r="AS44">
        <v>0</v>
      </c>
      <c r="AT44">
        <v>92</v>
      </c>
      <c r="AU44">
        <v>43</v>
      </c>
      <c r="AV44">
        <v>1.0669999999999999</v>
      </c>
      <c r="AW44">
        <v>1.081</v>
      </c>
      <c r="AZ44">
        <v>1</v>
      </c>
      <c r="BA44">
        <v>30.48</v>
      </c>
      <c r="BB44">
        <v>11.22</v>
      </c>
      <c r="BC44">
        <v>7.18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2</v>
      </c>
      <c r="BJ44" t="s">
        <v>53</v>
      </c>
      <c r="BM44">
        <v>1608</v>
      </c>
      <c r="BN44">
        <v>0</v>
      </c>
      <c r="BO44" t="s">
        <v>50</v>
      </c>
      <c r="BP44">
        <v>1</v>
      </c>
      <c r="BQ44">
        <v>40</v>
      </c>
      <c r="BR44">
        <v>0</v>
      </c>
      <c r="BS44">
        <v>30.48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92</v>
      </c>
      <c r="CA44">
        <v>43</v>
      </c>
      <c r="CB44" t="s">
        <v>3</v>
      </c>
      <c r="CE44">
        <v>30</v>
      </c>
      <c r="CF44">
        <v>0</v>
      </c>
      <c r="CG44">
        <v>0</v>
      </c>
      <c r="CH44">
        <v>5</v>
      </c>
      <c r="CI44">
        <v>0</v>
      </c>
      <c r="CJ44">
        <v>0</v>
      </c>
      <c r="CK44">
        <v>0</v>
      </c>
      <c r="CL44">
        <v>0</v>
      </c>
      <c r="CM44">
        <v>0</v>
      </c>
      <c r="CN44" t="s">
        <v>463</v>
      </c>
      <c r="CO44">
        <v>0</v>
      </c>
      <c r="CP44">
        <f t="shared" si="43"/>
        <v>2953.4900000000002</v>
      </c>
      <c r="CQ44">
        <f t="shared" si="44"/>
        <v>2009.39</v>
      </c>
      <c r="CR44">
        <f>(ROUND((ROUND(((((ET44*1.2)*1.1))*AV44*1),2)*BB44),2)+ROUND((ROUND(((AE44-(((EU44*1.2)*1.1)))*AV44*1),2)*BS44),2))</f>
        <v>4780.51</v>
      </c>
      <c r="CS44">
        <f t="shared" si="45"/>
        <v>265.79000000000002</v>
      </c>
      <c r="CT44">
        <f t="shared" si="46"/>
        <v>62541.61</v>
      </c>
      <c r="CU44">
        <f t="shared" si="47"/>
        <v>0</v>
      </c>
      <c r="CV44">
        <f t="shared" si="48"/>
        <v>141.30878519999999</v>
      </c>
      <c r="CW44">
        <f t="shared" si="49"/>
        <v>0</v>
      </c>
      <c r="CX44">
        <f t="shared" si="50"/>
        <v>0</v>
      </c>
      <c r="CY44">
        <f t="shared" si="51"/>
        <v>2451.1192000000001</v>
      </c>
      <c r="CZ44">
        <f t="shared" si="52"/>
        <v>1145.6318000000001</v>
      </c>
      <c r="DC44" t="s">
        <v>3</v>
      </c>
      <c r="DD44" t="s">
        <v>54</v>
      </c>
      <c r="DE44" t="s">
        <v>26</v>
      </c>
      <c r="DF44" t="s">
        <v>26</v>
      </c>
      <c r="DG44" t="s">
        <v>26</v>
      </c>
      <c r="DH44" t="s">
        <v>3</v>
      </c>
      <c r="DI44" t="s">
        <v>26</v>
      </c>
      <c r="DJ44" t="s">
        <v>26</v>
      </c>
      <c r="DK44" t="s">
        <v>3</v>
      </c>
      <c r="DL44" t="s">
        <v>3</v>
      </c>
      <c r="DM44" t="s">
        <v>3</v>
      </c>
      <c r="DN44">
        <v>112</v>
      </c>
      <c r="DO44">
        <v>70</v>
      </c>
      <c r="DP44">
        <v>1.0669999999999999</v>
      </c>
      <c r="DQ44">
        <v>1.081</v>
      </c>
      <c r="DU44">
        <v>1013</v>
      </c>
      <c r="DV44" t="s">
        <v>52</v>
      </c>
      <c r="DW44" t="s">
        <v>52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50803458</v>
      </c>
      <c r="EF44">
        <v>40</v>
      </c>
      <c r="EG44" t="s">
        <v>27</v>
      </c>
      <c r="EH44">
        <v>0</v>
      </c>
      <c r="EI44" t="s">
        <v>3</v>
      </c>
      <c r="EJ44">
        <v>2</v>
      </c>
      <c r="EK44">
        <v>1608</v>
      </c>
      <c r="EL44" t="s">
        <v>55</v>
      </c>
      <c r="EM44" t="s">
        <v>56</v>
      </c>
      <c r="EO44" t="s">
        <v>57</v>
      </c>
      <c r="EQ44">
        <v>0</v>
      </c>
      <c r="ER44">
        <v>2018.25</v>
      </c>
      <c r="ES44">
        <v>258.89</v>
      </c>
      <c r="ET44">
        <v>302.51</v>
      </c>
      <c r="EU44">
        <v>6.19</v>
      </c>
      <c r="EV44">
        <v>1456.85</v>
      </c>
      <c r="EW44">
        <v>100.33</v>
      </c>
      <c r="EX44">
        <v>0</v>
      </c>
      <c r="EY44">
        <v>0</v>
      </c>
      <c r="FQ44">
        <v>0</v>
      </c>
      <c r="FR44">
        <f t="shared" si="53"/>
        <v>0</v>
      </c>
      <c r="FS44">
        <v>2</v>
      </c>
      <c r="FX44">
        <v>112</v>
      </c>
      <c r="FY44">
        <v>70</v>
      </c>
      <c r="GA44" t="s">
        <v>3</v>
      </c>
      <c r="GD44">
        <v>0</v>
      </c>
      <c r="GF44">
        <v>-2060874627</v>
      </c>
      <c r="GG44">
        <v>2</v>
      </c>
      <c r="GH44">
        <v>1</v>
      </c>
      <c r="GI44">
        <v>2</v>
      </c>
      <c r="GJ44">
        <v>0</v>
      </c>
      <c r="GK44">
        <f>ROUND(R44*(S12)/100,2)</f>
        <v>18.05</v>
      </c>
      <c r="GL44">
        <f t="shared" si="54"/>
        <v>0</v>
      </c>
      <c r="GM44">
        <f t="shared" si="55"/>
        <v>6568.29</v>
      </c>
      <c r="GN44">
        <f t="shared" si="56"/>
        <v>0</v>
      </c>
      <c r="GO44">
        <f t="shared" si="57"/>
        <v>6568.29</v>
      </c>
      <c r="GP44">
        <f t="shared" si="58"/>
        <v>0</v>
      </c>
      <c r="GR44">
        <v>0</v>
      </c>
      <c r="GS44">
        <v>3</v>
      </c>
      <c r="GT44">
        <v>0</v>
      </c>
      <c r="GU44" t="s">
        <v>3</v>
      </c>
      <c r="GV44">
        <f t="shared" si="59"/>
        <v>0</v>
      </c>
      <c r="GW44">
        <v>1</v>
      </c>
      <c r="GX44">
        <f t="shared" si="60"/>
        <v>0</v>
      </c>
      <c r="HA44">
        <v>0</v>
      </c>
      <c r="HB44">
        <v>0</v>
      </c>
      <c r="HC44">
        <f t="shared" si="61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55" x14ac:dyDescent="0.2">
      <c r="A45" s="2">
        <v>17</v>
      </c>
      <c r="B45" s="2">
        <v>1</v>
      </c>
      <c r="C45" s="2"/>
      <c r="D45" s="2"/>
      <c r="E45" s="2" t="s">
        <v>58</v>
      </c>
      <c r="F45" s="2" t="s">
        <v>59</v>
      </c>
      <c r="G45" s="2" t="s">
        <v>60</v>
      </c>
      <c r="H45" s="2" t="s">
        <v>47</v>
      </c>
      <c r="I45" s="2">
        <v>4</v>
      </c>
      <c r="J45" s="2">
        <v>0</v>
      </c>
      <c r="K45" s="2">
        <v>4</v>
      </c>
      <c r="L45" s="2">
        <v>4</v>
      </c>
      <c r="M45" s="2">
        <v>0</v>
      </c>
      <c r="N45" s="2">
        <f t="shared" si="28"/>
        <v>4</v>
      </c>
      <c r="O45" s="2">
        <f t="shared" si="29"/>
        <v>1937.73</v>
      </c>
      <c r="P45" s="2">
        <f t="shared" si="30"/>
        <v>1937.73</v>
      </c>
      <c r="Q45" s="2">
        <f t="shared" ref="Q45:Q52" si="67">(ROUND((ROUND(((ET45)*AV45*I45),2)*BB45),2)+ROUND((ROUND(((AE45-(EU45))*AV45*I45),2)*BS45),2))</f>
        <v>0</v>
      </c>
      <c r="R45" s="2">
        <f t="shared" si="31"/>
        <v>0</v>
      </c>
      <c r="S45" s="2">
        <f t="shared" si="32"/>
        <v>0</v>
      </c>
      <c r="T45" s="2">
        <f t="shared" si="33"/>
        <v>0</v>
      </c>
      <c r="U45" s="2">
        <f t="shared" si="34"/>
        <v>0</v>
      </c>
      <c r="V45" s="2">
        <f t="shared" si="35"/>
        <v>0</v>
      </c>
      <c r="W45" s="2">
        <f t="shared" si="36"/>
        <v>0</v>
      </c>
      <c r="X45" s="2">
        <f t="shared" si="37"/>
        <v>0</v>
      </c>
      <c r="Y45" s="2">
        <f t="shared" si="38"/>
        <v>0</v>
      </c>
      <c r="Z45" s="2"/>
      <c r="AA45" s="2">
        <v>52210627</v>
      </c>
      <c r="AB45" s="2">
        <f t="shared" si="39"/>
        <v>50.62</v>
      </c>
      <c r="AC45" s="2">
        <f t="shared" ref="AC45:AC52" si="68">ROUND((ES45),6)</f>
        <v>50.62</v>
      </c>
      <c r="AD45" s="2">
        <f t="shared" ref="AD45:AD52" si="69">ROUND((((ET45)-(EU45))+AE45),6)</f>
        <v>0</v>
      </c>
      <c r="AE45" s="2">
        <f t="shared" ref="AE45:AF52" si="70">ROUND((EU45),6)</f>
        <v>0</v>
      </c>
      <c r="AF45" s="2">
        <f t="shared" si="70"/>
        <v>0</v>
      </c>
      <c r="AG45" s="2">
        <f t="shared" si="41"/>
        <v>0</v>
      </c>
      <c r="AH45" s="2">
        <f t="shared" ref="AH45:AI52" si="71">(EW45)</f>
        <v>0</v>
      </c>
      <c r="AI45" s="2">
        <f t="shared" si="71"/>
        <v>0</v>
      </c>
      <c r="AJ45" s="2">
        <f t="shared" si="42"/>
        <v>0</v>
      </c>
      <c r="AK45" s="2">
        <v>50.620000000000005</v>
      </c>
      <c r="AL45" s="2">
        <v>50.620000000000005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1</v>
      </c>
      <c r="AW45" s="2">
        <v>1</v>
      </c>
      <c r="AX45" s="2"/>
      <c r="AY45" s="2"/>
      <c r="AZ45" s="2">
        <v>1</v>
      </c>
      <c r="BA45" s="2">
        <v>1</v>
      </c>
      <c r="BB45" s="2">
        <v>1</v>
      </c>
      <c r="BC45" s="2">
        <v>9.57</v>
      </c>
      <c r="BD45" s="2" t="s">
        <v>3</v>
      </c>
      <c r="BE45" s="2" t="s">
        <v>3</v>
      </c>
      <c r="BF45" s="2" t="s">
        <v>3</v>
      </c>
      <c r="BG45" s="2" t="s">
        <v>3</v>
      </c>
      <c r="BH45" s="2">
        <v>3</v>
      </c>
      <c r="BI45" s="2">
        <v>2</v>
      </c>
      <c r="BJ45" s="2" t="s">
        <v>3</v>
      </c>
      <c r="BK45" s="2"/>
      <c r="BL45" s="2"/>
      <c r="BM45" s="2">
        <v>1618</v>
      </c>
      <c r="BN45" s="2">
        <v>0</v>
      </c>
      <c r="BO45" s="2" t="s">
        <v>3</v>
      </c>
      <c r="BP45" s="2">
        <v>0</v>
      </c>
      <c r="BQ45" s="2">
        <v>201</v>
      </c>
      <c r="BR45" s="2">
        <v>0</v>
      </c>
      <c r="BS45" s="2">
        <v>1</v>
      </c>
      <c r="BT45" s="2">
        <v>1</v>
      </c>
      <c r="BU45" s="2">
        <v>1</v>
      </c>
      <c r="BV45" s="2">
        <v>1</v>
      </c>
      <c r="BW45" s="2">
        <v>1</v>
      </c>
      <c r="BX45" s="2">
        <v>1</v>
      </c>
      <c r="BY45" s="2" t="s">
        <v>3</v>
      </c>
      <c r="BZ45" s="2">
        <v>0</v>
      </c>
      <c r="CA45" s="2">
        <v>0</v>
      </c>
      <c r="CB45" s="2" t="s">
        <v>3</v>
      </c>
      <c r="CC45" s="2"/>
      <c r="CD45" s="2"/>
      <c r="CE45" s="2">
        <v>30</v>
      </c>
      <c r="CF45" s="2">
        <v>0</v>
      </c>
      <c r="CG45" s="2">
        <v>0</v>
      </c>
      <c r="CH45" s="2">
        <v>6</v>
      </c>
      <c r="CI45" s="2">
        <v>0</v>
      </c>
      <c r="CJ45" s="2">
        <v>0</v>
      </c>
      <c r="CK45" s="2">
        <v>0</v>
      </c>
      <c r="CL45" s="2">
        <v>0</v>
      </c>
      <c r="CM45" s="2">
        <v>0</v>
      </c>
      <c r="CN45" s="2" t="s">
        <v>3</v>
      </c>
      <c r="CO45" s="2">
        <v>0</v>
      </c>
      <c r="CP45" s="2">
        <f t="shared" si="43"/>
        <v>1937.73</v>
      </c>
      <c r="CQ45" s="2">
        <f t="shared" si="44"/>
        <v>484.43</v>
      </c>
      <c r="CR45" s="2">
        <f t="shared" ref="CR45:CR52" si="72">(ROUND((ROUND(((ET45)*AV45*1),2)*BB45),2)+ROUND((ROUND(((AE45-(EU45))*AV45*1),2)*BS45),2))</f>
        <v>0</v>
      </c>
      <c r="CS45" s="2">
        <f t="shared" si="45"/>
        <v>0</v>
      </c>
      <c r="CT45" s="2">
        <f t="shared" si="46"/>
        <v>0</v>
      </c>
      <c r="CU45" s="2">
        <f t="shared" si="47"/>
        <v>0</v>
      </c>
      <c r="CV45" s="2">
        <f t="shared" si="48"/>
        <v>0</v>
      </c>
      <c r="CW45" s="2">
        <f t="shared" si="49"/>
        <v>0</v>
      </c>
      <c r="CX45" s="2">
        <f t="shared" si="50"/>
        <v>0</v>
      </c>
      <c r="CY45" s="2">
        <f t="shared" si="51"/>
        <v>0</v>
      </c>
      <c r="CZ45" s="2">
        <f t="shared" si="52"/>
        <v>0</v>
      </c>
      <c r="DA45" s="2"/>
      <c r="DB45" s="2"/>
      <c r="DC45" s="2" t="s">
        <v>3</v>
      </c>
      <c r="DD45" s="2" t="s">
        <v>3</v>
      </c>
      <c r="DE45" s="2" t="s">
        <v>3</v>
      </c>
      <c r="DF45" s="2" t="s">
        <v>3</v>
      </c>
      <c r="DG45" s="2" t="s">
        <v>3</v>
      </c>
      <c r="DH45" s="2" t="s">
        <v>3</v>
      </c>
      <c r="DI45" s="2" t="s">
        <v>3</v>
      </c>
      <c r="DJ45" s="2" t="s">
        <v>3</v>
      </c>
      <c r="DK45" s="2" t="s">
        <v>3</v>
      </c>
      <c r="DL45" s="2" t="s">
        <v>3</v>
      </c>
      <c r="DM45" s="2" t="s">
        <v>3</v>
      </c>
      <c r="DN45" s="2">
        <v>0</v>
      </c>
      <c r="DO45" s="2">
        <v>0</v>
      </c>
      <c r="DP45" s="2">
        <v>1</v>
      </c>
      <c r="DQ45" s="2">
        <v>1</v>
      </c>
      <c r="DR45" s="2"/>
      <c r="DS45" s="2"/>
      <c r="DT45" s="2"/>
      <c r="DU45" s="2">
        <v>1010</v>
      </c>
      <c r="DV45" s="2" t="s">
        <v>47</v>
      </c>
      <c r="DW45" s="2" t="s">
        <v>47</v>
      </c>
      <c r="DX45" s="2">
        <v>1</v>
      </c>
      <c r="DY45" s="2"/>
      <c r="DZ45" s="2" t="s">
        <v>3</v>
      </c>
      <c r="EA45" s="2" t="s">
        <v>3</v>
      </c>
      <c r="EB45" s="2" t="s">
        <v>3</v>
      </c>
      <c r="EC45" s="2" t="s">
        <v>3</v>
      </c>
      <c r="ED45" s="2"/>
      <c r="EE45" s="2">
        <v>50803468</v>
      </c>
      <c r="EF45" s="2">
        <v>201</v>
      </c>
      <c r="EG45" s="2" t="s">
        <v>36</v>
      </c>
      <c r="EH45" s="2">
        <v>0</v>
      </c>
      <c r="EI45" s="2" t="s">
        <v>3</v>
      </c>
      <c r="EJ45" s="2">
        <v>2</v>
      </c>
      <c r="EK45" s="2">
        <v>1618</v>
      </c>
      <c r="EL45" s="2" t="s">
        <v>37</v>
      </c>
      <c r="EM45" s="2" t="s">
        <v>38</v>
      </c>
      <c r="EN45" s="2"/>
      <c r="EO45" s="2" t="s">
        <v>3</v>
      </c>
      <c r="EP45" s="2"/>
      <c r="EQ45" s="2">
        <v>0</v>
      </c>
      <c r="ER45" s="2">
        <v>50.620000000000005</v>
      </c>
      <c r="ES45" s="2">
        <v>50.620000000000005</v>
      </c>
      <c r="ET45" s="2">
        <v>0</v>
      </c>
      <c r="EU45" s="2">
        <v>0</v>
      </c>
      <c r="EV45" s="2">
        <v>0</v>
      </c>
      <c r="EW45" s="2">
        <v>0</v>
      </c>
      <c r="EX45" s="2">
        <v>0</v>
      </c>
      <c r="EY45" s="2">
        <v>0</v>
      </c>
      <c r="EZ45" s="2">
        <v>5</v>
      </c>
      <c r="FA45" s="2"/>
      <c r="FB45" s="2"/>
      <c r="FC45" s="2">
        <v>0</v>
      </c>
      <c r="FD45" s="2">
        <v>18</v>
      </c>
      <c r="FE45" s="2"/>
      <c r="FF45" s="2">
        <v>475</v>
      </c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>
        <v>0</v>
      </c>
      <c r="FR45" s="2">
        <f t="shared" si="53"/>
        <v>0</v>
      </c>
      <c r="FS45" s="2">
        <v>0</v>
      </c>
      <c r="FT45" s="2"/>
      <c r="FU45" s="2"/>
      <c r="FV45" s="2"/>
      <c r="FW45" s="2"/>
      <c r="FX45" s="2">
        <v>0</v>
      </c>
      <c r="FY45" s="2">
        <v>0</v>
      </c>
      <c r="FZ45" s="2"/>
      <c r="GA45" s="2" t="s">
        <v>61</v>
      </c>
      <c r="GB45" s="2"/>
      <c r="GC45" s="2"/>
      <c r="GD45" s="2">
        <v>0</v>
      </c>
      <c r="GE45" s="2"/>
      <c r="GF45" s="2">
        <v>1761619625</v>
      </c>
      <c r="GG45" s="2">
        <v>2</v>
      </c>
      <c r="GH45" s="2">
        <v>3</v>
      </c>
      <c r="GI45" s="2">
        <v>5</v>
      </c>
      <c r="GJ45" s="2">
        <v>0</v>
      </c>
      <c r="GK45" s="2">
        <f>ROUND(R45*(R12)/100,2)</f>
        <v>0</v>
      </c>
      <c r="GL45" s="2">
        <f t="shared" si="54"/>
        <v>0</v>
      </c>
      <c r="GM45" s="2">
        <f t="shared" si="55"/>
        <v>1937.73</v>
      </c>
      <c r="GN45" s="2">
        <f t="shared" si="56"/>
        <v>0</v>
      </c>
      <c r="GO45" s="2">
        <f t="shared" si="57"/>
        <v>1937.73</v>
      </c>
      <c r="GP45" s="2">
        <f t="shared" si="58"/>
        <v>0</v>
      </c>
      <c r="GQ45" s="2"/>
      <c r="GR45" s="2">
        <v>1</v>
      </c>
      <c r="GS45" s="2">
        <v>1</v>
      </c>
      <c r="GT45" s="2">
        <v>0</v>
      </c>
      <c r="GU45" s="2" t="s">
        <v>3</v>
      </c>
      <c r="GV45" s="2">
        <f t="shared" si="59"/>
        <v>0</v>
      </c>
      <c r="GW45" s="2">
        <v>1</v>
      </c>
      <c r="GX45" s="2">
        <f t="shared" si="60"/>
        <v>0</v>
      </c>
      <c r="GY45" s="2"/>
      <c r="GZ45" s="2"/>
      <c r="HA45" s="2">
        <v>0</v>
      </c>
      <c r="HB45" s="2">
        <v>0</v>
      </c>
      <c r="HC45" s="2">
        <f t="shared" si="61"/>
        <v>0</v>
      </c>
      <c r="HD45" s="2"/>
      <c r="HE45" s="2" t="s">
        <v>62</v>
      </c>
      <c r="HF45" s="2" t="s">
        <v>31</v>
      </c>
      <c r="HG45" s="2"/>
      <c r="HH45" s="2"/>
      <c r="HI45" s="2"/>
      <c r="HJ45" s="2"/>
      <c r="HK45" s="2"/>
      <c r="HL45" s="2"/>
      <c r="HM45" s="2" t="s">
        <v>3</v>
      </c>
      <c r="HN45" s="2" t="s">
        <v>3</v>
      </c>
      <c r="HO45" s="2" t="s">
        <v>3</v>
      </c>
      <c r="HP45" s="2" t="s">
        <v>3</v>
      </c>
      <c r="HQ45" s="2" t="s">
        <v>3</v>
      </c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>
        <v>0</v>
      </c>
      <c r="IL45" s="2"/>
      <c r="IM45" s="2"/>
      <c r="IN45" s="2"/>
      <c r="IO45" s="2"/>
      <c r="IP45" s="2"/>
      <c r="IQ45" s="2"/>
      <c r="IR45" s="2"/>
      <c r="IS45" s="2"/>
      <c r="IT45" s="2"/>
      <c r="IU45" s="2"/>
    </row>
    <row r="46" spans="1:255" x14ac:dyDescent="0.2">
      <c r="A46">
        <v>17</v>
      </c>
      <c r="B46">
        <v>1</v>
      </c>
      <c r="E46" t="s">
        <v>58</v>
      </c>
      <c r="F46" t="s">
        <v>59</v>
      </c>
      <c r="G46" t="s">
        <v>60</v>
      </c>
      <c r="H46" t="s">
        <v>47</v>
      </c>
      <c r="I46">
        <v>4</v>
      </c>
      <c r="J46">
        <v>0</v>
      </c>
      <c r="K46">
        <v>4</v>
      </c>
      <c r="L46">
        <v>4</v>
      </c>
      <c r="M46">
        <v>0</v>
      </c>
      <c r="N46">
        <f t="shared" si="28"/>
        <v>4</v>
      </c>
      <c r="O46">
        <f t="shared" si="29"/>
        <v>1937.73</v>
      </c>
      <c r="P46">
        <f t="shared" si="30"/>
        <v>1937.73</v>
      </c>
      <c r="Q46">
        <f t="shared" si="67"/>
        <v>0</v>
      </c>
      <c r="R46">
        <f t="shared" si="31"/>
        <v>0</v>
      </c>
      <c r="S46">
        <f t="shared" si="32"/>
        <v>0</v>
      </c>
      <c r="T46">
        <f t="shared" si="33"/>
        <v>0</v>
      </c>
      <c r="U46">
        <f t="shared" si="34"/>
        <v>0</v>
      </c>
      <c r="V46">
        <f t="shared" si="35"/>
        <v>0</v>
      </c>
      <c r="W46">
        <f t="shared" si="36"/>
        <v>0</v>
      </c>
      <c r="X46">
        <f t="shared" si="37"/>
        <v>0</v>
      </c>
      <c r="Y46">
        <f t="shared" si="38"/>
        <v>0</v>
      </c>
      <c r="AA46">
        <v>52210569</v>
      </c>
      <c r="AB46">
        <f t="shared" si="39"/>
        <v>50.62</v>
      </c>
      <c r="AC46">
        <f t="shared" si="68"/>
        <v>50.62</v>
      </c>
      <c r="AD46">
        <f t="shared" si="69"/>
        <v>0</v>
      </c>
      <c r="AE46">
        <f t="shared" si="70"/>
        <v>0</v>
      </c>
      <c r="AF46">
        <f t="shared" si="70"/>
        <v>0</v>
      </c>
      <c r="AG46">
        <f t="shared" si="41"/>
        <v>0</v>
      </c>
      <c r="AH46">
        <f t="shared" si="71"/>
        <v>0</v>
      </c>
      <c r="AI46">
        <f t="shared" si="71"/>
        <v>0</v>
      </c>
      <c r="AJ46">
        <f t="shared" si="42"/>
        <v>0</v>
      </c>
      <c r="AK46">
        <v>50.620000000000005</v>
      </c>
      <c r="AL46">
        <v>50.620000000000005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9.57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2</v>
      </c>
      <c r="BJ46" t="s">
        <v>3</v>
      </c>
      <c r="BM46">
        <v>1618</v>
      </c>
      <c r="BN46">
        <v>0</v>
      </c>
      <c r="BO46" t="s">
        <v>3</v>
      </c>
      <c r="BP46">
        <v>0</v>
      </c>
      <c r="BQ46">
        <v>201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0</v>
      </c>
      <c r="CA46">
        <v>0</v>
      </c>
      <c r="CB46" t="s">
        <v>3</v>
      </c>
      <c r="CE46">
        <v>30</v>
      </c>
      <c r="CF46">
        <v>0</v>
      </c>
      <c r="CG46">
        <v>0</v>
      </c>
      <c r="CH46">
        <v>6</v>
      </c>
      <c r="CI46">
        <v>0</v>
      </c>
      <c r="CJ46">
        <v>0</v>
      </c>
      <c r="CK46">
        <v>0</v>
      </c>
      <c r="CL46">
        <v>0</v>
      </c>
      <c r="CM46">
        <v>0</v>
      </c>
      <c r="CN46" t="s">
        <v>3</v>
      </c>
      <c r="CO46">
        <v>0</v>
      </c>
      <c r="CP46">
        <f t="shared" si="43"/>
        <v>1937.73</v>
      </c>
      <c r="CQ46">
        <f t="shared" si="44"/>
        <v>484.43</v>
      </c>
      <c r="CR46">
        <f t="shared" si="72"/>
        <v>0</v>
      </c>
      <c r="CS46">
        <f t="shared" si="45"/>
        <v>0</v>
      </c>
      <c r="CT46">
        <f t="shared" si="46"/>
        <v>0</v>
      </c>
      <c r="CU46">
        <f t="shared" si="47"/>
        <v>0</v>
      </c>
      <c r="CV46">
        <f t="shared" si="48"/>
        <v>0</v>
      </c>
      <c r="CW46">
        <f t="shared" si="49"/>
        <v>0</v>
      </c>
      <c r="CX46">
        <f t="shared" si="50"/>
        <v>0</v>
      </c>
      <c r="CY46">
        <f t="shared" si="51"/>
        <v>0</v>
      </c>
      <c r="CZ46">
        <f t="shared" si="52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1010</v>
      </c>
      <c r="DV46" t="s">
        <v>47</v>
      </c>
      <c r="DW46" t="s">
        <v>47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50803468</v>
      </c>
      <c r="EF46">
        <v>201</v>
      </c>
      <c r="EG46" t="s">
        <v>36</v>
      </c>
      <c r="EH46">
        <v>0</v>
      </c>
      <c r="EI46" t="s">
        <v>3</v>
      </c>
      <c r="EJ46">
        <v>2</v>
      </c>
      <c r="EK46">
        <v>1618</v>
      </c>
      <c r="EL46" t="s">
        <v>37</v>
      </c>
      <c r="EM46" t="s">
        <v>38</v>
      </c>
      <c r="EO46" t="s">
        <v>3</v>
      </c>
      <c r="EQ46">
        <v>0</v>
      </c>
      <c r="ER46">
        <v>50.620000000000005</v>
      </c>
      <c r="ES46">
        <v>50.620000000000005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5</v>
      </c>
      <c r="FC46">
        <v>0</v>
      </c>
      <c r="FD46">
        <v>18</v>
      </c>
      <c r="FF46">
        <v>475</v>
      </c>
      <c r="FQ46">
        <v>0</v>
      </c>
      <c r="FR46">
        <f t="shared" si="53"/>
        <v>0</v>
      </c>
      <c r="FS46">
        <v>0</v>
      </c>
      <c r="FX46">
        <v>0</v>
      </c>
      <c r="FY46">
        <v>0</v>
      </c>
      <c r="GA46" t="s">
        <v>61</v>
      </c>
      <c r="GD46">
        <v>0</v>
      </c>
      <c r="GF46">
        <v>1761619625</v>
      </c>
      <c r="GG46">
        <v>2</v>
      </c>
      <c r="GH46">
        <v>3</v>
      </c>
      <c r="GI46">
        <v>5</v>
      </c>
      <c r="GJ46">
        <v>0</v>
      </c>
      <c r="GK46">
        <f>ROUND(R46*(S12)/100,2)</f>
        <v>0</v>
      </c>
      <c r="GL46">
        <f t="shared" si="54"/>
        <v>0</v>
      </c>
      <c r="GM46">
        <f t="shared" si="55"/>
        <v>1937.73</v>
      </c>
      <c r="GN46">
        <f t="shared" si="56"/>
        <v>0</v>
      </c>
      <c r="GO46">
        <f t="shared" si="57"/>
        <v>1937.73</v>
      </c>
      <c r="GP46">
        <f t="shared" si="58"/>
        <v>0</v>
      </c>
      <c r="GR46">
        <v>1</v>
      </c>
      <c r="GS46">
        <v>1</v>
      </c>
      <c r="GT46">
        <v>0</v>
      </c>
      <c r="GU46" t="s">
        <v>3</v>
      </c>
      <c r="GV46">
        <f t="shared" si="59"/>
        <v>0</v>
      </c>
      <c r="GW46">
        <v>1</v>
      </c>
      <c r="GX46">
        <f t="shared" si="60"/>
        <v>0</v>
      </c>
      <c r="HA46">
        <v>0</v>
      </c>
      <c r="HB46">
        <v>0</v>
      </c>
      <c r="HC46">
        <f t="shared" si="61"/>
        <v>0</v>
      </c>
      <c r="HE46" t="s">
        <v>62</v>
      </c>
      <c r="HF46" t="s">
        <v>31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7" spans="1:255" x14ac:dyDescent="0.2">
      <c r="A47" s="2">
        <v>17</v>
      </c>
      <c r="B47" s="2">
        <v>1</v>
      </c>
      <c r="C47" s="2"/>
      <c r="D47" s="2"/>
      <c r="E47" s="2" t="s">
        <v>63</v>
      </c>
      <c r="F47" s="2" t="s">
        <v>59</v>
      </c>
      <c r="G47" s="2" t="s">
        <v>64</v>
      </c>
      <c r="H47" s="2" t="s">
        <v>47</v>
      </c>
      <c r="I47" s="2">
        <v>3</v>
      </c>
      <c r="J47" s="2">
        <v>0</v>
      </c>
      <c r="K47" s="2">
        <v>3</v>
      </c>
      <c r="L47" s="2">
        <v>3</v>
      </c>
      <c r="M47" s="2">
        <v>0</v>
      </c>
      <c r="N47" s="2">
        <f t="shared" si="28"/>
        <v>3</v>
      </c>
      <c r="O47" s="2">
        <f t="shared" si="29"/>
        <v>1606.61</v>
      </c>
      <c r="P47" s="2">
        <f t="shared" si="30"/>
        <v>1606.61</v>
      </c>
      <c r="Q47" s="2">
        <f t="shared" si="67"/>
        <v>0</v>
      </c>
      <c r="R47" s="2">
        <f t="shared" si="31"/>
        <v>0</v>
      </c>
      <c r="S47" s="2">
        <f t="shared" si="32"/>
        <v>0</v>
      </c>
      <c r="T47" s="2">
        <f t="shared" si="33"/>
        <v>0</v>
      </c>
      <c r="U47" s="2">
        <f t="shared" si="34"/>
        <v>0</v>
      </c>
      <c r="V47" s="2">
        <f t="shared" si="35"/>
        <v>0</v>
      </c>
      <c r="W47" s="2">
        <f t="shared" si="36"/>
        <v>0</v>
      </c>
      <c r="X47" s="2">
        <f t="shared" si="37"/>
        <v>0</v>
      </c>
      <c r="Y47" s="2">
        <f t="shared" si="38"/>
        <v>0</v>
      </c>
      <c r="Z47" s="2"/>
      <c r="AA47" s="2">
        <v>52210627</v>
      </c>
      <c r="AB47" s="2">
        <f t="shared" si="39"/>
        <v>55.96</v>
      </c>
      <c r="AC47" s="2">
        <f t="shared" si="68"/>
        <v>55.96</v>
      </c>
      <c r="AD47" s="2">
        <f t="shared" si="69"/>
        <v>0</v>
      </c>
      <c r="AE47" s="2">
        <f t="shared" si="70"/>
        <v>0</v>
      </c>
      <c r="AF47" s="2">
        <f t="shared" si="70"/>
        <v>0</v>
      </c>
      <c r="AG47" s="2">
        <f t="shared" si="41"/>
        <v>0</v>
      </c>
      <c r="AH47" s="2">
        <f t="shared" si="71"/>
        <v>0</v>
      </c>
      <c r="AI47" s="2">
        <f t="shared" si="71"/>
        <v>0</v>
      </c>
      <c r="AJ47" s="2">
        <f t="shared" si="42"/>
        <v>0</v>
      </c>
      <c r="AK47" s="2">
        <v>55.96</v>
      </c>
      <c r="AL47" s="2">
        <v>55.96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1</v>
      </c>
      <c r="AW47" s="2">
        <v>1</v>
      </c>
      <c r="AX47" s="2"/>
      <c r="AY47" s="2"/>
      <c r="AZ47" s="2">
        <v>1</v>
      </c>
      <c r="BA47" s="2">
        <v>1</v>
      </c>
      <c r="BB47" s="2">
        <v>1</v>
      </c>
      <c r="BC47" s="2">
        <v>9.57</v>
      </c>
      <c r="BD47" s="2" t="s">
        <v>3</v>
      </c>
      <c r="BE47" s="2" t="s">
        <v>3</v>
      </c>
      <c r="BF47" s="2" t="s">
        <v>3</v>
      </c>
      <c r="BG47" s="2" t="s">
        <v>3</v>
      </c>
      <c r="BH47" s="2">
        <v>3</v>
      </c>
      <c r="BI47" s="2">
        <v>2</v>
      </c>
      <c r="BJ47" s="2" t="s">
        <v>3</v>
      </c>
      <c r="BK47" s="2"/>
      <c r="BL47" s="2"/>
      <c r="BM47" s="2">
        <v>1618</v>
      </c>
      <c r="BN47" s="2">
        <v>0</v>
      </c>
      <c r="BO47" s="2" t="s">
        <v>3</v>
      </c>
      <c r="BP47" s="2">
        <v>0</v>
      </c>
      <c r="BQ47" s="2">
        <v>201</v>
      </c>
      <c r="BR47" s="2">
        <v>0</v>
      </c>
      <c r="BS47" s="2">
        <v>1</v>
      </c>
      <c r="BT47" s="2">
        <v>1</v>
      </c>
      <c r="BU47" s="2">
        <v>1</v>
      </c>
      <c r="BV47" s="2">
        <v>1</v>
      </c>
      <c r="BW47" s="2">
        <v>1</v>
      </c>
      <c r="BX47" s="2">
        <v>1</v>
      </c>
      <c r="BY47" s="2" t="s">
        <v>3</v>
      </c>
      <c r="BZ47" s="2">
        <v>0</v>
      </c>
      <c r="CA47" s="2">
        <v>0</v>
      </c>
      <c r="CB47" s="2" t="s">
        <v>3</v>
      </c>
      <c r="CC47" s="2"/>
      <c r="CD47" s="2"/>
      <c r="CE47" s="2">
        <v>30</v>
      </c>
      <c r="CF47" s="2">
        <v>0</v>
      </c>
      <c r="CG47" s="2">
        <v>0</v>
      </c>
      <c r="CH47" s="2">
        <v>7</v>
      </c>
      <c r="CI47" s="2">
        <v>0</v>
      </c>
      <c r="CJ47" s="2">
        <v>0</v>
      </c>
      <c r="CK47" s="2">
        <v>0</v>
      </c>
      <c r="CL47" s="2">
        <v>0</v>
      </c>
      <c r="CM47" s="2">
        <v>0</v>
      </c>
      <c r="CN47" s="2" t="s">
        <v>3</v>
      </c>
      <c r="CO47" s="2">
        <v>0</v>
      </c>
      <c r="CP47" s="2">
        <f t="shared" si="43"/>
        <v>1606.61</v>
      </c>
      <c r="CQ47" s="2">
        <f t="shared" si="44"/>
        <v>535.54</v>
      </c>
      <c r="CR47" s="2">
        <f t="shared" si="72"/>
        <v>0</v>
      </c>
      <c r="CS47" s="2">
        <f t="shared" si="45"/>
        <v>0</v>
      </c>
      <c r="CT47" s="2">
        <f t="shared" si="46"/>
        <v>0</v>
      </c>
      <c r="CU47" s="2">
        <f t="shared" si="47"/>
        <v>0</v>
      </c>
      <c r="CV47" s="2">
        <f t="shared" si="48"/>
        <v>0</v>
      </c>
      <c r="CW47" s="2">
        <f t="shared" si="49"/>
        <v>0</v>
      </c>
      <c r="CX47" s="2">
        <f t="shared" si="50"/>
        <v>0</v>
      </c>
      <c r="CY47" s="2">
        <f t="shared" si="51"/>
        <v>0</v>
      </c>
      <c r="CZ47" s="2">
        <f t="shared" si="52"/>
        <v>0</v>
      </c>
      <c r="DA47" s="2"/>
      <c r="DB47" s="2"/>
      <c r="DC47" s="2" t="s">
        <v>3</v>
      </c>
      <c r="DD47" s="2" t="s">
        <v>3</v>
      </c>
      <c r="DE47" s="2" t="s">
        <v>3</v>
      </c>
      <c r="DF47" s="2" t="s">
        <v>3</v>
      </c>
      <c r="DG47" s="2" t="s">
        <v>3</v>
      </c>
      <c r="DH47" s="2" t="s">
        <v>3</v>
      </c>
      <c r="DI47" s="2" t="s">
        <v>3</v>
      </c>
      <c r="DJ47" s="2" t="s">
        <v>3</v>
      </c>
      <c r="DK47" s="2" t="s">
        <v>3</v>
      </c>
      <c r="DL47" s="2" t="s">
        <v>3</v>
      </c>
      <c r="DM47" s="2" t="s">
        <v>3</v>
      </c>
      <c r="DN47" s="2">
        <v>0</v>
      </c>
      <c r="DO47" s="2">
        <v>0</v>
      </c>
      <c r="DP47" s="2">
        <v>1</v>
      </c>
      <c r="DQ47" s="2">
        <v>1</v>
      </c>
      <c r="DR47" s="2"/>
      <c r="DS47" s="2"/>
      <c r="DT47" s="2"/>
      <c r="DU47" s="2">
        <v>1010</v>
      </c>
      <c r="DV47" s="2" t="s">
        <v>47</v>
      </c>
      <c r="DW47" s="2" t="s">
        <v>47</v>
      </c>
      <c r="DX47" s="2">
        <v>1</v>
      </c>
      <c r="DY47" s="2"/>
      <c r="DZ47" s="2" t="s">
        <v>3</v>
      </c>
      <c r="EA47" s="2" t="s">
        <v>3</v>
      </c>
      <c r="EB47" s="2" t="s">
        <v>3</v>
      </c>
      <c r="EC47" s="2" t="s">
        <v>3</v>
      </c>
      <c r="ED47" s="2"/>
      <c r="EE47" s="2">
        <v>50803468</v>
      </c>
      <c r="EF47" s="2">
        <v>201</v>
      </c>
      <c r="EG47" s="2" t="s">
        <v>36</v>
      </c>
      <c r="EH47" s="2">
        <v>0</v>
      </c>
      <c r="EI47" s="2" t="s">
        <v>3</v>
      </c>
      <c r="EJ47" s="2">
        <v>2</v>
      </c>
      <c r="EK47" s="2">
        <v>1618</v>
      </c>
      <c r="EL47" s="2" t="s">
        <v>37</v>
      </c>
      <c r="EM47" s="2" t="s">
        <v>38</v>
      </c>
      <c r="EN47" s="2"/>
      <c r="EO47" s="2" t="s">
        <v>3</v>
      </c>
      <c r="EP47" s="2"/>
      <c r="EQ47" s="2">
        <v>0</v>
      </c>
      <c r="ER47" s="2">
        <v>55.96</v>
      </c>
      <c r="ES47" s="2">
        <v>55.96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2">
        <v>0</v>
      </c>
      <c r="EZ47" s="2">
        <v>5</v>
      </c>
      <c r="FA47" s="2"/>
      <c r="FB47" s="2"/>
      <c r="FC47" s="2">
        <v>0</v>
      </c>
      <c r="FD47" s="2">
        <v>18</v>
      </c>
      <c r="FE47" s="2"/>
      <c r="FF47" s="2">
        <v>525</v>
      </c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>
        <v>0</v>
      </c>
      <c r="FR47" s="2">
        <f t="shared" si="53"/>
        <v>0</v>
      </c>
      <c r="FS47" s="2">
        <v>0</v>
      </c>
      <c r="FT47" s="2"/>
      <c r="FU47" s="2"/>
      <c r="FV47" s="2"/>
      <c r="FW47" s="2"/>
      <c r="FX47" s="2">
        <v>0</v>
      </c>
      <c r="FY47" s="2">
        <v>0</v>
      </c>
      <c r="FZ47" s="2"/>
      <c r="GA47" s="2" t="s">
        <v>65</v>
      </c>
      <c r="GB47" s="2"/>
      <c r="GC47" s="2"/>
      <c r="GD47" s="2">
        <v>0</v>
      </c>
      <c r="GE47" s="2"/>
      <c r="GF47" s="2">
        <v>-2120220877</v>
      </c>
      <c r="GG47" s="2">
        <v>2</v>
      </c>
      <c r="GH47" s="2">
        <v>3</v>
      </c>
      <c r="GI47" s="2">
        <v>5</v>
      </c>
      <c r="GJ47" s="2">
        <v>0</v>
      </c>
      <c r="GK47" s="2">
        <f>ROUND(R47*(R12)/100,2)</f>
        <v>0</v>
      </c>
      <c r="GL47" s="2">
        <f t="shared" si="54"/>
        <v>0</v>
      </c>
      <c r="GM47" s="2">
        <f t="shared" si="55"/>
        <v>1606.61</v>
      </c>
      <c r="GN47" s="2">
        <f t="shared" si="56"/>
        <v>0</v>
      </c>
      <c r="GO47" s="2">
        <f t="shared" si="57"/>
        <v>1606.61</v>
      </c>
      <c r="GP47" s="2">
        <f t="shared" si="58"/>
        <v>0</v>
      </c>
      <c r="GQ47" s="2"/>
      <c r="GR47" s="2">
        <v>1</v>
      </c>
      <c r="GS47" s="2">
        <v>1</v>
      </c>
      <c r="GT47" s="2">
        <v>0</v>
      </c>
      <c r="GU47" s="2" t="s">
        <v>3</v>
      </c>
      <c r="GV47" s="2">
        <f t="shared" si="59"/>
        <v>0</v>
      </c>
      <c r="GW47" s="2">
        <v>1</v>
      </c>
      <c r="GX47" s="2">
        <f t="shared" si="60"/>
        <v>0</v>
      </c>
      <c r="GY47" s="2"/>
      <c r="GZ47" s="2"/>
      <c r="HA47" s="2">
        <v>0</v>
      </c>
      <c r="HB47" s="2">
        <v>0</v>
      </c>
      <c r="HC47" s="2">
        <f t="shared" si="61"/>
        <v>0</v>
      </c>
      <c r="HD47" s="2"/>
      <c r="HE47" s="2" t="s">
        <v>62</v>
      </c>
      <c r="HF47" s="2" t="s">
        <v>31</v>
      </c>
      <c r="HG47" s="2"/>
      <c r="HH47" s="2"/>
      <c r="HI47" s="2"/>
      <c r="HJ47" s="2"/>
      <c r="HK47" s="2"/>
      <c r="HL47" s="2"/>
      <c r="HM47" s="2" t="s">
        <v>3</v>
      </c>
      <c r="HN47" s="2" t="s">
        <v>3</v>
      </c>
      <c r="HO47" s="2" t="s">
        <v>3</v>
      </c>
      <c r="HP47" s="2" t="s">
        <v>3</v>
      </c>
      <c r="HQ47" s="2" t="s">
        <v>3</v>
      </c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>
        <v>0</v>
      </c>
      <c r="IL47" s="2"/>
      <c r="IM47" s="2"/>
      <c r="IN47" s="2"/>
      <c r="IO47" s="2"/>
      <c r="IP47" s="2"/>
      <c r="IQ47" s="2"/>
      <c r="IR47" s="2"/>
      <c r="IS47" s="2"/>
      <c r="IT47" s="2"/>
      <c r="IU47" s="2"/>
    </row>
    <row r="48" spans="1:255" x14ac:dyDescent="0.2">
      <c r="A48">
        <v>17</v>
      </c>
      <c r="B48">
        <v>1</v>
      </c>
      <c r="E48" t="s">
        <v>63</v>
      </c>
      <c r="F48" t="s">
        <v>59</v>
      </c>
      <c r="G48" t="s">
        <v>64</v>
      </c>
      <c r="H48" t="s">
        <v>47</v>
      </c>
      <c r="I48">
        <v>3</v>
      </c>
      <c r="J48">
        <v>0</v>
      </c>
      <c r="K48">
        <v>3</v>
      </c>
      <c r="L48">
        <v>3</v>
      </c>
      <c r="M48">
        <v>0</v>
      </c>
      <c r="N48">
        <f t="shared" si="28"/>
        <v>3</v>
      </c>
      <c r="O48">
        <f t="shared" si="29"/>
        <v>1606.61</v>
      </c>
      <c r="P48">
        <f t="shared" si="30"/>
        <v>1606.61</v>
      </c>
      <c r="Q48">
        <f t="shared" si="67"/>
        <v>0</v>
      </c>
      <c r="R48">
        <f t="shared" si="31"/>
        <v>0</v>
      </c>
      <c r="S48">
        <f t="shared" si="32"/>
        <v>0</v>
      </c>
      <c r="T48">
        <f t="shared" si="33"/>
        <v>0</v>
      </c>
      <c r="U48">
        <f t="shared" si="34"/>
        <v>0</v>
      </c>
      <c r="V48">
        <f t="shared" si="35"/>
        <v>0</v>
      </c>
      <c r="W48">
        <f t="shared" si="36"/>
        <v>0</v>
      </c>
      <c r="X48">
        <f t="shared" si="37"/>
        <v>0</v>
      </c>
      <c r="Y48">
        <f t="shared" si="38"/>
        <v>0</v>
      </c>
      <c r="AA48">
        <v>52210569</v>
      </c>
      <c r="AB48">
        <f t="shared" si="39"/>
        <v>55.96</v>
      </c>
      <c r="AC48">
        <f t="shared" si="68"/>
        <v>55.96</v>
      </c>
      <c r="AD48">
        <f t="shared" si="69"/>
        <v>0</v>
      </c>
      <c r="AE48">
        <f t="shared" si="70"/>
        <v>0</v>
      </c>
      <c r="AF48">
        <f t="shared" si="70"/>
        <v>0</v>
      </c>
      <c r="AG48">
        <f t="shared" si="41"/>
        <v>0</v>
      </c>
      <c r="AH48">
        <f t="shared" si="71"/>
        <v>0</v>
      </c>
      <c r="AI48">
        <f t="shared" si="71"/>
        <v>0</v>
      </c>
      <c r="AJ48">
        <f t="shared" si="42"/>
        <v>0</v>
      </c>
      <c r="AK48">
        <v>55.96</v>
      </c>
      <c r="AL48">
        <v>55.96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9.57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2</v>
      </c>
      <c r="BJ48" t="s">
        <v>3</v>
      </c>
      <c r="BM48">
        <v>1618</v>
      </c>
      <c r="BN48">
        <v>0</v>
      </c>
      <c r="BO48" t="s">
        <v>3</v>
      </c>
      <c r="BP48">
        <v>0</v>
      </c>
      <c r="BQ48">
        <v>201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0</v>
      </c>
      <c r="CA48">
        <v>0</v>
      </c>
      <c r="CB48" t="s">
        <v>3</v>
      </c>
      <c r="CE48">
        <v>30</v>
      </c>
      <c r="CF48">
        <v>0</v>
      </c>
      <c r="CG48">
        <v>0</v>
      </c>
      <c r="CH48">
        <v>7</v>
      </c>
      <c r="CI48">
        <v>0</v>
      </c>
      <c r="CJ48">
        <v>0</v>
      </c>
      <c r="CK48">
        <v>0</v>
      </c>
      <c r="CL48">
        <v>0</v>
      </c>
      <c r="CM48">
        <v>0</v>
      </c>
      <c r="CN48" t="s">
        <v>3</v>
      </c>
      <c r="CO48">
        <v>0</v>
      </c>
      <c r="CP48">
        <f t="shared" si="43"/>
        <v>1606.61</v>
      </c>
      <c r="CQ48">
        <f t="shared" si="44"/>
        <v>535.54</v>
      </c>
      <c r="CR48">
        <f t="shared" si="72"/>
        <v>0</v>
      </c>
      <c r="CS48">
        <f t="shared" si="45"/>
        <v>0</v>
      </c>
      <c r="CT48">
        <f t="shared" si="46"/>
        <v>0</v>
      </c>
      <c r="CU48">
        <f t="shared" si="47"/>
        <v>0</v>
      </c>
      <c r="CV48">
        <f t="shared" si="48"/>
        <v>0</v>
      </c>
      <c r="CW48">
        <f t="shared" si="49"/>
        <v>0</v>
      </c>
      <c r="CX48">
        <f t="shared" si="50"/>
        <v>0</v>
      </c>
      <c r="CY48">
        <f t="shared" si="51"/>
        <v>0</v>
      </c>
      <c r="CZ48">
        <f t="shared" si="52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1010</v>
      </c>
      <c r="DV48" t="s">
        <v>47</v>
      </c>
      <c r="DW48" t="s">
        <v>47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50803468</v>
      </c>
      <c r="EF48">
        <v>201</v>
      </c>
      <c r="EG48" t="s">
        <v>36</v>
      </c>
      <c r="EH48">
        <v>0</v>
      </c>
      <c r="EI48" t="s">
        <v>3</v>
      </c>
      <c r="EJ48">
        <v>2</v>
      </c>
      <c r="EK48">
        <v>1618</v>
      </c>
      <c r="EL48" t="s">
        <v>37</v>
      </c>
      <c r="EM48" t="s">
        <v>38</v>
      </c>
      <c r="EO48" t="s">
        <v>3</v>
      </c>
      <c r="EQ48">
        <v>0</v>
      </c>
      <c r="ER48">
        <v>55.96</v>
      </c>
      <c r="ES48">
        <v>55.96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5</v>
      </c>
      <c r="FC48">
        <v>0</v>
      </c>
      <c r="FD48">
        <v>18</v>
      </c>
      <c r="FF48">
        <v>525</v>
      </c>
      <c r="FQ48">
        <v>0</v>
      </c>
      <c r="FR48">
        <f t="shared" si="53"/>
        <v>0</v>
      </c>
      <c r="FS48">
        <v>0</v>
      </c>
      <c r="FX48">
        <v>0</v>
      </c>
      <c r="FY48">
        <v>0</v>
      </c>
      <c r="GA48" t="s">
        <v>65</v>
      </c>
      <c r="GD48">
        <v>0</v>
      </c>
      <c r="GF48">
        <v>-2120220877</v>
      </c>
      <c r="GG48">
        <v>2</v>
      </c>
      <c r="GH48">
        <v>3</v>
      </c>
      <c r="GI48">
        <v>5</v>
      </c>
      <c r="GJ48">
        <v>0</v>
      </c>
      <c r="GK48">
        <f>ROUND(R48*(S12)/100,2)</f>
        <v>0</v>
      </c>
      <c r="GL48">
        <f t="shared" si="54"/>
        <v>0</v>
      </c>
      <c r="GM48">
        <f t="shared" si="55"/>
        <v>1606.61</v>
      </c>
      <c r="GN48">
        <f t="shared" si="56"/>
        <v>0</v>
      </c>
      <c r="GO48">
        <f t="shared" si="57"/>
        <v>1606.61</v>
      </c>
      <c r="GP48">
        <f t="shared" si="58"/>
        <v>0</v>
      </c>
      <c r="GR48">
        <v>1</v>
      </c>
      <c r="GS48">
        <v>1</v>
      </c>
      <c r="GT48">
        <v>0</v>
      </c>
      <c r="GU48" t="s">
        <v>3</v>
      </c>
      <c r="GV48">
        <f t="shared" si="59"/>
        <v>0</v>
      </c>
      <c r="GW48">
        <v>1</v>
      </c>
      <c r="GX48">
        <f t="shared" si="60"/>
        <v>0</v>
      </c>
      <c r="HA48">
        <v>0</v>
      </c>
      <c r="HB48">
        <v>0</v>
      </c>
      <c r="HC48">
        <f t="shared" si="61"/>
        <v>0</v>
      </c>
      <c r="HE48" t="s">
        <v>62</v>
      </c>
      <c r="HF48" t="s">
        <v>31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IK48">
        <v>0</v>
      </c>
    </row>
    <row r="49" spans="1:255" x14ac:dyDescent="0.2">
      <c r="A49" s="2">
        <v>17</v>
      </c>
      <c r="B49" s="2">
        <v>1</v>
      </c>
      <c r="C49" s="2"/>
      <c r="D49" s="2"/>
      <c r="E49" s="2" t="s">
        <v>66</v>
      </c>
      <c r="F49" s="2" t="s">
        <v>59</v>
      </c>
      <c r="G49" s="2" t="s">
        <v>67</v>
      </c>
      <c r="H49" s="2" t="s">
        <v>47</v>
      </c>
      <c r="I49" s="2">
        <v>12</v>
      </c>
      <c r="J49" s="2">
        <v>0</v>
      </c>
      <c r="K49" s="2">
        <v>12</v>
      </c>
      <c r="L49" s="2">
        <v>12</v>
      </c>
      <c r="M49" s="2">
        <v>0</v>
      </c>
      <c r="N49" s="2">
        <f t="shared" si="28"/>
        <v>12</v>
      </c>
      <c r="O49" s="2">
        <f t="shared" si="29"/>
        <v>4080.27</v>
      </c>
      <c r="P49" s="2">
        <f t="shared" si="30"/>
        <v>4080.27</v>
      </c>
      <c r="Q49" s="2">
        <f t="shared" si="67"/>
        <v>0</v>
      </c>
      <c r="R49" s="2">
        <f t="shared" si="31"/>
        <v>0</v>
      </c>
      <c r="S49" s="2">
        <f t="shared" si="32"/>
        <v>0</v>
      </c>
      <c r="T49" s="2">
        <f t="shared" si="33"/>
        <v>0</v>
      </c>
      <c r="U49" s="2">
        <f t="shared" si="34"/>
        <v>0</v>
      </c>
      <c r="V49" s="2">
        <f t="shared" si="35"/>
        <v>0</v>
      </c>
      <c r="W49" s="2">
        <f t="shared" si="36"/>
        <v>0</v>
      </c>
      <c r="X49" s="2">
        <f t="shared" si="37"/>
        <v>0</v>
      </c>
      <c r="Y49" s="2">
        <f t="shared" si="38"/>
        <v>0</v>
      </c>
      <c r="Z49" s="2"/>
      <c r="AA49" s="2">
        <v>52210627</v>
      </c>
      <c r="AB49" s="2">
        <f t="shared" si="39"/>
        <v>35.53</v>
      </c>
      <c r="AC49" s="2">
        <f t="shared" si="68"/>
        <v>35.53</v>
      </c>
      <c r="AD49" s="2">
        <f t="shared" si="69"/>
        <v>0</v>
      </c>
      <c r="AE49" s="2">
        <f t="shared" si="70"/>
        <v>0</v>
      </c>
      <c r="AF49" s="2">
        <f t="shared" si="70"/>
        <v>0</v>
      </c>
      <c r="AG49" s="2">
        <f t="shared" si="41"/>
        <v>0</v>
      </c>
      <c r="AH49" s="2">
        <f t="shared" si="71"/>
        <v>0</v>
      </c>
      <c r="AI49" s="2">
        <f t="shared" si="71"/>
        <v>0</v>
      </c>
      <c r="AJ49" s="2">
        <f t="shared" si="42"/>
        <v>0</v>
      </c>
      <c r="AK49" s="2">
        <v>35.53</v>
      </c>
      <c r="AL49" s="2">
        <v>35.53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1</v>
      </c>
      <c r="AW49" s="2">
        <v>1</v>
      </c>
      <c r="AX49" s="2"/>
      <c r="AY49" s="2"/>
      <c r="AZ49" s="2">
        <v>1</v>
      </c>
      <c r="BA49" s="2">
        <v>1</v>
      </c>
      <c r="BB49" s="2">
        <v>1</v>
      </c>
      <c r="BC49" s="2">
        <v>9.57</v>
      </c>
      <c r="BD49" s="2" t="s">
        <v>3</v>
      </c>
      <c r="BE49" s="2" t="s">
        <v>3</v>
      </c>
      <c r="BF49" s="2" t="s">
        <v>3</v>
      </c>
      <c r="BG49" s="2" t="s">
        <v>3</v>
      </c>
      <c r="BH49" s="2">
        <v>3</v>
      </c>
      <c r="BI49" s="2">
        <v>2</v>
      </c>
      <c r="BJ49" s="2" t="s">
        <v>3</v>
      </c>
      <c r="BK49" s="2"/>
      <c r="BL49" s="2"/>
      <c r="BM49" s="2">
        <v>1618</v>
      </c>
      <c r="BN49" s="2">
        <v>0</v>
      </c>
      <c r="BO49" s="2" t="s">
        <v>3</v>
      </c>
      <c r="BP49" s="2">
        <v>0</v>
      </c>
      <c r="BQ49" s="2">
        <v>201</v>
      </c>
      <c r="BR49" s="2">
        <v>0</v>
      </c>
      <c r="BS49" s="2">
        <v>1</v>
      </c>
      <c r="BT49" s="2">
        <v>1</v>
      </c>
      <c r="BU49" s="2">
        <v>1</v>
      </c>
      <c r="BV49" s="2">
        <v>1</v>
      </c>
      <c r="BW49" s="2">
        <v>1</v>
      </c>
      <c r="BX49" s="2">
        <v>1</v>
      </c>
      <c r="BY49" s="2" t="s">
        <v>3</v>
      </c>
      <c r="BZ49" s="2">
        <v>0</v>
      </c>
      <c r="CA49" s="2">
        <v>0</v>
      </c>
      <c r="CB49" s="2" t="s">
        <v>3</v>
      </c>
      <c r="CC49" s="2"/>
      <c r="CD49" s="2"/>
      <c r="CE49" s="2">
        <v>30</v>
      </c>
      <c r="CF49" s="2">
        <v>0</v>
      </c>
      <c r="CG49" s="2">
        <v>0</v>
      </c>
      <c r="CH49" s="2">
        <v>8</v>
      </c>
      <c r="CI49" s="2">
        <v>0</v>
      </c>
      <c r="CJ49" s="2">
        <v>0</v>
      </c>
      <c r="CK49" s="2">
        <v>0</v>
      </c>
      <c r="CL49" s="2">
        <v>0</v>
      </c>
      <c r="CM49" s="2">
        <v>0</v>
      </c>
      <c r="CN49" s="2" t="s">
        <v>3</v>
      </c>
      <c r="CO49" s="2">
        <v>0</v>
      </c>
      <c r="CP49" s="2">
        <f t="shared" si="43"/>
        <v>4080.27</v>
      </c>
      <c r="CQ49" s="2">
        <f t="shared" si="44"/>
        <v>340.02</v>
      </c>
      <c r="CR49" s="2">
        <f t="shared" si="72"/>
        <v>0</v>
      </c>
      <c r="CS49" s="2">
        <f t="shared" si="45"/>
        <v>0</v>
      </c>
      <c r="CT49" s="2">
        <f t="shared" si="46"/>
        <v>0</v>
      </c>
      <c r="CU49" s="2">
        <f t="shared" si="47"/>
        <v>0</v>
      </c>
      <c r="CV49" s="2">
        <f t="shared" si="48"/>
        <v>0</v>
      </c>
      <c r="CW49" s="2">
        <f t="shared" si="49"/>
        <v>0</v>
      </c>
      <c r="CX49" s="2">
        <f t="shared" si="50"/>
        <v>0</v>
      </c>
      <c r="CY49" s="2">
        <f t="shared" si="51"/>
        <v>0</v>
      </c>
      <c r="CZ49" s="2">
        <f t="shared" si="52"/>
        <v>0</v>
      </c>
      <c r="DA49" s="2"/>
      <c r="DB49" s="2"/>
      <c r="DC49" s="2" t="s">
        <v>3</v>
      </c>
      <c r="DD49" s="2" t="s">
        <v>3</v>
      </c>
      <c r="DE49" s="2" t="s">
        <v>3</v>
      </c>
      <c r="DF49" s="2" t="s">
        <v>3</v>
      </c>
      <c r="DG49" s="2" t="s">
        <v>3</v>
      </c>
      <c r="DH49" s="2" t="s">
        <v>3</v>
      </c>
      <c r="DI49" s="2" t="s">
        <v>3</v>
      </c>
      <c r="DJ49" s="2" t="s">
        <v>3</v>
      </c>
      <c r="DK49" s="2" t="s">
        <v>3</v>
      </c>
      <c r="DL49" s="2" t="s">
        <v>3</v>
      </c>
      <c r="DM49" s="2" t="s">
        <v>3</v>
      </c>
      <c r="DN49" s="2">
        <v>0</v>
      </c>
      <c r="DO49" s="2">
        <v>0</v>
      </c>
      <c r="DP49" s="2">
        <v>1</v>
      </c>
      <c r="DQ49" s="2">
        <v>1</v>
      </c>
      <c r="DR49" s="2"/>
      <c r="DS49" s="2"/>
      <c r="DT49" s="2"/>
      <c r="DU49" s="2">
        <v>1010</v>
      </c>
      <c r="DV49" s="2" t="s">
        <v>47</v>
      </c>
      <c r="DW49" s="2" t="s">
        <v>47</v>
      </c>
      <c r="DX49" s="2">
        <v>1</v>
      </c>
      <c r="DY49" s="2"/>
      <c r="DZ49" s="2" t="s">
        <v>3</v>
      </c>
      <c r="EA49" s="2" t="s">
        <v>3</v>
      </c>
      <c r="EB49" s="2" t="s">
        <v>3</v>
      </c>
      <c r="EC49" s="2" t="s">
        <v>3</v>
      </c>
      <c r="ED49" s="2"/>
      <c r="EE49" s="2">
        <v>50803468</v>
      </c>
      <c r="EF49" s="2">
        <v>201</v>
      </c>
      <c r="EG49" s="2" t="s">
        <v>36</v>
      </c>
      <c r="EH49" s="2">
        <v>0</v>
      </c>
      <c r="EI49" s="2" t="s">
        <v>3</v>
      </c>
      <c r="EJ49" s="2">
        <v>2</v>
      </c>
      <c r="EK49" s="2">
        <v>1618</v>
      </c>
      <c r="EL49" s="2" t="s">
        <v>37</v>
      </c>
      <c r="EM49" s="2" t="s">
        <v>38</v>
      </c>
      <c r="EN49" s="2"/>
      <c r="EO49" s="2" t="s">
        <v>3</v>
      </c>
      <c r="EP49" s="2"/>
      <c r="EQ49" s="2">
        <v>0</v>
      </c>
      <c r="ER49" s="2">
        <v>35.53</v>
      </c>
      <c r="ES49" s="2">
        <v>35.53</v>
      </c>
      <c r="ET49" s="2">
        <v>0</v>
      </c>
      <c r="EU49" s="2">
        <v>0</v>
      </c>
      <c r="EV49" s="2">
        <v>0</v>
      </c>
      <c r="EW49" s="2">
        <v>0</v>
      </c>
      <c r="EX49" s="2">
        <v>0</v>
      </c>
      <c r="EY49" s="2">
        <v>0</v>
      </c>
      <c r="EZ49" s="2">
        <v>5</v>
      </c>
      <c r="FA49" s="2"/>
      <c r="FB49" s="2"/>
      <c r="FC49" s="2">
        <v>0</v>
      </c>
      <c r="FD49" s="2">
        <v>18</v>
      </c>
      <c r="FE49" s="2"/>
      <c r="FF49" s="2">
        <v>333.33</v>
      </c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>
        <v>0</v>
      </c>
      <c r="FR49" s="2">
        <f t="shared" si="53"/>
        <v>0</v>
      </c>
      <c r="FS49" s="2">
        <v>0</v>
      </c>
      <c r="FT49" s="2"/>
      <c r="FU49" s="2"/>
      <c r="FV49" s="2"/>
      <c r="FW49" s="2"/>
      <c r="FX49" s="2">
        <v>0</v>
      </c>
      <c r="FY49" s="2">
        <v>0</v>
      </c>
      <c r="FZ49" s="2"/>
      <c r="GA49" s="2" t="s">
        <v>68</v>
      </c>
      <c r="GB49" s="2"/>
      <c r="GC49" s="2"/>
      <c r="GD49" s="2">
        <v>0</v>
      </c>
      <c r="GE49" s="2"/>
      <c r="GF49" s="2">
        <v>-996786980</v>
      </c>
      <c r="GG49" s="2">
        <v>2</v>
      </c>
      <c r="GH49" s="2">
        <v>3</v>
      </c>
      <c r="GI49" s="2">
        <v>5</v>
      </c>
      <c r="GJ49" s="2">
        <v>0</v>
      </c>
      <c r="GK49" s="2">
        <f>ROUND(R49*(R12)/100,2)</f>
        <v>0</v>
      </c>
      <c r="GL49" s="2">
        <f t="shared" si="54"/>
        <v>0</v>
      </c>
      <c r="GM49" s="2">
        <f t="shared" si="55"/>
        <v>4080.27</v>
      </c>
      <c r="GN49" s="2">
        <f t="shared" si="56"/>
        <v>0</v>
      </c>
      <c r="GO49" s="2">
        <f t="shared" si="57"/>
        <v>4080.27</v>
      </c>
      <c r="GP49" s="2">
        <f t="shared" si="58"/>
        <v>0</v>
      </c>
      <c r="GQ49" s="2"/>
      <c r="GR49" s="2">
        <v>1</v>
      </c>
      <c r="GS49" s="2">
        <v>1</v>
      </c>
      <c r="GT49" s="2">
        <v>0</v>
      </c>
      <c r="GU49" s="2" t="s">
        <v>3</v>
      </c>
      <c r="GV49" s="2">
        <f t="shared" si="59"/>
        <v>0</v>
      </c>
      <c r="GW49" s="2">
        <v>1</v>
      </c>
      <c r="GX49" s="2">
        <f t="shared" si="60"/>
        <v>0</v>
      </c>
      <c r="GY49" s="2"/>
      <c r="GZ49" s="2"/>
      <c r="HA49" s="2">
        <v>0</v>
      </c>
      <c r="HB49" s="2">
        <v>0</v>
      </c>
      <c r="HC49" s="2">
        <f t="shared" si="61"/>
        <v>0</v>
      </c>
      <c r="HD49" s="2"/>
      <c r="HE49" s="2" t="s">
        <v>62</v>
      </c>
      <c r="HF49" s="2" t="s">
        <v>31</v>
      </c>
      <c r="HG49" s="2"/>
      <c r="HH49" s="2"/>
      <c r="HI49" s="2"/>
      <c r="HJ49" s="2"/>
      <c r="HK49" s="2"/>
      <c r="HL49" s="2"/>
      <c r="HM49" s="2" t="s">
        <v>3</v>
      </c>
      <c r="HN49" s="2" t="s">
        <v>3</v>
      </c>
      <c r="HO49" s="2" t="s">
        <v>3</v>
      </c>
      <c r="HP49" s="2" t="s">
        <v>3</v>
      </c>
      <c r="HQ49" s="2" t="s">
        <v>3</v>
      </c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>
        <v>0</v>
      </c>
      <c r="IL49" s="2"/>
      <c r="IM49" s="2"/>
      <c r="IN49" s="2"/>
      <c r="IO49" s="2"/>
      <c r="IP49" s="2"/>
      <c r="IQ49" s="2"/>
      <c r="IR49" s="2"/>
      <c r="IS49" s="2"/>
      <c r="IT49" s="2"/>
      <c r="IU49" s="2"/>
    </row>
    <row r="50" spans="1:255" x14ac:dyDescent="0.2">
      <c r="A50">
        <v>17</v>
      </c>
      <c r="B50">
        <v>1</v>
      </c>
      <c r="E50" t="s">
        <v>66</v>
      </c>
      <c r="F50" t="s">
        <v>59</v>
      </c>
      <c r="G50" t="s">
        <v>67</v>
      </c>
      <c r="H50" t="s">
        <v>47</v>
      </c>
      <c r="I50">
        <v>12</v>
      </c>
      <c r="J50">
        <v>0</v>
      </c>
      <c r="K50">
        <v>12</v>
      </c>
      <c r="L50">
        <v>12</v>
      </c>
      <c r="M50">
        <v>0</v>
      </c>
      <c r="N50">
        <f t="shared" si="28"/>
        <v>12</v>
      </c>
      <c r="O50">
        <f t="shared" si="29"/>
        <v>4080.27</v>
      </c>
      <c r="P50">
        <f t="shared" si="30"/>
        <v>4080.27</v>
      </c>
      <c r="Q50">
        <f t="shared" si="67"/>
        <v>0</v>
      </c>
      <c r="R50">
        <f t="shared" si="31"/>
        <v>0</v>
      </c>
      <c r="S50">
        <f t="shared" si="32"/>
        <v>0</v>
      </c>
      <c r="T50">
        <f t="shared" si="33"/>
        <v>0</v>
      </c>
      <c r="U50">
        <f t="shared" si="34"/>
        <v>0</v>
      </c>
      <c r="V50">
        <f t="shared" si="35"/>
        <v>0</v>
      </c>
      <c r="W50">
        <f t="shared" si="36"/>
        <v>0</v>
      </c>
      <c r="X50">
        <f t="shared" si="37"/>
        <v>0</v>
      </c>
      <c r="Y50">
        <f t="shared" si="38"/>
        <v>0</v>
      </c>
      <c r="AA50">
        <v>52210569</v>
      </c>
      <c r="AB50">
        <f t="shared" si="39"/>
        <v>35.53</v>
      </c>
      <c r="AC50">
        <f t="shared" si="68"/>
        <v>35.53</v>
      </c>
      <c r="AD50">
        <f t="shared" si="69"/>
        <v>0</v>
      </c>
      <c r="AE50">
        <f t="shared" si="70"/>
        <v>0</v>
      </c>
      <c r="AF50">
        <f t="shared" si="70"/>
        <v>0</v>
      </c>
      <c r="AG50">
        <f t="shared" si="41"/>
        <v>0</v>
      </c>
      <c r="AH50">
        <f t="shared" si="71"/>
        <v>0</v>
      </c>
      <c r="AI50">
        <f t="shared" si="71"/>
        <v>0</v>
      </c>
      <c r="AJ50">
        <f t="shared" si="42"/>
        <v>0</v>
      </c>
      <c r="AK50">
        <v>35.53</v>
      </c>
      <c r="AL50">
        <v>35.53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9.57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2</v>
      </c>
      <c r="BJ50" t="s">
        <v>3</v>
      </c>
      <c r="BM50">
        <v>1618</v>
      </c>
      <c r="BN50">
        <v>0</v>
      </c>
      <c r="BO50" t="s">
        <v>3</v>
      </c>
      <c r="BP50">
        <v>0</v>
      </c>
      <c r="BQ50">
        <v>201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0</v>
      </c>
      <c r="CA50">
        <v>0</v>
      </c>
      <c r="CB50" t="s">
        <v>3</v>
      </c>
      <c r="CE50">
        <v>30</v>
      </c>
      <c r="CF50">
        <v>0</v>
      </c>
      <c r="CG50">
        <v>0</v>
      </c>
      <c r="CH50">
        <v>8</v>
      </c>
      <c r="CI50">
        <v>0</v>
      </c>
      <c r="CJ50">
        <v>0</v>
      </c>
      <c r="CK50">
        <v>0</v>
      </c>
      <c r="CL50">
        <v>0</v>
      </c>
      <c r="CM50">
        <v>0</v>
      </c>
      <c r="CN50" t="s">
        <v>3</v>
      </c>
      <c r="CO50">
        <v>0</v>
      </c>
      <c r="CP50">
        <f t="shared" si="43"/>
        <v>4080.27</v>
      </c>
      <c r="CQ50">
        <f t="shared" si="44"/>
        <v>340.02</v>
      </c>
      <c r="CR50">
        <f t="shared" si="72"/>
        <v>0</v>
      </c>
      <c r="CS50">
        <f t="shared" si="45"/>
        <v>0</v>
      </c>
      <c r="CT50">
        <f t="shared" si="46"/>
        <v>0</v>
      </c>
      <c r="CU50">
        <f t="shared" si="47"/>
        <v>0</v>
      </c>
      <c r="CV50">
        <f t="shared" si="48"/>
        <v>0</v>
      </c>
      <c r="CW50">
        <f t="shared" si="49"/>
        <v>0</v>
      </c>
      <c r="CX50">
        <f t="shared" si="50"/>
        <v>0</v>
      </c>
      <c r="CY50">
        <f t="shared" si="51"/>
        <v>0</v>
      </c>
      <c r="CZ50">
        <f t="shared" si="52"/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1010</v>
      </c>
      <c r="DV50" t="s">
        <v>47</v>
      </c>
      <c r="DW50" t="s">
        <v>47</v>
      </c>
      <c r="DX50">
        <v>1</v>
      </c>
      <c r="DZ50" t="s">
        <v>3</v>
      </c>
      <c r="EA50" t="s">
        <v>3</v>
      </c>
      <c r="EB50" t="s">
        <v>3</v>
      </c>
      <c r="EC50" t="s">
        <v>3</v>
      </c>
      <c r="EE50">
        <v>50803468</v>
      </c>
      <c r="EF50">
        <v>201</v>
      </c>
      <c r="EG50" t="s">
        <v>36</v>
      </c>
      <c r="EH50">
        <v>0</v>
      </c>
      <c r="EI50" t="s">
        <v>3</v>
      </c>
      <c r="EJ50">
        <v>2</v>
      </c>
      <c r="EK50">
        <v>1618</v>
      </c>
      <c r="EL50" t="s">
        <v>37</v>
      </c>
      <c r="EM50" t="s">
        <v>38</v>
      </c>
      <c r="EO50" t="s">
        <v>3</v>
      </c>
      <c r="EQ50">
        <v>0</v>
      </c>
      <c r="ER50">
        <v>35.53</v>
      </c>
      <c r="ES50">
        <v>35.53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5</v>
      </c>
      <c r="FC50">
        <v>0</v>
      </c>
      <c r="FD50">
        <v>18</v>
      </c>
      <c r="FF50">
        <v>333.33</v>
      </c>
      <c r="FQ50">
        <v>0</v>
      </c>
      <c r="FR50">
        <f t="shared" si="53"/>
        <v>0</v>
      </c>
      <c r="FS50">
        <v>0</v>
      </c>
      <c r="FX50">
        <v>0</v>
      </c>
      <c r="FY50">
        <v>0</v>
      </c>
      <c r="GA50" t="s">
        <v>68</v>
      </c>
      <c r="GD50">
        <v>0</v>
      </c>
      <c r="GF50">
        <v>-996786980</v>
      </c>
      <c r="GG50">
        <v>2</v>
      </c>
      <c r="GH50">
        <v>3</v>
      </c>
      <c r="GI50">
        <v>5</v>
      </c>
      <c r="GJ50">
        <v>0</v>
      </c>
      <c r="GK50">
        <f>ROUND(R50*(S12)/100,2)</f>
        <v>0</v>
      </c>
      <c r="GL50">
        <f t="shared" si="54"/>
        <v>0</v>
      </c>
      <c r="GM50">
        <f t="shared" si="55"/>
        <v>4080.27</v>
      </c>
      <c r="GN50">
        <f t="shared" si="56"/>
        <v>0</v>
      </c>
      <c r="GO50">
        <f t="shared" si="57"/>
        <v>4080.27</v>
      </c>
      <c r="GP50">
        <f t="shared" si="58"/>
        <v>0</v>
      </c>
      <c r="GR50">
        <v>1</v>
      </c>
      <c r="GS50">
        <v>1</v>
      </c>
      <c r="GT50">
        <v>0</v>
      </c>
      <c r="GU50" t="s">
        <v>3</v>
      </c>
      <c r="GV50">
        <f t="shared" si="59"/>
        <v>0</v>
      </c>
      <c r="GW50">
        <v>1</v>
      </c>
      <c r="GX50">
        <f t="shared" si="60"/>
        <v>0</v>
      </c>
      <c r="HA50">
        <v>0</v>
      </c>
      <c r="HB50">
        <v>0</v>
      </c>
      <c r="HC50">
        <f t="shared" si="61"/>
        <v>0</v>
      </c>
      <c r="HE50" t="s">
        <v>62</v>
      </c>
      <c r="HF50" t="s">
        <v>31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IK50">
        <v>0</v>
      </c>
    </row>
    <row r="51" spans="1:255" x14ac:dyDescent="0.2">
      <c r="A51" s="2">
        <v>17</v>
      </c>
      <c r="B51" s="2">
        <v>1</v>
      </c>
      <c r="C51" s="2"/>
      <c r="D51" s="2"/>
      <c r="E51" s="2" t="s">
        <v>69</v>
      </c>
      <c r="F51" s="2" t="s">
        <v>59</v>
      </c>
      <c r="G51" s="2" t="s">
        <v>70</v>
      </c>
      <c r="H51" s="2" t="s">
        <v>47</v>
      </c>
      <c r="I51" s="2">
        <v>3</v>
      </c>
      <c r="J51" s="2">
        <v>0</v>
      </c>
      <c r="K51" s="2">
        <v>3</v>
      </c>
      <c r="L51" s="2">
        <v>3</v>
      </c>
      <c r="M51" s="2">
        <v>0</v>
      </c>
      <c r="N51" s="2">
        <f t="shared" si="28"/>
        <v>3</v>
      </c>
      <c r="O51" s="2">
        <f t="shared" si="29"/>
        <v>1173.0899999999999</v>
      </c>
      <c r="P51" s="2">
        <f t="shared" si="30"/>
        <v>1173.0899999999999</v>
      </c>
      <c r="Q51" s="2">
        <f t="shared" si="67"/>
        <v>0</v>
      </c>
      <c r="R51" s="2">
        <f t="shared" si="31"/>
        <v>0</v>
      </c>
      <c r="S51" s="2">
        <f t="shared" si="32"/>
        <v>0</v>
      </c>
      <c r="T51" s="2">
        <f t="shared" si="33"/>
        <v>0</v>
      </c>
      <c r="U51" s="2">
        <f t="shared" si="34"/>
        <v>0</v>
      </c>
      <c r="V51" s="2">
        <f t="shared" si="35"/>
        <v>0</v>
      </c>
      <c r="W51" s="2">
        <f t="shared" si="36"/>
        <v>0</v>
      </c>
      <c r="X51" s="2">
        <f t="shared" si="37"/>
        <v>0</v>
      </c>
      <c r="Y51" s="2">
        <f t="shared" si="38"/>
        <v>0</v>
      </c>
      <c r="Z51" s="2"/>
      <c r="AA51" s="2">
        <v>52210627</v>
      </c>
      <c r="AB51" s="2">
        <f t="shared" si="39"/>
        <v>40.86</v>
      </c>
      <c r="AC51" s="2">
        <f t="shared" si="68"/>
        <v>40.86</v>
      </c>
      <c r="AD51" s="2">
        <f t="shared" si="69"/>
        <v>0</v>
      </c>
      <c r="AE51" s="2">
        <f t="shared" si="70"/>
        <v>0</v>
      </c>
      <c r="AF51" s="2">
        <f t="shared" si="70"/>
        <v>0</v>
      </c>
      <c r="AG51" s="2">
        <f t="shared" si="41"/>
        <v>0</v>
      </c>
      <c r="AH51" s="2">
        <f t="shared" si="71"/>
        <v>0</v>
      </c>
      <c r="AI51" s="2">
        <f t="shared" si="71"/>
        <v>0</v>
      </c>
      <c r="AJ51" s="2">
        <f t="shared" si="42"/>
        <v>0</v>
      </c>
      <c r="AK51" s="2">
        <v>40.86</v>
      </c>
      <c r="AL51" s="2">
        <v>40.86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1</v>
      </c>
      <c r="AW51" s="2">
        <v>1</v>
      </c>
      <c r="AX51" s="2"/>
      <c r="AY51" s="2"/>
      <c r="AZ51" s="2">
        <v>1</v>
      </c>
      <c r="BA51" s="2">
        <v>1</v>
      </c>
      <c r="BB51" s="2">
        <v>1</v>
      </c>
      <c r="BC51" s="2">
        <v>9.57</v>
      </c>
      <c r="BD51" s="2" t="s">
        <v>3</v>
      </c>
      <c r="BE51" s="2" t="s">
        <v>3</v>
      </c>
      <c r="BF51" s="2" t="s">
        <v>3</v>
      </c>
      <c r="BG51" s="2" t="s">
        <v>3</v>
      </c>
      <c r="BH51" s="2">
        <v>3</v>
      </c>
      <c r="BI51" s="2">
        <v>2</v>
      </c>
      <c r="BJ51" s="2" t="s">
        <v>3</v>
      </c>
      <c r="BK51" s="2"/>
      <c r="BL51" s="2"/>
      <c r="BM51" s="2">
        <v>1618</v>
      </c>
      <c r="BN51" s="2">
        <v>0</v>
      </c>
      <c r="BO51" s="2" t="s">
        <v>3</v>
      </c>
      <c r="BP51" s="2">
        <v>0</v>
      </c>
      <c r="BQ51" s="2">
        <v>201</v>
      </c>
      <c r="BR51" s="2">
        <v>0</v>
      </c>
      <c r="BS51" s="2">
        <v>1</v>
      </c>
      <c r="BT51" s="2">
        <v>1</v>
      </c>
      <c r="BU51" s="2">
        <v>1</v>
      </c>
      <c r="BV51" s="2">
        <v>1</v>
      </c>
      <c r="BW51" s="2">
        <v>1</v>
      </c>
      <c r="BX51" s="2">
        <v>1</v>
      </c>
      <c r="BY51" s="2" t="s">
        <v>3</v>
      </c>
      <c r="BZ51" s="2">
        <v>0</v>
      </c>
      <c r="CA51" s="2">
        <v>0</v>
      </c>
      <c r="CB51" s="2" t="s">
        <v>3</v>
      </c>
      <c r="CC51" s="2"/>
      <c r="CD51" s="2"/>
      <c r="CE51" s="2">
        <v>30</v>
      </c>
      <c r="CF51" s="2">
        <v>0</v>
      </c>
      <c r="CG51" s="2">
        <v>0</v>
      </c>
      <c r="CH51" s="2">
        <v>9</v>
      </c>
      <c r="CI51" s="2">
        <v>0</v>
      </c>
      <c r="CJ51" s="2">
        <v>0</v>
      </c>
      <c r="CK51" s="2">
        <v>0</v>
      </c>
      <c r="CL51" s="2">
        <v>0</v>
      </c>
      <c r="CM51" s="2">
        <v>0</v>
      </c>
      <c r="CN51" s="2" t="s">
        <v>3</v>
      </c>
      <c r="CO51" s="2">
        <v>0</v>
      </c>
      <c r="CP51" s="2">
        <f t="shared" si="43"/>
        <v>1173.0899999999999</v>
      </c>
      <c r="CQ51" s="2">
        <f t="shared" si="44"/>
        <v>391.03</v>
      </c>
      <c r="CR51" s="2">
        <f t="shared" si="72"/>
        <v>0</v>
      </c>
      <c r="CS51" s="2">
        <f t="shared" si="45"/>
        <v>0</v>
      </c>
      <c r="CT51" s="2">
        <f t="shared" si="46"/>
        <v>0</v>
      </c>
      <c r="CU51" s="2">
        <f t="shared" si="47"/>
        <v>0</v>
      </c>
      <c r="CV51" s="2">
        <f t="shared" si="48"/>
        <v>0</v>
      </c>
      <c r="CW51" s="2">
        <f t="shared" si="49"/>
        <v>0</v>
      </c>
      <c r="CX51" s="2">
        <f t="shared" si="50"/>
        <v>0</v>
      </c>
      <c r="CY51" s="2">
        <f t="shared" si="51"/>
        <v>0</v>
      </c>
      <c r="CZ51" s="2">
        <f t="shared" si="52"/>
        <v>0</v>
      </c>
      <c r="DA51" s="2"/>
      <c r="DB51" s="2"/>
      <c r="DC51" s="2" t="s">
        <v>3</v>
      </c>
      <c r="DD51" s="2" t="s">
        <v>3</v>
      </c>
      <c r="DE51" s="2" t="s">
        <v>3</v>
      </c>
      <c r="DF51" s="2" t="s">
        <v>3</v>
      </c>
      <c r="DG51" s="2" t="s">
        <v>3</v>
      </c>
      <c r="DH51" s="2" t="s">
        <v>3</v>
      </c>
      <c r="DI51" s="2" t="s">
        <v>3</v>
      </c>
      <c r="DJ51" s="2" t="s">
        <v>3</v>
      </c>
      <c r="DK51" s="2" t="s">
        <v>3</v>
      </c>
      <c r="DL51" s="2" t="s">
        <v>3</v>
      </c>
      <c r="DM51" s="2" t="s">
        <v>3</v>
      </c>
      <c r="DN51" s="2">
        <v>0</v>
      </c>
      <c r="DO51" s="2">
        <v>0</v>
      </c>
      <c r="DP51" s="2">
        <v>1</v>
      </c>
      <c r="DQ51" s="2">
        <v>1</v>
      </c>
      <c r="DR51" s="2"/>
      <c r="DS51" s="2"/>
      <c r="DT51" s="2"/>
      <c r="DU51" s="2">
        <v>1010</v>
      </c>
      <c r="DV51" s="2" t="s">
        <v>47</v>
      </c>
      <c r="DW51" s="2" t="s">
        <v>47</v>
      </c>
      <c r="DX51" s="2">
        <v>1</v>
      </c>
      <c r="DY51" s="2"/>
      <c r="DZ51" s="2" t="s">
        <v>3</v>
      </c>
      <c r="EA51" s="2" t="s">
        <v>3</v>
      </c>
      <c r="EB51" s="2" t="s">
        <v>3</v>
      </c>
      <c r="EC51" s="2" t="s">
        <v>3</v>
      </c>
      <c r="ED51" s="2"/>
      <c r="EE51" s="2">
        <v>50803468</v>
      </c>
      <c r="EF51" s="2">
        <v>201</v>
      </c>
      <c r="EG51" s="2" t="s">
        <v>36</v>
      </c>
      <c r="EH51" s="2">
        <v>0</v>
      </c>
      <c r="EI51" s="2" t="s">
        <v>3</v>
      </c>
      <c r="EJ51" s="2">
        <v>2</v>
      </c>
      <c r="EK51" s="2">
        <v>1618</v>
      </c>
      <c r="EL51" s="2" t="s">
        <v>37</v>
      </c>
      <c r="EM51" s="2" t="s">
        <v>38</v>
      </c>
      <c r="EN51" s="2"/>
      <c r="EO51" s="2" t="s">
        <v>3</v>
      </c>
      <c r="EP51" s="2"/>
      <c r="EQ51" s="2">
        <v>0</v>
      </c>
      <c r="ER51" s="2">
        <v>40.86</v>
      </c>
      <c r="ES51" s="2">
        <v>40.86</v>
      </c>
      <c r="ET51" s="2">
        <v>0</v>
      </c>
      <c r="EU51" s="2">
        <v>0</v>
      </c>
      <c r="EV51" s="2">
        <v>0</v>
      </c>
      <c r="EW51" s="2">
        <v>0</v>
      </c>
      <c r="EX51" s="2">
        <v>0</v>
      </c>
      <c r="EY51" s="2">
        <v>0</v>
      </c>
      <c r="EZ51" s="2">
        <v>5</v>
      </c>
      <c r="FA51" s="2"/>
      <c r="FB51" s="2"/>
      <c r="FC51" s="2">
        <v>0</v>
      </c>
      <c r="FD51" s="2">
        <v>18</v>
      </c>
      <c r="FE51" s="2"/>
      <c r="FF51" s="2">
        <v>383.33</v>
      </c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>
        <v>0</v>
      </c>
      <c r="FR51" s="2">
        <f t="shared" si="53"/>
        <v>0</v>
      </c>
      <c r="FS51" s="2">
        <v>0</v>
      </c>
      <c r="FT51" s="2"/>
      <c r="FU51" s="2"/>
      <c r="FV51" s="2"/>
      <c r="FW51" s="2"/>
      <c r="FX51" s="2">
        <v>0</v>
      </c>
      <c r="FY51" s="2">
        <v>0</v>
      </c>
      <c r="FZ51" s="2"/>
      <c r="GA51" s="2" t="s">
        <v>71</v>
      </c>
      <c r="GB51" s="2"/>
      <c r="GC51" s="2"/>
      <c r="GD51" s="2">
        <v>0</v>
      </c>
      <c r="GE51" s="2"/>
      <c r="GF51" s="2">
        <v>-213456204</v>
      </c>
      <c r="GG51" s="2">
        <v>2</v>
      </c>
      <c r="GH51" s="2">
        <v>3</v>
      </c>
      <c r="GI51" s="2">
        <v>5</v>
      </c>
      <c r="GJ51" s="2">
        <v>0</v>
      </c>
      <c r="GK51" s="2">
        <f>ROUND(R51*(R12)/100,2)</f>
        <v>0</v>
      </c>
      <c r="GL51" s="2">
        <f t="shared" si="54"/>
        <v>0</v>
      </c>
      <c r="GM51" s="2">
        <f t="shared" si="55"/>
        <v>1173.0899999999999</v>
      </c>
      <c r="GN51" s="2">
        <f t="shared" si="56"/>
        <v>0</v>
      </c>
      <c r="GO51" s="2">
        <f t="shared" si="57"/>
        <v>1173.0899999999999</v>
      </c>
      <c r="GP51" s="2">
        <f t="shared" si="58"/>
        <v>0</v>
      </c>
      <c r="GQ51" s="2"/>
      <c r="GR51" s="2">
        <v>1</v>
      </c>
      <c r="GS51" s="2">
        <v>1</v>
      </c>
      <c r="GT51" s="2">
        <v>0</v>
      </c>
      <c r="GU51" s="2" t="s">
        <v>3</v>
      </c>
      <c r="GV51" s="2">
        <f t="shared" si="59"/>
        <v>0</v>
      </c>
      <c r="GW51" s="2">
        <v>1</v>
      </c>
      <c r="GX51" s="2">
        <f t="shared" si="60"/>
        <v>0</v>
      </c>
      <c r="GY51" s="2"/>
      <c r="GZ51" s="2"/>
      <c r="HA51" s="2">
        <v>0</v>
      </c>
      <c r="HB51" s="2">
        <v>0</v>
      </c>
      <c r="HC51" s="2">
        <f t="shared" si="61"/>
        <v>0</v>
      </c>
      <c r="HD51" s="2"/>
      <c r="HE51" s="2" t="s">
        <v>62</v>
      </c>
      <c r="HF51" s="2" t="s">
        <v>31</v>
      </c>
      <c r="HG51" s="2"/>
      <c r="HH51" s="2"/>
      <c r="HI51" s="2"/>
      <c r="HJ51" s="2"/>
      <c r="HK51" s="2"/>
      <c r="HL51" s="2"/>
      <c r="HM51" s="2" t="s">
        <v>3</v>
      </c>
      <c r="HN51" s="2" t="s">
        <v>3</v>
      </c>
      <c r="HO51" s="2" t="s">
        <v>3</v>
      </c>
      <c r="HP51" s="2" t="s">
        <v>3</v>
      </c>
      <c r="HQ51" s="2" t="s">
        <v>3</v>
      </c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>
        <v>0</v>
      </c>
      <c r="IL51" s="2"/>
      <c r="IM51" s="2"/>
      <c r="IN51" s="2"/>
      <c r="IO51" s="2"/>
      <c r="IP51" s="2"/>
      <c r="IQ51" s="2"/>
      <c r="IR51" s="2"/>
      <c r="IS51" s="2"/>
      <c r="IT51" s="2"/>
      <c r="IU51" s="2"/>
    </row>
    <row r="52" spans="1:255" x14ac:dyDescent="0.2">
      <c r="A52">
        <v>17</v>
      </c>
      <c r="B52">
        <v>1</v>
      </c>
      <c r="E52" t="s">
        <v>69</v>
      </c>
      <c r="F52" t="s">
        <v>59</v>
      </c>
      <c r="G52" t="s">
        <v>70</v>
      </c>
      <c r="H52" t="s">
        <v>47</v>
      </c>
      <c r="I52">
        <v>3</v>
      </c>
      <c r="J52">
        <v>0</v>
      </c>
      <c r="K52">
        <v>3</v>
      </c>
      <c r="L52">
        <v>3</v>
      </c>
      <c r="M52">
        <v>0</v>
      </c>
      <c r="N52">
        <f t="shared" si="28"/>
        <v>3</v>
      </c>
      <c r="O52">
        <f t="shared" si="29"/>
        <v>1173.0899999999999</v>
      </c>
      <c r="P52">
        <f t="shared" si="30"/>
        <v>1173.0899999999999</v>
      </c>
      <c r="Q52">
        <f t="shared" si="67"/>
        <v>0</v>
      </c>
      <c r="R52">
        <f t="shared" si="31"/>
        <v>0</v>
      </c>
      <c r="S52">
        <f t="shared" si="32"/>
        <v>0</v>
      </c>
      <c r="T52">
        <f t="shared" si="33"/>
        <v>0</v>
      </c>
      <c r="U52">
        <f t="shared" si="34"/>
        <v>0</v>
      </c>
      <c r="V52">
        <f t="shared" si="35"/>
        <v>0</v>
      </c>
      <c r="W52">
        <f t="shared" si="36"/>
        <v>0</v>
      </c>
      <c r="X52">
        <f t="shared" si="37"/>
        <v>0</v>
      </c>
      <c r="Y52">
        <f t="shared" si="38"/>
        <v>0</v>
      </c>
      <c r="AA52">
        <v>52210569</v>
      </c>
      <c r="AB52">
        <f t="shared" si="39"/>
        <v>40.86</v>
      </c>
      <c r="AC52">
        <f t="shared" si="68"/>
        <v>40.86</v>
      </c>
      <c r="AD52">
        <f t="shared" si="69"/>
        <v>0</v>
      </c>
      <c r="AE52">
        <f t="shared" si="70"/>
        <v>0</v>
      </c>
      <c r="AF52">
        <f t="shared" si="70"/>
        <v>0</v>
      </c>
      <c r="AG52">
        <f t="shared" si="41"/>
        <v>0</v>
      </c>
      <c r="AH52">
        <f t="shared" si="71"/>
        <v>0</v>
      </c>
      <c r="AI52">
        <f t="shared" si="71"/>
        <v>0</v>
      </c>
      <c r="AJ52">
        <f t="shared" si="42"/>
        <v>0</v>
      </c>
      <c r="AK52">
        <v>40.86</v>
      </c>
      <c r="AL52">
        <v>40.86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9.57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2</v>
      </c>
      <c r="BJ52" t="s">
        <v>3</v>
      </c>
      <c r="BM52">
        <v>1618</v>
      </c>
      <c r="BN52">
        <v>0</v>
      </c>
      <c r="BO52" t="s">
        <v>3</v>
      </c>
      <c r="BP52">
        <v>0</v>
      </c>
      <c r="BQ52">
        <v>201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0</v>
      </c>
      <c r="CA52">
        <v>0</v>
      </c>
      <c r="CB52" t="s">
        <v>3</v>
      </c>
      <c r="CE52">
        <v>30</v>
      </c>
      <c r="CF52">
        <v>0</v>
      </c>
      <c r="CG52">
        <v>0</v>
      </c>
      <c r="CH52">
        <v>9</v>
      </c>
      <c r="CI52">
        <v>0</v>
      </c>
      <c r="CJ52">
        <v>0</v>
      </c>
      <c r="CK52">
        <v>0</v>
      </c>
      <c r="CL52">
        <v>0</v>
      </c>
      <c r="CM52">
        <v>0</v>
      </c>
      <c r="CN52" t="s">
        <v>3</v>
      </c>
      <c r="CO52">
        <v>0</v>
      </c>
      <c r="CP52">
        <f t="shared" si="43"/>
        <v>1173.0899999999999</v>
      </c>
      <c r="CQ52">
        <f t="shared" si="44"/>
        <v>391.03</v>
      </c>
      <c r="CR52">
        <f t="shared" si="72"/>
        <v>0</v>
      </c>
      <c r="CS52">
        <f t="shared" si="45"/>
        <v>0</v>
      </c>
      <c r="CT52">
        <f t="shared" si="46"/>
        <v>0</v>
      </c>
      <c r="CU52">
        <f t="shared" si="47"/>
        <v>0</v>
      </c>
      <c r="CV52">
        <f t="shared" si="48"/>
        <v>0</v>
      </c>
      <c r="CW52">
        <f t="shared" si="49"/>
        <v>0</v>
      </c>
      <c r="CX52">
        <f t="shared" si="50"/>
        <v>0</v>
      </c>
      <c r="CY52">
        <f t="shared" si="51"/>
        <v>0</v>
      </c>
      <c r="CZ52">
        <f t="shared" si="52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1010</v>
      </c>
      <c r="DV52" t="s">
        <v>47</v>
      </c>
      <c r="DW52" t="s">
        <v>47</v>
      </c>
      <c r="DX52">
        <v>1</v>
      </c>
      <c r="DZ52" t="s">
        <v>3</v>
      </c>
      <c r="EA52" t="s">
        <v>3</v>
      </c>
      <c r="EB52" t="s">
        <v>3</v>
      </c>
      <c r="EC52" t="s">
        <v>3</v>
      </c>
      <c r="EE52">
        <v>50803468</v>
      </c>
      <c r="EF52">
        <v>201</v>
      </c>
      <c r="EG52" t="s">
        <v>36</v>
      </c>
      <c r="EH52">
        <v>0</v>
      </c>
      <c r="EI52" t="s">
        <v>3</v>
      </c>
      <c r="EJ52">
        <v>2</v>
      </c>
      <c r="EK52">
        <v>1618</v>
      </c>
      <c r="EL52" t="s">
        <v>37</v>
      </c>
      <c r="EM52" t="s">
        <v>38</v>
      </c>
      <c r="EO52" t="s">
        <v>3</v>
      </c>
      <c r="EQ52">
        <v>0</v>
      </c>
      <c r="ER52">
        <v>40.86</v>
      </c>
      <c r="ES52">
        <v>40.86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5</v>
      </c>
      <c r="FC52">
        <v>0</v>
      </c>
      <c r="FD52">
        <v>18</v>
      </c>
      <c r="FF52">
        <v>383.33</v>
      </c>
      <c r="FQ52">
        <v>0</v>
      </c>
      <c r="FR52">
        <f t="shared" si="53"/>
        <v>0</v>
      </c>
      <c r="FS52">
        <v>0</v>
      </c>
      <c r="FX52">
        <v>0</v>
      </c>
      <c r="FY52">
        <v>0</v>
      </c>
      <c r="GA52" t="s">
        <v>71</v>
      </c>
      <c r="GD52">
        <v>0</v>
      </c>
      <c r="GF52">
        <v>-213456204</v>
      </c>
      <c r="GG52">
        <v>2</v>
      </c>
      <c r="GH52">
        <v>3</v>
      </c>
      <c r="GI52">
        <v>5</v>
      </c>
      <c r="GJ52">
        <v>0</v>
      </c>
      <c r="GK52">
        <f>ROUND(R52*(S12)/100,2)</f>
        <v>0</v>
      </c>
      <c r="GL52">
        <f t="shared" si="54"/>
        <v>0</v>
      </c>
      <c r="GM52">
        <f t="shared" si="55"/>
        <v>1173.0899999999999</v>
      </c>
      <c r="GN52">
        <f t="shared" si="56"/>
        <v>0</v>
      </c>
      <c r="GO52">
        <f t="shared" si="57"/>
        <v>1173.0899999999999</v>
      </c>
      <c r="GP52">
        <f t="shared" si="58"/>
        <v>0</v>
      </c>
      <c r="GR52">
        <v>1</v>
      </c>
      <c r="GS52">
        <v>1</v>
      </c>
      <c r="GT52">
        <v>0</v>
      </c>
      <c r="GU52" t="s">
        <v>3</v>
      </c>
      <c r="GV52">
        <f t="shared" si="59"/>
        <v>0</v>
      </c>
      <c r="GW52">
        <v>1</v>
      </c>
      <c r="GX52">
        <f t="shared" si="60"/>
        <v>0</v>
      </c>
      <c r="HA52">
        <v>0</v>
      </c>
      <c r="HB52">
        <v>0</v>
      </c>
      <c r="HC52">
        <f t="shared" si="61"/>
        <v>0</v>
      </c>
      <c r="HE52" t="s">
        <v>62</v>
      </c>
      <c r="HF52" t="s">
        <v>31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IK52">
        <v>0</v>
      </c>
    </row>
    <row r="53" spans="1:255" x14ac:dyDescent="0.2">
      <c r="A53" s="2">
        <v>17</v>
      </c>
      <c r="B53" s="2">
        <v>1</v>
      </c>
      <c r="C53" s="2">
        <f>ROW(SmtRes!A45)</f>
        <v>45</v>
      </c>
      <c r="D53" s="2">
        <f>ROW(EtalonRes!A50)</f>
        <v>50</v>
      </c>
      <c r="E53" s="2" t="s">
        <v>72</v>
      </c>
      <c r="F53" s="2" t="s">
        <v>73</v>
      </c>
      <c r="G53" s="2" t="s">
        <v>74</v>
      </c>
      <c r="H53" s="2" t="s">
        <v>52</v>
      </c>
      <c r="I53" s="2">
        <v>3.9199999999999999E-3</v>
      </c>
      <c r="J53" s="2">
        <v>0</v>
      </c>
      <c r="K53" s="2">
        <v>3.9199999999999999E-3</v>
      </c>
      <c r="L53" s="2">
        <v>3.9199999999999999E-3</v>
      </c>
      <c r="M53" s="2">
        <v>0</v>
      </c>
      <c r="N53" s="2">
        <f t="shared" si="28"/>
        <v>3.8999999999999998E-3</v>
      </c>
      <c r="O53" s="2">
        <f t="shared" si="29"/>
        <v>165.36</v>
      </c>
      <c r="P53" s="2">
        <f t="shared" si="30"/>
        <v>23.66</v>
      </c>
      <c r="Q53" s="2">
        <f>(ROUND((ROUND(((((ET53*1.2)*1.1))*AV53*I53),2)*BB53),2)+ROUND((ROUND(((AE53-(((EU53*1.2)*1.1)))*AV53*I53),2)*BS53),2))</f>
        <v>17.649999999999999</v>
      </c>
      <c r="R53" s="2">
        <f t="shared" si="31"/>
        <v>3.96</v>
      </c>
      <c r="S53" s="2">
        <f t="shared" si="32"/>
        <v>124.05</v>
      </c>
      <c r="T53" s="2">
        <f t="shared" si="33"/>
        <v>0</v>
      </c>
      <c r="U53" s="2">
        <f t="shared" si="34"/>
        <v>0.33016242336000001</v>
      </c>
      <c r="V53" s="2">
        <f t="shared" si="35"/>
        <v>0</v>
      </c>
      <c r="W53" s="2">
        <f t="shared" si="36"/>
        <v>0</v>
      </c>
      <c r="X53" s="2">
        <f t="shared" si="37"/>
        <v>114.13</v>
      </c>
      <c r="Y53" s="2">
        <f t="shared" si="38"/>
        <v>53.34</v>
      </c>
      <c r="Z53" s="2"/>
      <c r="AA53" s="2">
        <v>52210627</v>
      </c>
      <c r="AB53" s="2">
        <f t="shared" si="39"/>
        <v>3449.7087999999999</v>
      </c>
      <c r="AC53" s="2">
        <f>ROUND((((ES53*1)*1)),6)</f>
        <v>2139.8200000000002</v>
      </c>
      <c r="AD53" s="2">
        <f>ROUND((((((ET53*1.2)*1.1))-(((EU53*1.2)*1.1)))+AE53),6)</f>
        <v>355.2912</v>
      </c>
      <c r="AE53" s="2">
        <f>ROUND((((EU53*1.2)*1.1)),6)</f>
        <v>31.152000000000001</v>
      </c>
      <c r="AF53" s="2">
        <f>ROUND((((EV53*1.2)*1.1)),6)</f>
        <v>954.59760000000006</v>
      </c>
      <c r="AG53" s="2">
        <f t="shared" si="41"/>
        <v>0</v>
      </c>
      <c r="AH53" s="2">
        <f>(((EW53*1.2)*1.1))</f>
        <v>77.484000000000009</v>
      </c>
      <c r="AI53" s="2">
        <f>(((EX53*1.2)*1.1))</f>
        <v>0</v>
      </c>
      <c r="AJ53" s="2">
        <f t="shared" si="42"/>
        <v>0</v>
      </c>
      <c r="AK53" s="2">
        <v>3132.16</v>
      </c>
      <c r="AL53" s="2">
        <v>2139.8200000000002</v>
      </c>
      <c r="AM53" s="2">
        <v>269.16000000000003</v>
      </c>
      <c r="AN53" s="2">
        <v>23.6</v>
      </c>
      <c r="AO53" s="2">
        <v>723.18</v>
      </c>
      <c r="AP53" s="2">
        <v>0</v>
      </c>
      <c r="AQ53" s="2">
        <v>58.7</v>
      </c>
      <c r="AR53" s="2">
        <v>0</v>
      </c>
      <c r="AS53" s="2">
        <v>0</v>
      </c>
      <c r="AT53" s="2">
        <v>92</v>
      </c>
      <c r="AU53" s="2">
        <v>43</v>
      </c>
      <c r="AV53" s="2">
        <v>1.087</v>
      </c>
      <c r="AW53" s="2">
        <v>1</v>
      </c>
      <c r="AX53" s="2"/>
      <c r="AY53" s="2"/>
      <c r="AZ53" s="2">
        <v>1</v>
      </c>
      <c r="BA53" s="2">
        <v>30.48</v>
      </c>
      <c r="BB53" s="2">
        <v>11.69</v>
      </c>
      <c r="BC53" s="2">
        <v>2.82</v>
      </c>
      <c r="BD53" s="2" t="s">
        <v>3</v>
      </c>
      <c r="BE53" s="2" t="s">
        <v>3</v>
      </c>
      <c r="BF53" s="2" t="s">
        <v>3</v>
      </c>
      <c r="BG53" s="2" t="s">
        <v>3</v>
      </c>
      <c r="BH53" s="2">
        <v>0</v>
      </c>
      <c r="BI53" s="2">
        <v>2</v>
      </c>
      <c r="BJ53" s="2" t="s">
        <v>75</v>
      </c>
      <c r="BK53" s="2"/>
      <c r="BL53" s="2"/>
      <c r="BM53" s="2">
        <v>319</v>
      </c>
      <c r="BN53" s="2">
        <v>0</v>
      </c>
      <c r="BO53" s="2" t="s">
        <v>73</v>
      </c>
      <c r="BP53" s="2">
        <v>1</v>
      </c>
      <c r="BQ53" s="2">
        <v>40</v>
      </c>
      <c r="BR53" s="2">
        <v>0</v>
      </c>
      <c r="BS53" s="2">
        <v>30.48</v>
      </c>
      <c r="BT53" s="2">
        <v>1</v>
      </c>
      <c r="BU53" s="2">
        <v>1</v>
      </c>
      <c r="BV53" s="2">
        <v>1</v>
      </c>
      <c r="BW53" s="2">
        <v>1</v>
      </c>
      <c r="BX53" s="2">
        <v>1</v>
      </c>
      <c r="BY53" s="2" t="s">
        <v>3</v>
      </c>
      <c r="BZ53" s="2">
        <v>92</v>
      </c>
      <c r="CA53" s="2">
        <v>43</v>
      </c>
      <c r="CB53" s="2" t="s">
        <v>3</v>
      </c>
      <c r="CC53" s="2"/>
      <c r="CD53" s="2"/>
      <c r="CE53" s="2">
        <v>30</v>
      </c>
      <c r="CF53" s="2">
        <v>0</v>
      </c>
      <c r="CG53" s="2">
        <v>0</v>
      </c>
      <c r="CH53" s="2">
        <v>10</v>
      </c>
      <c r="CI53" s="2">
        <v>0</v>
      </c>
      <c r="CJ53" s="2">
        <v>0</v>
      </c>
      <c r="CK53" s="2">
        <v>0</v>
      </c>
      <c r="CL53" s="2">
        <v>0</v>
      </c>
      <c r="CM53" s="2">
        <v>0</v>
      </c>
      <c r="CN53" s="2" t="s">
        <v>465</v>
      </c>
      <c r="CO53" s="2">
        <v>0</v>
      </c>
      <c r="CP53" s="2">
        <f t="shared" si="43"/>
        <v>165.36</v>
      </c>
      <c r="CQ53" s="2">
        <f t="shared" si="44"/>
        <v>6034.29</v>
      </c>
      <c r="CR53" s="2">
        <f>(ROUND((ROUND(((((ET53*1.2)*1.1))*AV53*1),2)*BB53),2)+ROUND((ROUND(((AE53-(((EU53*1.2)*1.1)))*AV53*1),2)*BS53),2))</f>
        <v>4514.68</v>
      </c>
      <c r="CS53" s="2">
        <f t="shared" si="45"/>
        <v>1032.05</v>
      </c>
      <c r="CT53" s="2">
        <f t="shared" si="46"/>
        <v>31627.57</v>
      </c>
      <c r="CU53" s="2">
        <f t="shared" si="47"/>
        <v>0</v>
      </c>
      <c r="CV53" s="2">
        <f t="shared" si="48"/>
        <v>84.225108000000006</v>
      </c>
      <c r="CW53" s="2">
        <f t="shared" si="49"/>
        <v>0</v>
      </c>
      <c r="CX53" s="2">
        <f t="shared" si="50"/>
        <v>0</v>
      </c>
      <c r="CY53" s="2">
        <f t="shared" si="51"/>
        <v>114.126</v>
      </c>
      <c r="CZ53" s="2">
        <f t="shared" si="52"/>
        <v>53.341499999999996</v>
      </c>
      <c r="DA53" s="2"/>
      <c r="DB53" s="2">
        <v>1</v>
      </c>
      <c r="DC53" s="2" t="s">
        <v>3</v>
      </c>
      <c r="DD53" s="2" t="s">
        <v>76</v>
      </c>
      <c r="DE53" s="2" t="s">
        <v>77</v>
      </c>
      <c r="DF53" s="2" t="s">
        <v>77</v>
      </c>
      <c r="DG53" s="2" t="s">
        <v>77</v>
      </c>
      <c r="DH53" s="2" t="s">
        <v>3</v>
      </c>
      <c r="DI53" s="2" t="s">
        <v>77</v>
      </c>
      <c r="DJ53" s="2" t="s">
        <v>77</v>
      </c>
      <c r="DK53" s="2" t="s">
        <v>3</v>
      </c>
      <c r="DL53" s="2" t="s">
        <v>3</v>
      </c>
      <c r="DM53" s="2" t="s">
        <v>3</v>
      </c>
      <c r="DN53" s="2">
        <v>112</v>
      </c>
      <c r="DO53" s="2">
        <v>70</v>
      </c>
      <c r="DP53" s="2">
        <v>1.087</v>
      </c>
      <c r="DQ53" s="2">
        <v>1</v>
      </c>
      <c r="DR53" s="2"/>
      <c r="DS53" s="2"/>
      <c r="DT53" s="2"/>
      <c r="DU53" s="2">
        <v>1013</v>
      </c>
      <c r="DV53" s="2" t="s">
        <v>52</v>
      </c>
      <c r="DW53" s="2" t="s">
        <v>52</v>
      </c>
      <c r="DX53" s="2">
        <v>1</v>
      </c>
      <c r="DY53" s="2"/>
      <c r="DZ53" s="2" t="s">
        <v>3</v>
      </c>
      <c r="EA53" s="2" t="s">
        <v>3</v>
      </c>
      <c r="EB53" s="2" t="s">
        <v>3</v>
      </c>
      <c r="EC53" s="2" t="s">
        <v>3</v>
      </c>
      <c r="ED53" s="2"/>
      <c r="EE53" s="2">
        <v>50802169</v>
      </c>
      <c r="EF53" s="2">
        <v>40</v>
      </c>
      <c r="EG53" s="2" t="s">
        <v>27</v>
      </c>
      <c r="EH53" s="2">
        <v>0</v>
      </c>
      <c r="EI53" s="2" t="s">
        <v>3</v>
      </c>
      <c r="EJ53" s="2">
        <v>2</v>
      </c>
      <c r="EK53" s="2">
        <v>319</v>
      </c>
      <c r="EL53" s="2" t="s">
        <v>78</v>
      </c>
      <c r="EM53" s="2" t="s">
        <v>79</v>
      </c>
      <c r="EN53" s="2"/>
      <c r="EO53" s="2" t="s">
        <v>80</v>
      </c>
      <c r="EP53" s="2"/>
      <c r="EQ53" s="2">
        <v>0</v>
      </c>
      <c r="ER53" s="2">
        <v>3132.16</v>
      </c>
      <c r="ES53" s="2">
        <v>2139.8200000000002</v>
      </c>
      <c r="ET53" s="2">
        <v>269.16000000000003</v>
      </c>
      <c r="EU53" s="2">
        <v>23.6</v>
      </c>
      <c r="EV53" s="2">
        <v>723.18</v>
      </c>
      <c r="EW53" s="2">
        <v>58.7</v>
      </c>
      <c r="EX53" s="2">
        <v>0</v>
      </c>
      <c r="EY53" s="2">
        <v>0</v>
      </c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>
        <v>0</v>
      </c>
      <c r="FR53" s="2">
        <f t="shared" si="53"/>
        <v>0</v>
      </c>
      <c r="FS53" s="2">
        <v>0</v>
      </c>
      <c r="FT53" s="2"/>
      <c r="FU53" s="2"/>
      <c r="FV53" s="2"/>
      <c r="FW53" s="2"/>
      <c r="FX53" s="2">
        <v>112</v>
      </c>
      <c r="FY53" s="2">
        <v>70</v>
      </c>
      <c r="FZ53" s="2"/>
      <c r="GA53" s="2" t="s">
        <v>3</v>
      </c>
      <c r="GB53" s="2"/>
      <c r="GC53" s="2"/>
      <c r="GD53" s="2">
        <v>0</v>
      </c>
      <c r="GE53" s="2"/>
      <c r="GF53" s="2">
        <v>-1437873082</v>
      </c>
      <c r="GG53" s="2">
        <v>2</v>
      </c>
      <c r="GH53" s="2">
        <v>1</v>
      </c>
      <c r="GI53" s="2">
        <v>2</v>
      </c>
      <c r="GJ53" s="2">
        <v>0</v>
      </c>
      <c r="GK53" s="2">
        <f>ROUND(R53*(R12)/100,2)</f>
        <v>6.34</v>
      </c>
      <c r="GL53" s="2">
        <f t="shared" si="54"/>
        <v>0</v>
      </c>
      <c r="GM53" s="2">
        <f t="shared" si="55"/>
        <v>339.17</v>
      </c>
      <c r="GN53" s="2">
        <f t="shared" si="56"/>
        <v>0</v>
      </c>
      <c r="GO53" s="2">
        <f t="shared" si="57"/>
        <v>339.17</v>
      </c>
      <c r="GP53" s="2">
        <f t="shared" si="58"/>
        <v>0</v>
      </c>
      <c r="GQ53" s="2"/>
      <c r="GR53" s="2">
        <v>0</v>
      </c>
      <c r="GS53" s="2">
        <v>3</v>
      </c>
      <c r="GT53" s="2">
        <v>0</v>
      </c>
      <c r="GU53" s="2" t="s">
        <v>3</v>
      </c>
      <c r="GV53" s="2">
        <f t="shared" si="59"/>
        <v>0</v>
      </c>
      <c r="GW53" s="2">
        <v>1</v>
      </c>
      <c r="GX53" s="2">
        <f t="shared" si="60"/>
        <v>0</v>
      </c>
      <c r="GY53" s="2"/>
      <c r="GZ53" s="2"/>
      <c r="HA53" s="2">
        <v>0</v>
      </c>
      <c r="HB53" s="2">
        <v>0</v>
      </c>
      <c r="HC53" s="2">
        <f t="shared" si="61"/>
        <v>0</v>
      </c>
      <c r="HD53" s="2"/>
      <c r="HE53" s="2" t="s">
        <v>3</v>
      </c>
      <c r="HF53" s="2" t="s">
        <v>3</v>
      </c>
      <c r="HG53" s="2"/>
      <c r="HH53" s="2"/>
      <c r="HI53" s="2"/>
      <c r="HJ53" s="2"/>
      <c r="HK53" s="2"/>
      <c r="HL53" s="2"/>
      <c r="HM53" s="2" t="s">
        <v>3</v>
      </c>
      <c r="HN53" s="2" t="s">
        <v>3</v>
      </c>
      <c r="HO53" s="2" t="s">
        <v>3</v>
      </c>
      <c r="HP53" s="2" t="s">
        <v>3</v>
      </c>
      <c r="HQ53" s="2" t="s">
        <v>3</v>
      </c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>
        <v>0</v>
      </c>
      <c r="IL53" s="2"/>
      <c r="IM53" s="2"/>
      <c r="IN53" s="2"/>
      <c r="IO53" s="2"/>
      <c r="IP53" s="2"/>
      <c r="IQ53" s="2"/>
      <c r="IR53" s="2"/>
      <c r="IS53" s="2"/>
      <c r="IT53" s="2"/>
      <c r="IU53" s="2"/>
    </row>
    <row r="54" spans="1:255" x14ac:dyDescent="0.2">
      <c r="A54">
        <v>17</v>
      </c>
      <c r="B54">
        <v>1</v>
      </c>
      <c r="C54">
        <f>ROW(SmtRes!A52)</f>
        <v>52</v>
      </c>
      <c r="D54">
        <f>ROW(EtalonRes!A58)</f>
        <v>58</v>
      </c>
      <c r="E54" t="s">
        <v>72</v>
      </c>
      <c r="F54" t="s">
        <v>73</v>
      </c>
      <c r="G54" t="s">
        <v>74</v>
      </c>
      <c r="H54" t="s">
        <v>52</v>
      </c>
      <c r="I54">
        <v>3.9199999999999999E-3</v>
      </c>
      <c r="J54">
        <v>0</v>
      </c>
      <c r="K54">
        <v>3.9199999999999999E-3</v>
      </c>
      <c r="L54">
        <v>3.9199999999999999E-3</v>
      </c>
      <c r="M54">
        <v>0</v>
      </c>
      <c r="N54">
        <f t="shared" si="28"/>
        <v>3.8999999999999998E-3</v>
      </c>
      <c r="O54">
        <f t="shared" si="29"/>
        <v>165.36</v>
      </c>
      <c r="P54">
        <f t="shared" si="30"/>
        <v>23.66</v>
      </c>
      <c r="Q54">
        <f>(ROUND((ROUND(((((ET54*1.2)*1.1))*AV54*I54),2)*BB54),2)+ROUND((ROUND(((AE54-(((EU54*1.2)*1.1)))*AV54*I54),2)*BS54),2))</f>
        <v>17.649999999999999</v>
      </c>
      <c r="R54">
        <f t="shared" si="31"/>
        <v>3.96</v>
      </c>
      <c r="S54">
        <f t="shared" si="32"/>
        <v>124.05</v>
      </c>
      <c r="T54">
        <f t="shared" si="33"/>
        <v>0</v>
      </c>
      <c r="U54">
        <f t="shared" si="34"/>
        <v>0.33016242336000001</v>
      </c>
      <c r="V54">
        <f t="shared" si="35"/>
        <v>0</v>
      </c>
      <c r="W54">
        <f t="shared" si="36"/>
        <v>0</v>
      </c>
      <c r="X54">
        <f t="shared" si="37"/>
        <v>114.13</v>
      </c>
      <c r="Y54">
        <f t="shared" si="38"/>
        <v>53.34</v>
      </c>
      <c r="AA54">
        <v>52210569</v>
      </c>
      <c r="AB54">
        <f t="shared" si="39"/>
        <v>3449.7087999999999</v>
      </c>
      <c r="AC54">
        <f>ROUND((((ES54*1)*1)),6)</f>
        <v>2139.8200000000002</v>
      </c>
      <c r="AD54">
        <f>ROUND((((((ET54*1.2)*1.1))-(((EU54*1.2)*1.1)))+AE54),6)</f>
        <v>355.2912</v>
      </c>
      <c r="AE54">
        <f>ROUND((((EU54*1.2)*1.1)),6)</f>
        <v>31.152000000000001</v>
      </c>
      <c r="AF54">
        <f>ROUND((((EV54*1.2)*1.1)),6)</f>
        <v>954.59760000000006</v>
      </c>
      <c r="AG54">
        <f t="shared" si="41"/>
        <v>0</v>
      </c>
      <c r="AH54">
        <f>(((EW54*1.2)*1.1))</f>
        <v>77.484000000000009</v>
      </c>
      <c r="AI54">
        <f>(((EX54*1.2)*1.1))</f>
        <v>0</v>
      </c>
      <c r="AJ54">
        <f t="shared" si="42"/>
        <v>0</v>
      </c>
      <c r="AK54">
        <v>3132.16</v>
      </c>
      <c r="AL54">
        <v>2139.8200000000002</v>
      </c>
      <c r="AM54">
        <v>269.16000000000003</v>
      </c>
      <c r="AN54">
        <v>23.6</v>
      </c>
      <c r="AO54">
        <v>723.18</v>
      </c>
      <c r="AP54">
        <v>0</v>
      </c>
      <c r="AQ54">
        <v>58.7</v>
      </c>
      <c r="AR54">
        <v>0</v>
      </c>
      <c r="AS54">
        <v>0</v>
      </c>
      <c r="AT54">
        <v>92</v>
      </c>
      <c r="AU54">
        <v>43</v>
      </c>
      <c r="AV54">
        <v>1.087</v>
      </c>
      <c r="AW54">
        <v>1</v>
      </c>
      <c r="AZ54">
        <v>1</v>
      </c>
      <c r="BA54">
        <v>30.48</v>
      </c>
      <c r="BB54">
        <v>11.69</v>
      </c>
      <c r="BC54">
        <v>2.82</v>
      </c>
      <c r="BD54" t="s">
        <v>3</v>
      </c>
      <c r="BE54" t="s">
        <v>3</v>
      </c>
      <c r="BF54" t="s">
        <v>3</v>
      </c>
      <c r="BG54" t="s">
        <v>3</v>
      </c>
      <c r="BH54">
        <v>0</v>
      </c>
      <c r="BI54">
        <v>2</v>
      </c>
      <c r="BJ54" t="s">
        <v>75</v>
      </c>
      <c r="BM54">
        <v>319</v>
      </c>
      <c r="BN54">
        <v>0</v>
      </c>
      <c r="BO54" t="s">
        <v>73</v>
      </c>
      <c r="BP54">
        <v>1</v>
      </c>
      <c r="BQ54">
        <v>40</v>
      </c>
      <c r="BR54">
        <v>0</v>
      </c>
      <c r="BS54">
        <v>30.48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92</v>
      </c>
      <c r="CA54">
        <v>43</v>
      </c>
      <c r="CB54" t="s">
        <v>3</v>
      </c>
      <c r="CE54">
        <v>30</v>
      </c>
      <c r="CF54">
        <v>0</v>
      </c>
      <c r="CG54">
        <v>0</v>
      </c>
      <c r="CH54">
        <v>10</v>
      </c>
      <c r="CI54">
        <v>0</v>
      </c>
      <c r="CJ54">
        <v>0</v>
      </c>
      <c r="CK54">
        <v>0</v>
      </c>
      <c r="CL54">
        <v>0</v>
      </c>
      <c r="CM54">
        <v>0</v>
      </c>
      <c r="CN54" t="s">
        <v>465</v>
      </c>
      <c r="CO54">
        <v>0</v>
      </c>
      <c r="CP54">
        <f t="shared" si="43"/>
        <v>165.36</v>
      </c>
      <c r="CQ54">
        <f t="shared" si="44"/>
        <v>6034.29</v>
      </c>
      <c r="CR54">
        <f>(ROUND((ROUND(((((ET54*1.2)*1.1))*AV54*1),2)*BB54),2)+ROUND((ROUND(((AE54-(((EU54*1.2)*1.1)))*AV54*1),2)*BS54),2))</f>
        <v>4514.68</v>
      </c>
      <c r="CS54">
        <f t="shared" si="45"/>
        <v>1032.05</v>
      </c>
      <c r="CT54">
        <f t="shared" si="46"/>
        <v>31627.57</v>
      </c>
      <c r="CU54">
        <f t="shared" si="47"/>
        <v>0</v>
      </c>
      <c r="CV54">
        <f t="shared" si="48"/>
        <v>84.225108000000006</v>
      </c>
      <c r="CW54">
        <f t="shared" si="49"/>
        <v>0</v>
      </c>
      <c r="CX54">
        <f t="shared" si="50"/>
        <v>0</v>
      </c>
      <c r="CY54">
        <f t="shared" si="51"/>
        <v>114.126</v>
      </c>
      <c r="CZ54">
        <f t="shared" si="52"/>
        <v>53.341499999999996</v>
      </c>
      <c r="DB54">
        <v>3</v>
      </c>
      <c r="DC54" t="s">
        <v>3</v>
      </c>
      <c r="DD54" t="s">
        <v>76</v>
      </c>
      <c r="DE54" t="s">
        <v>77</v>
      </c>
      <c r="DF54" t="s">
        <v>77</v>
      </c>
      <c r="DG54" t="s">
        <v>77</v>
      </c>
      <c r="DH54" t="s">
        <v>3</v>
      </c>
      <c r="DI54" t="s">
        <v>77</v>
      </c>
      <c r="DJ54" t="s">
        <v>77</v>
      </c>
      <c r="DK54" t="s">
        <v>3</v>
      </c>
      <c r="DL54" t="s">
        <v>3</v>
      </c>
      <c r="DM54" t="s">
        <v>3</v>
      </c>
      <c r="DN54">
        <v>112</v>
      </c>
      <c r="DO54">
        <v>70</v>
      </c>
      <c r="DP54">
        <v>1.087</v>
      </c>
      <c r="DQ54">
        <v>1</v>
      </c>
      <c r="DU54">
        <v>1013</v>
      </c>
      <c r="DV54" t="s">
        <v>52</v>
      </c>
      <c r="DW54" t="s">
        <v>52</v>
      </c>
      <c r="DX54">
        <v>1</v>
      </c>
      <c r="DZ54" t="s">
        <v>3</v>
      </c>
      <c r="EA54" t="s">
        <v>3</v>
      </c>
      <c r="EB54" t="s">
        <v>3</v>
      </c>
      <c r="EC54" t="s">
        <v>3</v>
      </c>
      <c r="EE54">
        <v>50802169</v>
      </c>
      <c r="EF54">
        <v>40</v>
      </c>
      <c r="EG54" t="s">
        <v>27</v>
      </c>
      <c r="EH54">
        <v>0</v>
      </c>
      <c r="EI54" t="s">
        <v>3</v>
      </c>
      <c r="EJ54">
        <v>2</v>
      </c>
      <c r="EK54">
        <v>319</v>
      </c>
      <c r="EL54" t="s">
        <v>78</v>
      </c>
      <c r="EM54" t="s">
        <v>79</v>
      </c>
      <c r="EO54" t="s">
        <v>80</v>
      </c>
      <c r="EQ54">
        <v>0</v>
      </c>
      <c r="ER54">
        <v>3132.16</v>
      </c>
      <c r="ES54">
        <v>2139.8200000000002</v>
      </c>
      <c r="ET54">
        <v>269.16000000000003</v>
      </c>
      <c r="EU54">
        <v>23.6</v>
      </c>
      <c r="EV54">
        <v>723.18</v>
      </c>
      <c r="EW54">
        <v>58.7</v>
      </c>
      <c r="EX54">
        <v>0</v>
      </c>
      <c r="EY54">
        <v>0</v>
      </c>
      <c r="FQ54">
        <v>0</v>
      </c>
      <c r="FR54">
        <f t="shared" si="53"/>
        <v>0</v>
      </c>
      <c r="FS54">
        <v>0</v>
      </c>
      <c r="FX54">
        <v>112</v>
      </c>
      <c r="FY54">
        <v>70</v>
      </c>
      <c r="GA54" t="s">
        <v>3</v>
      </c>
      <c r="GD54">
        <v>0</v>
      </c>
      <c r="GF54">
        <v>-1437873082</v>
      </c>
      <c r="GG54">
        <v>2</v>
      </c>
      <c r="GH54">
        <v>1</v>
      </c>
      <c r="GI54">
        <v>2</v>
      </c>
      <c r="GJ54">
        <v>0</v>
      </c>
      <c r="GK54">
        <f>ROUND(R54*(S12)/100,2)</f>
        <v>6.34</v>
      </c>
      <c r="GL54">
        <f t="shared" si="54"/>
        <v>0</v>
      </c>
      <c r="GM54">
        <f t="shared" si="55"/>
        <v>339.17</v>
      </c>
      <c r="GN54">
        <f t="shared" si="56"/>
        <v>0</v>
      </c>
      <c r="GO54">
        <f t="shared" si="57"/>
        <v>339.17</v>
      </c>
      <c r="GP54">
        <f t="shared" si="58"/>
        <v>0</v>
      </c>
      <c r="GR54">
        <v>0</v>
      </c>
      <c r="GS54">
        <v>3</v>
      </c>
      <c r="GT54">
        <v>0</v>
      </c>
      <c r="GU54" t="s">
        <v>3</v>
      </c>
      <c r="GV54">
        <f t="shared" si="59"/>
        <v>0</v>
      </c>
      <c r="GW54">
        <v>1</v>
      </c>
      <c r="GX54">
        <f t="shared" si="60"/>
        <v>0</v>
      </c>
      <c r="HA54">
        <v>0</v>
      </c>
      <c r="HB54">
        <v>0</v>
      </c>
      <c r="HC54">
        <f t="shared" si="61"/>
        <v>0</v>
      </c>
      <c r="HE54" t="s">
        <v>3</v>
      </c>
      <c r="HF54" t="s">
        <v>3</v>
      </c>
      <c r="HM54" t="s">
        <v>3</v>
      </c>
      <c r="HN54" t="s">
        <v>3</v>
      </c>
      <c r="HO54" t="s">
        <v>3</v>
      </c>
      <c r="HP54" t="s">
        <v>3</v>
      </c>
      <c r="HQ54" t="s">
        <v>3</v>
      </c>
      <c r="IK54">
        <v>0</v>
      </c>
    </row>
    <row r="55" spans="1:255" x14ac:dyDescent="0.2">
      <c r="A55" s="2">
        <v>17</v>
      </c>
      <c r="B55" s="2">
        <v>1</v>
      </c>
      <c r="C55" s="2"/>
      <c r="D55" s="2"/>
      <c r="E55" s="2" t="s">
        <v>81</v>
      </c>
      <c r="F55" s="2" t="s">
        <v>59</v>
      </c>
      <c r="G55" s="2" t="s">
        <v>82</v>
      </c>
      <c r="H55" s="2" t="s">
        <v>47</v>
      </c>
      <c r="I55" s="2">
        <v>56</v>
      </c>
      <c r="J55" s="2">
        <v>0</v>
      </c>
      <c r="K55" s="2">
        <v>56</v>
      </c>
      <c r="L55" s="2">
        <v>56</v>
      </c>
      <c r="M55" s="2">
        <v>0</v>
      </c>
      <c r="N55" s="2">
        <f t="shared" si="28"/>
        <v>56</v>
      </c>
      <c r="O55" s="2">
        <f t="shared" si="29"/>
        <v>1811.41</v>
      </c>
      <c r="P55" s="2">
        <f t="shared" si="30"/>
        <v>1811.41</v>
      </c>
      <c r="Q55" s="2">
        <f>(ROUND((ROUND(((ET55)*AV55*I55),2)*BB55),2)+ROUND((ROUND(((AE55-(EU55))*AV55*I55),2)*BS55),2))</f>
        <v>0</v>
      </c>
      <c r="R55" s="2">
        <f t="shared" si="31"/>
        <v>0</v>
      </c>
      <c r="S55" s="2">
        <f t="shared" si="32"/>
        <v>0</v>
      </c>
      <c r="T55" s="2">
        <f t="shared" si="33"/>
        <v>0</v>
      </c>
      <c r="U55" s="2">
        <f t="shared" si="34"/>
        <v>0</v>
      </c>
      <c r="V55" s="2">
        <f t="shared" si="35"/>
        <v>0</v>
      </c>
      <c r="W55" s="2">
        <f t="shared" si="36"/>
        <v>0</v>
      </c>
      <c r="X55" s="2">
        <f t="shared" si="37"/>
        <v>0</v>
      </c>
      <c r="Y55" s="2">
        <f t="shared" si="38"/>
        <v>0</v>
      </c>
      <c r="Z55" s="2"/>
      <c r="AA55" s="2">
        <v>52210627</v>
      </c>
      <c r="AB55" s="2">
        <f t="shared" si="39"/>
        <v>3.38</v>
      </c>
      <c r="AC55" s="2">
        <f>ROUND((ES55),6)</f>
        <v>3.38</v>
      </c>
      <c r="AD55" s="2">
        <f>ROUND((((ET55)-(EU55))+AE55),6)</f>
        <v>0</v>
      </c>
      <c r="AE55" s="2">
        <f>ROUND((EU55),6)</f>
        <v>0</v>
      </c>
      <c r="AF55" s="2">
        <f>ROUND((EV55),6)</f>
        <v>0</v>
      </c>
      <c r="AG55" s="2">
        <f t="shared" si="41"/>
        <v>0</v>
      </c>
      <c r="AH55" s="2">
        <f>(EW55)</f>
        <v>0</v>
      </c>
      <c r="AI55" s="2">
        <f>(EX55)</f>
        <v>0</v>
      </c>
      <c r="AJ55" s="2">
        <f t="shared" si="42"/>
        <v>0</v>
      </c>
      <c r="AK55" s="2">
        <v>3.38</v>
      </c>
      <c r="AL55" s="2">
        <v>3.38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1</v>
      </c>
      <c r="AW55" s="2">
        <v>1</v>
      </c>
      <c r="AX55" s="2"/>
      <c r="AY55" s="2"/>
      <c r="AZ55" s="2">
        <v>1</v>
      </c>
      <c r="BA55" s="2">
        <v>1</v>
      </c>
      <c r="BB55" s="2">
        <v>1</v>
      </c>
      <c r="BC55" s="2">
        <v>9.57</v>
      </c>
      <c r="BD55" s="2" t="s">
        <v>3</v>
      </c>
      <c r="BE55" s="2" t="s">
        <v>3</v>
      </c>
      <c r="BF55" s="2" t="s">
        <v>3</v>
      </c>
      <c r="BG55" s="2" t="s">
        <v>3</v>
      </c>
      <c r="BH55" s="2">
        <v>3</v>
      </c>
      <c r="BI55" s="2">
        <v>2</v>
      </c>
      <c r="BJ55" s="2" t="s">
        <v>3</v>
      </c>
      <c r="BK55" s="2"/>
      <c r="BL55" s="2"/>
      <c r="BM55" s="2">
        <v>1618</v>
      </c>
      <c r="BN55" s="2">
        <v>0</v>
      </c>
      <c r="BO55" s="2" t="s">
        <v>3</v>
      </c>
      <c r="BP55" s="2">
        <v>0</v>
      </c>
      <c r="BQ55" s="2">
        <v>201</v>
      </c>
      <c r="BR55" s="2">
        <v>0</v>
      </c>
      <c r="BS55" s="2">
        <v>1</v>
      </c>
      <c r="BT55" s="2">
        <v>1</v>
      </c>
      <c r="BU55" s="2">
        <v>1</v>
      </c>
      <c r="BV55" s="2">
        <v>1</v>
      </c>
      <c r="BW55" s="2">
        <v>1</v>
      </c>
      <c r="BX55" s="2">
        <v>1</v>
      </c>
      <c r="BY55" s="2" t="s">
        <v>3</v>
      </c>
      <c r="BZ55" s="2">
        <v>0</v>
      </c>
      <c r="CA55" s="2">
        <v>0</v>
      </c>
      <c r="CB55" s="2" t="s">
        <v>3</v>
      </c>
      <c r="CC55" s="2"/>
      <c r="CD55" s="2"/>
      <c r="CE55" s="2">
        <v>30</v>
      </c>
      <c r="CF55" s="2">
        <v>0</v>
      </c>
      <c r="CG55" s="2">
        <v>0</v>
      </c>
      <c r="CH55" s="2">
        <v>11</v>
      </c>
      <c r="CI55" s="2">
        <v>0</v>
      </c>
      <c r="CJ55" s="2">
        <v>0</v>
      </c>
      <c r="CK55" s="2">
        <v>0</v>
      </c>
      <c r="CL55" s="2">
        <v>0</v>
      </c>
      <c r="CM55" s="2">
        <v>0</v>
      </c>
      <c r="CN55" s="2" t="s">
        <v>3</v>
      </c>
      <c r="CO55" s="2">
        <v>0</v>
      </c>
      <c r="CP55" s="2">
        <f t="shared" si="43"/>
        <v>1811.41</v>
      </c>
      <c r="CQ55" s="2">
        <f t="shared" si="44"/>
        <v>32.35</v>
      </c>
      <c r="CR55" s="2">
        <f>(ROUND((ROUND(((ET55)*AV55*1),2)*BB55),2)+ROUND((ROUND(((AE55-(EU55))*AV55*1),2)*BS55),2))</f>
        <v>0</v>
      </c>
      <c r="CS55" s="2">
        <f t="shared" si="45"/>
        <v>0</v>
      </c>
      <c r="CT55" s="2">
        <f t="shared" si="46"/>
        <v>0</v>
      </c>
      <c r="CU55" s="2">
        <f t="shared" si="47"/>
        <v>0</v>
      </c>
      <c r="CV55" s="2">
        <f t="shared" si="48"/>
        <v>0</v>
      </c>
      <c r="CW55" s="2">
        <f t="shared" si="49"/>
        <v>0</v>
      </c>
      <c r="CX55" s="2">
        <f t="shared" si="50"/>
        <v>0</v>
      </c>
      <c r="CY55" s="2">
        <f t="shared" si="51"/>
        <v>0</v>
      </c>
      <c r="CZ55" s="2">
        <f t="shared" si="52"/>
        <v>0</v>
      </c>
      <c r="DA55" s="2"/>
      <c r="DB55" s="2"/>
      <c r="DC55" s="2" t="s">
        <v>3</v>
      </c>
      <c r="DD55" s="2" t="s">
        <v>3</v>
      </c>
      <c r="DE55" s="2" t="s">
        <v>3</v>
      </c>
      <c r="DF55" s="2" t="s">
        <v>3</v>
      </c>
      <c r="DG55" s="2" t="s">
        <v>3</v>
      </c>
      <c r="DH55" s="2" t="s">
        <v>3</v>
      </c>
      <c r="DI55" s="2" t="s">
        <v>3</v>
      </c>
      <c r="DJ55" s="2" t="s">
        <v>3</v>
      </c>
      <c r="DK55" s="2" t="s">
        <v>3</v>
      </c>
      <c r="DL55" s="2" t="s">
        <v>3</v>
      </c>
      <c r="DM55" s="2" t="s">
        <v>3</v>
      </c>
      <c r="DN55" s="2">
        <v>0</v>
      </c>
      <c r="DO55" s="2">
        <v>0</v>
      </c>
      <c r="DP55" s="2">
        <v>1</v>
      </c>
      <c r="DQ55" s="2">
        <v>1</v>
      </c>
      <c r="DR55" s="2"/>
      <c r="DS55" s="2"/>
      <c r="DT55" s="2"/>
      <c r="DU55" s="2">
        <v>1010</v>
      </c>
      <c r="DV55" s="2" t="s">
        <v>47</v>
      </c>
      <c r="DW55" s="2" t="s">
        <v>47</v>
      </c>
      <c r="DX55" s="2">
        <v>1</v>
      </c>
      <c r="DY55" s="2"/>
      <c r="DZ55" s="2" t="s">
        <v>3</v>
      </c>
      <c r="EA55" s="2" t="s">
        <v>3</v>
      </c>
      <c r="EB55" s="2" t="s">
        <v>3</v>
      </c>
      <c r="EC55" s="2" t="s">
        <v>3</v>
      </c>
      <c r="ED55" s="2"/>
      <c r="EE55" s="2">
        <v>50803468</v>
      </c>
      <c r="EF55" s="2">
        <v>201</v>
      </c>
      <c r="EG55" s="2" t="s">
        <v>36</v>
      </c>
      <c r="EH55" s="2">
        <v>0</v>
      </c>
      <c r="EI55" s="2" t="s">
        <v>3</v>
      </c>
      <c r="EJ55" s="2">
        <v>2</v>
      </c>
      <c r="EK55" s="2">
        <v>1618</v>
      </c>
      <c r="EL55" s="2" t="s">
        <v>37</v>
      </c>
      <c r="EM55" s="2" t="s">
        <v>38</v>
      </c>
      <c r="EN55" s="2"/>
      <c r="EO55" s="2" t="s">
        <v>3</v>
      </c>
      <c r="EP55" s="2"/>
      <c r="EQ55" s="2">
        <v>0</v>
      </c>
      <c r="ER55" s="2">
        <v>3.38</v>
      </c>
      <c r="ES55" s="2">
        <v>3.38</v>
      </c>
      <c r="ET55" s="2">
        <v>0</v>
      </c>
      <c r="EU55" s="2">
        <v>0</v>
      </c>
      <c r="EV55" s="2">
        <v>0</v>
      </c>
      <c r="EW55" s="2">
        <v>0</v>
      </c>
      <c r="EX55" s="2">
        <v>0</v>
      </c>
      <c r="EY55" s="2">
        <v>0</v>
      </c>
      <c r="EZ55" s="2">
        <v>5</v>
      </c>
      <c r="FA55" s="2"/>
      <c r="FB55" s="2"/>
      <c r="FC55" s="2">
        <v>0</v>
      </c>
      <c r="FD55" s="2">
        <v>18</v>
      </c>
      <c r="FE55" s="2"/>
      <c r="FF55" s="2">
        <v>31.67</v>
      </c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>
        <v>0</v>
      </c>
      <c r="FR55" s="2">
        <f t="shared" si="53"/>
        <v>0</v>
      </c>
      <c r="FS55" s="2">
        <v>0</v>
      </c>
      <c r="FT55" s="2"/>
      <c r="FU55" s="2"/>
      <c r="FV55" s="2"/>
      <c r="FW55" s="2"/>
      <c r="FX55" s="2">
        <v>0</v>
      </c>
      <c r="FY55" s="2">
        <v>0</v>
      </c>
      <c r="FZ55" s="2"/>
      <c r="GA55" s="2" t="s">
        <v>83</v>
      </c>
      <c r="GB55" s="2"/>
      <c r="GC55" s="2"/>
      <c r="GD55" s="2">
        <v>0</v>
      </c>
      <c r="GE55" s="2"/>
      <c r="GF55" s="2">
        <v>-8404313</v>
      </c>
      <c r="GG55" s="2">
        <v>2</v>
      </c>
      <c r="GH55" s="2">
        <v>3</v>
      </c>
      <c r="GI55" s="2">
        <v>5</v>
      </c>
      <c r="GJ55" s="2">
        <v>0</v>
      </c>
      <c r="GK55" s="2">
        <f>ROUND(R55*(R12)/100,2)</f>
        <v>0</v>
      </c>
      <c r="GL55" s="2">
        <f t="shared" si="54"/>
        <v>0</v>
      </c>
      <c r="GM55" s="2">
        <f t="shared" si="55"/>
        <v>1811.41</v>
      </c>
      <c r="GN55" s="2">
        <f t="shared" si="56"/>
        <v>0</v>
      </c>
      <c r="GO55" s="2">
        <f t="shared" si="57"/>
        <v>1811.41</v>
      </c>
      <c r="GP55" s="2">
        <f t="shared" si="58"/>
        <v>0</v>
      </c>
      <c r="GQ55" s="2"/>
      <c r="GR55" s="2">
        <v>1</v>
      </c>
      <c r="GS55" s="2">
        <v>1</v>
      </c>
      <c r="GT55" s="2">
        <v>0</v>
      </c>
      <c r="GU55" s="2" t="s">
        <v>3</v>
      </c>
      <c r="GV55" s="2">
        <f t="shared" si="59"/>
        <v>0</v>
      </c>
      <c r="GW55" s="2">
        <v>1</v>
      </c>
      <c r="GX55" s="2">
        <f t="shared" si="60"/>
        <v>0</v>
      </c>
      <c r="GY55" s="2"/>
      <c r="GZ55" s="2"/>
      <c r="HA55" s="2">
        <v>0</v>
      </c>
      <c r="HB55" s="2">
        <v>0</v>
      </c>
      <c r="HC55" s="2">
        <f t="shared" si="61"/>
        <v>0</v>
      </c>
      <c r="HD55" s="2"/>
      <c r="HE55" s="2" t="s">
        <v>62</v>
      </c>
      <c r="HF55" s="2" t="s">
        <v>31</v>
      </c>
      <c r="HG55" s="2"/>
      <c r="HH55" s="2"/>
      <c r="HI55" s="2"/>
      <c r="HJ55" s="2"/>
      <c r="HK55" s="2"/>
      <c r="HL55" s="2"/>
      <c r="HM55" s="2" t="s">
        <v>3</v>
      </c>
      <c r="HN55" s="2" t="s">
        <v>3</v>
      </c>
      <c r="HO55" s="2" t="s">
        <v>3</v>
      </c>
      <c r="HP55" s="2" t="s">
        <v>3</v>
      </c>
      <c r="HQ55" s="2" t="s">
        <v>3</v>
      </c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>
        <v>0</v>
      </c>
      <c r="IL55" s="2"/>
      <c r="IM55" s="2"/>
      <c r="IN55" s="2"/>
      <c r="IO55" s="2"/>
      <c r="IP55" s="2"/>
      <c r="IQ55" s="2"/>
      <c r="IR55" s="2"/>
      <c r="IS55" s="2"/>
      <c r="IT55" s="2"/>
      <c r="IU55" s="2"/>
    </row>
    <row r="56" spans="1:255" x14ac:dyDescent="0.2">
      <c r="A56">
        <v>17</v>
      </c>
      <c r="B56">
        <v>1</v>
      </c>
      <c r="E56" t="s">
        <v>81</v>
      </c>
      <c r="F56" t="s">
        <v>59</v>
      </c>
      <c r="G56" t="s">
        <v>82</v>
      </c>
      <c r="H56" t="s">
        <v>47</v>
      </c>
      <c r="I56">
        <v>56</v>
      </c>
      <c r="J56">
        <v>0</v>
      </c>
      <c r="K56">
        <v>56</v>
      </c>
      <c r="L56">
        <v>56</v>
      </c>
      <c r="M56">
        <v>0</v>
      </c>
      <c r="N56">
        <f t="shared" si="28"/>
        <v>56</v>
      </c>
      <c r="O56">
        <f t="shared" si="29"/>
        <v>1811.41</v>
      </c>
      <c r="P56">
        <f t="shared" si="30"/>
        <v>1811.41</v>
      </c>
      <c r="Q56">
        <f>(ROUND((ROUND(((ET56)*AV56*I56),2)*BB56),2)+ROUND((ROUND(((AE56-(EU56))*AV56*I56),2)*BS56),2))</f>
        <v>0</v>
      </c>
      <c r="R56">
        <f t="shared" si="31"/>
        <v>0</v>
      </c>
      <c r="S56">
        <f t="shared" si="32"/>
        <v>0</v>
      </c>
      <c r="T56">
        <f t="shared" si="33"/>
        <v>0</v>
      </c>
      <c r="U56">
        <f t="shared" si="34"/>
        <v>0</v>
      </c>
      <c r="V56">
        <f t="shared" si="35"/>
        <v>0</v>
      </c>
      <c r="W56">
        <f t="shared" si="36"/>
        <v>0</v>
      </c>
      <c r="X56">
        <f t="shared" si="37"/>
        <v>0</v>
      </c>
      <c r="Y56">
        <f t="shared" si="38"/>
        <v>0</v>
      </c>
      <c r="AA56">
        <v>52210569</v>
      </c>
      <c r="AB56">
        <f t="shared" si="39"/>
        <v>3.38</v>
      </c>
      <c r="AC56">
        <f>ROUND((ES56),6)</f>
        <v>3.38</v>
      </c>
      <c r="AD56">
        <f>ROUND((((ET56)-(EU56))+AE56),6)</f>
        <v>0</v>
      </c>
      <c r="AE56">
        <f>ROUND((EU56),6)</f>
        <v>0</v>
      </c>
      <c r="AF56">
        <f>ROUND((EV56),6)</f>
        <v>0</v>
      </c>
      <c r="AG56">
        <f t="shared" si="41"/>
        <v>0</v>
      </c>
      <c r="AH56">
        <f>(EW56)</f>
        <v>0</v>
      </c>
      <c r="AI56">
        <f>(EX56)</f>
        <v>0</v>
      </c>
      <c r="AJ56">
        <f t="shared" si="42"/>
        <v>0</v>
      </c>
      <c r="AK56">
        <v>3.38</v>
      </c>
      <c r="AL56">
        <v>3.38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9.57</v>
      </c>
      <c r="BD56" t="s">
        <v>3</v>
      </c>
      <c r="BE56" t="s">
        <v>3</v>
      </c>
      <c r="BF56" t="s">
        <v>3</v>
      </c>
      <c r="BG56" t="s">
        <v>3</v>
      </c>
      <c r="BH56">
        <v>3</v>
      </c>
      <c r="BI56">
        <v>2</v>
      </c>
      <c r="BJ56" t="s">
        <v>3</v>
      </c>
      <c r="BM56">
        <v>1618</v>
      </c>
      <c r="BN56">
        <v>0</v>
      </c>
      <c r="BO56" t="s">
        <v>3</v>
      </c>
      <c r="BP56">
        <v>0</v>
      </c>
      <c r="BQ56">
        <v>201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0</v>
      </c>
      <c r="CA56">
        <v>0</v>
      </c>
      <c r="CB56" t="s">
        <v>3</v>
      </c>
      <c r="CE56">
        <v>30</v>
      </c>
      <c r="CF56">
        <v>0</v>
      </c>
      <c r="CG56">
        <v>0</v>
      </c>
      <c r="CH56">
        <v>11</v>
      </c>
      <c r="CI56">
        <v>0</v>
      </c>
      <c r="CJ56">
        <v>0</v>
      </c>
      <c r="CK56">
        <v>0</v>
      </c>
      <c r="CL56">
        <v>0</v>
      </c>
      <c r="CM56">
        <v>0</v>
      </c>
      <c r="CN56" t="s">
        <v>3</v>
      </c>
      <c r="CO56">
        <v>0</v>
      </c>
      <c r="CP56">
        <f t="shared" si="43"/>
        <v>1811.41</v>
      </c>
      <c r="CQ56">
        <f t="shared" si="44"/>
        <v>32.35</v>
      </c>
      <c r="CR56">
        <f>(ROUND((ROUND(((ET56)*AV56*1),2)*BB56),2)+ROUND((ROUND(((AE56-(EU56))*AV56*1),2)*BS56),2))</f>
        <v>0</v>
      </c>
      <c r="CS56">
        <f t="shared" si="45"/>
        <v>0</v>
      </c>
      <c r="CT56">
        <f t="shared" si="46"/>
        <v>0</v>
      </c>
      <c r="CU56">
        <f t="shared" si="47"/>
        <v>0</v>
      </c>
      <c r="CV56">
        <f t="shared" si="48"/>
        <v>0</v>
      </c>
      <c r="CW56">
        <f t="shared" si="49"/>
        <v>0</v>
      </c>
      <c r="CX56">
        <f t="shared" si="50"/>
        <v>0</v>
      </c>
      <c r="CY56">
        <f t="shared" si="51"/>
        <v>0</v>
      </c>
      <c r="CZ56">
        <f t="shared" si="52"/>
        <v>0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1010</v>
      </c>
      <c r="DV56" t="s">
        <v>47</v>
      </c>
      <c r="DW56" t="s">
        <v>47</v>
      </c>
      <c r="DX56">
        <v>1</v>
      </c>
      <c r="DZ56" t="s">
        <v>3</v>
      </c>
      <c r="EA56" t="s">
        <v>3</v>
      </c>
      <c r="EB56" t="s">
        <v>3</v>
      </c>
      <c r="EC56" t="s">
        <v>3</v>
      </c>
      <c r="EE56">
        <v>50803468</v>
      </c>
      <c r="EF56">
        <v>201</v>
      </c>
      <c r="EG56" t="s">
        <v>36</v>
      </c>
      <c r="EH56">
        <v>0</v>
      </c>
      <c r="EI56" t="s">
        <v>3</v>
      </c>
      <c r="EJ56">
        <v>2</v>
      </c>
      <c r="EK56">
        <v>1618</v>
      </c>
      <c r="EL56" t="s">
        <v>37</v>
      </c>
      <c r="EM56" t="s">
        <v>38</v>
      </c>
      <c r="EO56" t="s">
        <v>3</v>
      </c>
      <c r="EQ56">
        <v>0</v>
      </c>
      <c r="ER56">
        <v>3.38</v>
      </c>
      <c r="ES56">
        <v>3.38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5</v>
      </c>
      <c r="FC56">
        <v>0</v>
      </c>
      <c r="FD56">
        <v>18</v>
      </c>
      <c r="FF56">
        <v>31.67</v>
      </c>
      <c r="FQ56">
        <v>0</v>
      </c>
      <c r="FR56">
        <f t="shared" si="53"/>
        <v>0</v>
      </c>
      <c r="FS56">
        <v>0</v>
      </c>
      <c r="FX56">
        <v>0</v>
      </c>
      <c r="FY56">
        <v>0</v>
      </c>
      <c r="GA56" t="s">
        <v>83</v>
      </c>
      <c r="GD56">
        <v>0</v>
      </c>
      <c r="GF56">
        <v>-8404313</v>
      </c>
      <c r="GG56">
        <v>2</v>
      </c>
      <c r="GH56">
        <v>3</v>
      </c>
      <c r="GI56">
        <v>5</v>
      </c>
      <c r="GJ56">
        <v>0</v>
      </c>
      <c r="GK56">
        <f>ROUND(R56*(S12)/100,2)</f>
        <v>0</v>
      </c>
      <c r="GL56">
        <f t="shared" si="54"/>
        <v>0</v>
      </c>
      <c r="GM56">
        <f t="shared" si="55"/>
        <v>1811.41</v>
      </c>
      <c r="GN56">
        <f t="shared" si="56"/>
        <v>0</v>
      </c>
      <c r="GO56">
        <f t="shared" si="57"/>
        <v>1811.41</v>
      </c>
      <c r="GP56">
        <f t="shared" si="58"/>
        <v>0</v>
      </c>
      <c r="GR56">
        <v>1</v>
      </c>
      <c r="GS56">
        <v>1</v>
      </c>
      <c r="GT56">
        <v>0</v>
      </c>
      <c r="GU56" t="s">
        <v>3</v>
      </c>
      <c r="GV56">
        <f t="shared" si="59"/>
        <v>0</v>
      </c>
      <c r="GW56">
        <v>1</v>
      </c>
      <c r="GX56">
        <f t="shared" si="60"/>
        <v>0</v>
      </c>
      <c r="HA56">
        <v>0</v>
      </c>
      <c r="HB56">
        <v>0</v>
      </c>
      <c r="HC56">
        <f t="shared" si="61"/>
        <v>0</v>
      </c>
      <c r="HE56" t="s">
        <v>62</v>
      </c>
      <c r="HF56" t="s">
        <v>31</v>
      </c>
      <c r="HM56" t="s">
        <v>3</v>
      </c>
      <c r="HN56" t="s">
        <v>3</v>
      </c>
      <c r="HO56" t="s">
        <v>3</v>
      </c>
      <c r="HP56" t="s">
        <v>3</v>
      </c>
      <c r="HQ56" t="s">
        <v>3</v>
      </c>
      <c r="IK56">
        <v>0</v>
      </c>
    </row>
    <row r="57" spans="1:255" x14ac:dyDescent="0.2">
      <c r="A57" s="2">
        <v>17</v>
      </c>
      <c r="B57" s="2">
        <v>1</v>
      </c>
      <c r="C57" s="2">
        <f>ROW(SmtRes!A56)</f>
        <v>56</v>
      </c>
      <c r="D57" s="2">
        <f>ROW(EtalonRes!A63)</f>
        <v>63</v>
      </c>
      <c r="E57" s="2" t="s">
        <v>84</v>
      </c>
      <c r="F57" s="2" t="s">
        <v>85</v>
      </c>
      <c r="G57" s="2" t="s">
        <v>86</v>
      </c>
      <c r="H57" s="2" t="s">
        <v>87</v>
      </c>
      <c r="I57" s="2">
        <v>0.125</v>
      </c>
      <c r="J57" s="2">
        <v>0</v>
      </c>
      <c r="K57" s="2">
        <v>0.125</v>
      </c>
      <c r="L57" s="2">
        <v>0.125</v>
      </c>
      <c r="M57" s="2">
        <v>0</v>
      </c>
      <c r="N57" s="2">
        <f t="shared" si="28"/>
        <v>0.125</v>
      </c>
      <c r="O57" s="2">
        <f t="shared" si="29"/>
        <v>3025.41</v>
      </c>
      <c r="P57" s="2">
        <f t="shared" si="30"/>
        <v>989.91</v>
      </c>
      <c r="Q57" s="2">
        <f>(ROUND((ROUND(((((ET57*1.2)*1.1))*AV57*I57),2)*BB57),2)+ROUND((ROUND(((AE57-(((EU57*1.2)*1.1)))*AV57*I57),2)*BS57),2))</f>
        <v>400.86</v>
      </c>
      <c r="R57" s="2">
        <f t="shared" si="31"/>
        <v>153.01</v>
      </c>
      <c r="S57" s="2">
        <f t="shared" si="32"/>
        <v>1634.64</v>
      </c>
      <c r="T57" s="2">
        <f t="shared" si="33"/>
        <v>0</v>
      </c>
      <c r="U57" s="2">
        <f t="shared" si="34"/>
        <v>4.3534259999999998</v>
      </c>
      <c r="V57" s="2">
        <f t="shared" si="35"/>
        <v>0</v>
      </c>
      <c r="W57" s="2">
        <f t="shared" si="36"/>
        <v>0</v>
      </c>
      <c r="X57" s="2">
        <f t="shared" si="37"/>
        <v>1503.87</v>
      </c>
      <c r="Y57" s="2">
        <f t="shared" si="38"/>
        <v>702.9</v>
      </c>
      <c r="Z57" s="2"/>
      <c r="AA57" s="2">
        <v>52210627</v>
      </c>
      <c r="AB57" s="2">
        <f t="shared" si="39"/>
        <v>1636.1387999999999</v>
      </c>
      <c r="AC57" s="2">
        <f>ROUND((((ES57*1)*1)),6)</f>
        <v>974.04</v>
      </c>
      <c r="AD57" s="2">
        <f>ROUND((((((ET57*1.2)*1.1))-(((EU57*1.2)*1.1)))+AE57),6)</f>
        <v>252.29159999999999</v>
      </c>
      <c r="AE57" s="2">
        <f>ROUND((((EU57*1.2)*1.1)),6)</f>
        <v>38.319600000000001</v>
      </c>
      <c r="AF57" s="2">
        <f>ROUND((((EV57*1.2)*1.1)),6)</f>
        <v>409.80720000000002</v>
      </c>
      <c r="AG57" s="2">
        <f t="shared" si="41"/>
        <v>0</v>
      </c>
      <c r="AH57" s="2">
        <f>(((EW57*1.2)*1.1))</f>
        <v>33.264000000000003</v>
      </c>
      <c r="AI57" s="2">
        <f>(((EX57*1.2)*1.1))</f>
        <v>0</v>
      </c>
      <c r="AJ57" s="2">
        <f t="shared" si="42"/>
        <v>0</v>
      </c>
      <c r="AK57" s="2">
        <v>1475.63</v>
      </c>
      <c r="AL57" s="2">
        <v>974.04</v>
      </c>
      <c r="AM57" s="2">
        <v>191.13</v>
      </c>
      <c r="AN57" s="2">
        <v>29.03</v>
      </c>
      <c r="AO57" s="2">
        <v>310.45999999999998</v>
      </c>
      <c r="AP57" s="2">
        <v>0</v>
      </c>
      <c r="AQ57" s="2">
        <v>25.2</v>
      </c>
      <c r="AR57" s="2">
        <v>0</v>
      </c>
      <c r="AS57" s="2">
        <v>0</v>
      </c>
      <c r="AT57" s="2">
        <v>92</v>
      </c>
      <c r="AU57" s="2">
        <v>43</v>
      </c>
      <c r="AV57" s="2">
        <v>1.0469999999999999</v>
      </c>
      <c r="AW57" s="2">
        <v>1</v>
      </c>
      <c r="AX57" s="2"/>
      <c r="AY57" s="2"/>
      <c r="AZ57" s="2">
        <v>1</v>
      </c>
      <c r="BA57" s="2">
        <v>30.48</v>
      </c>
      <c r="BB57" s="2">
        <v>12.14</v>
      </c>
      <c r="BC57" s="2">
        <v>8.1300000000000008</v>
      </c>
      <c r="BD57" s="2" t="s">
        <v>3</v>
      </c>
      <c r="BE57" s="2" t="s">
        <v>3</v>
      </c>
      <c r="BF57" s="2" t="s">
        <v>3</v>
      </c>
      <c r="BG57" s="2" t="s">
        <v>3</v>
      </c>
      <c r="BH57" s="2">
        <v>0</v>
      </c>
      <c r="BI57" s="2">
        <v>2</v>
      </c>
      <c r="BJ57" s="2" t="s">
        <v>88</v>
      </c>
      <c r="BK57" s="2"/>
      <c r="BL57" s="2"/>
      <c r="BM57" s="2">
        <v>320</v>
      </c>
      <c r="BN57" s="2">
        <v>0</v>
      </c>
      <c r="BO57" s="2" t="s">
        <v>85</v>
      </c>
      <c r="BP57" s="2">
        <v>1</v>
      </c>
      <c r="BQ57" s="2">
        <v>40</v>
      </c>
      <c r="BR57" s="2">
        <v>0</v>
      </c>
      <c r="BS57" s="2">
        <v>30.48</v>
      </c>
      <c r="BT57" s="2">
        <v>1</v>
      </c>
      <c r="BU57" s="2">
        <v>1</v>
      </c>
      <c r="BV57" s="2">
        <v>1</v>
      </c>
      <c r="BW57" s="2">
        <v>1</v>
      </c>
      <c r="BX57" s="2">
        <v>1</v>
      </c>
      <c r="BY57" s="2" t="s">
        <v>3</v>
      </c>
      <c r="BZ57" s="2">
        <v>92</v>
      </c>
      <c r="CA57" s="2">
        <v>43</v>
      </c>
      <c r="CB57" s="2" t="s">
        <v>3</v>
      </c>
      <c r="CC57" s="2"/>
      <c r="CD57" s="2"/>
      <c r="CE57" s="2">
        <v>30</v>
      </c>
      <c r="CF57" s="2">
        <v>0</v>
      </c>
      <c r="CG57" s="2">
        <v>0</v>
      </c>
      <c r="CH57" s="2">
        <v>12</v>
      </c>
      <c r="CI57" s="2">
        <v>0</v>
      </c>
      <c r="CJ57" s="2">
        <v>0</v>
      </c>
      <c r="CK57" s="2">
        <v>0</v>
      </c>
      <c r="CL57" s="2">
        <v>0</v>
      </c>
      <c r="CM57" s="2">
        <v>0</v>
      </c>
      <c r="CN57" s="2" t="s">
        <v>463</v>
      </c>
      <c r="CO57" s="2">
        <v>0</v>
      </c>
      <c r="CP57" s="2">
        <f t="shared" si="43"/>
        <v>3025.41</v>
      </c>
      <c r="CQ57" s="2">
        <f t="shared" si="44"/>
        <v>7918.95</v>
      </c>
      <c r="CR57" s="2">
        <f>(ROUND((ROUND(((((ET57*1.2)*1.1))*AV57*1),2)*BB57),2)+ROUND((ROUND(((AE57-(((EU57*1.2)*1.1)))*AV57*1),2)*BS57),2))</f>
        <v>3206.78</v>
      </c>
      <c r="CS57" s="2">
        <f t="shared" si="45"/>
        <v>1222.8599999999999</v>
      </c>
      <c r="CT57" s="2">
        <f t="shared" si="46"/>
        <v>13078.05</v>
      </c>
      <c r="CU57" s="2">
        <f t="shared" si="47"/>
        <v>0</v>
      </c>
      <c r="CV57" s="2">
        <f t="shared" si="48"/>
        <v>34.827407999999998</v>
      </c>
      <c r="CW57" s="2">
        <f t="shared" si="49"/>
        <v>0</v>
      </c>
      <c r="CX57" s="2">
        <f t="shared" si="50"/>
        <v>0</v>
      </c>
      <c r="CY57" s="2">
        <f t="shared" si="51"/>
        <v>1503.8688000000002</v>
      </c>
      <c r="CZ57" s="2">
        <f t="shared" si="52"/>
        <v>702.89520000000005</v>
      </c>
      <c r="DA57" s="2"/>
      <c r="DB57" s="2"/>
      <c r="DC57" s="2" t="s">
        <v>3</v>
      </c>
      <c r="DD57" s="2" t="s">
        <v>54</v>
      </c>
      <c r="DE57" s="2" t="s">
        <v>26</v>
      </c>
      <c r="DF57" s="2" t="s">
        <v>26</v>
      </c>
      <c r="DG57" s="2" t="s">
        <v>26</v>
      </c>
      <c r="DH57" s="2" t="s">
        <v>3</v>
      </c>
      <c r="DI57" s="2" t="s">
        <v>26</v>
      </c>
      <c r="DJ57" s="2" t="s">
        <v>26</v>
      </c>
      <c r="DK57" s="2" t="s">
        <v>3</v>
      </c>
      <c r="DL57" s="2" t="s">
        <v>3</v>
      </c>
      <c r="DM57" s="2" t="s">
        <v>3</v>
      </c>
      <c r="DN57" s="2">
        <v>112</v>
      </c>
      <c r="DO57" s="2">
        <v>70</v>
      </c>
      <c r="DP57" s="2">
        <v>1.0469999999999999</v>
      </c>
      <c r="DQ57" s="2">
        <v>1</v>
      </c>
      <c r="DR57" s="2"/>
      <c r="DS57" s="2"/>
      <c r="DT57" s="2"/>
      <c r="DU57" s="2">
        <v>1005</v>
      </c>
      <c r="DV57" s="2" t="s">
        <v>87</v>
      </c>
      <c r="DW57" s="2" t="s">
        <v>87</v>
      </c>
      <c r="DX57" s="2">
        <v>100</v>
      </c>
      <c r="DY57" s="2"/>
      <c r="DZ57" s="2" t="s">
        <v>3</v>
      </c>
      <c r="EA57" s="2" t="s">
        <v>3</v>
      </c>
      <c r="EB57" s="2" t="s">
        <v>3</v>
      </c>
      <c r="EC57" s="2" t="s">
        <v>3</v>
      </c>
      <c r="ED57" s="2"/>
      <c r="EE57" s="2">
        <v>50802170</v>
      </c>
      <c r="EF57" s="2">
        <v>40</v>
      </c>
      <c r="EG57" s="2" t="s">
        <v>27</v>
      </c>
      <c r="EH57" s="2">
        <v>0</v>
      </c>
      <c r="EI57" s="2" t="s">
        <v>3</v>
      </c>
      <c r="EJ57" s="2">
        <v>2</v>
      </c>
      <c r="EK57" s="2">
        <v>320</v>
      </c>
      <c r="EL57" s="2" t="s">
        <v>89</v>
      </c>
      <c r="EM57" s="2" t="s">
        <v>90</v>
      </c>
      <c r="EN57" s="2"/>
      <c r="EO57" s="2" t="s">
        <v>57</v>
      </c>
      <c r="EP57" s="2"/>
      <c r="EQ57" s="2">
        <v>0</v>
      </c>
      <c r="ER57" s="2">
        <v>1475.63</v>
      </c>
      <c r="ES57" s="2">
        <v>974.04</v>
      </c>
      <c r="ET57" s="2">
        <v>191.13</v>
      </c>
      <c r="EU57" s="2">
        <v>29.03</v>
      </c>
      <c r="EV57" s="2">
        <v>310.45999999999998</v>
      </c>
      <c r="EW57" s="2">
        <v>25.2</v>
      </c>
      <c r="EX57" s="2">
        <v>0</v>
      </c>
      <c r="EY57" s="2">
        <v>0</v>
      </c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>
        <v>0</v>
      </c>
      <c r="FR57" s="2">
        <f t="shared" si="53"/>
        <v>0</v>
      </c>
      <c r="FS57" s="2">
        <v>0</v>
      </c>
      <c r="FT57" s="2"/>
      <c r="FU57" s="2"/>
      <c r="FV57" s="2"/>
      <c r="FW57" s="2"/>
      <c r="FX57" s="2">
        <v>112</v>
      </c>
      <c r="FY57" s="2">
        <v>70</v>
      </c>
      <c r="FZ57" s="2"/>
      <c r="GA57" s="2" t="s">
        <v>3</v>
      </c>
      <c r="GB57" s="2"/>
      <c r="GC57" s="2"/>
      <c r="GD57" s="2">
        <v>0</v>
      </c>
      <c r="GE57" s="2"/>
      <c r="GF57" s="2">
        <v>8991507</v>
      </c>
      <c r="GG57" s="2">
        <v>2</v>
      </c>
      <c r="GH57" s="2">
        <v>1</v>
      </c>
      <c r="GI57" s="2">
        <v>2</v>
      </c>
      <c r="GJ57" s="2">
        <v>0</v>
      </c>
      <c r="GK57" s="2">
        <f>ROUND(R57*(R12)/100,2)</f>
        <v>244.82</v>
      </c>
      <c r="GL57" s="2">
        <f t="shared" si="54"/>
        <v>0</v>
      </c>
      <c r="GM57" s="2">
        <f t="shared" si="55"/>
        <v>5477</v>
      </c>
      <c r="GN57" s="2">
        <f t="shared" si="56"/>
        <v>0</v>
      </c>
      <c r="GO57" s="2">
        <f t="shared" si="57"/>
        <v>5477</v>
      </c>
      <c r="GP57" s="2">
        <f t="shared" si="58"/>
        <v>0</v>
      </c>
      <c r="GQ57" s="2"/>
      <c r="GR57" s="2">
        <v>0</v>
      </c>
      <c r="GS57" s="2">
        <v>3</v>
      </c>
      <c r="GT57" s="2">
        <v>0</v>
      </c>
      <c r="GU57" s="2" t="s">
        <v>3</v>
      </c>
      <c r="GV57" s="2">
        <f t="shared" si="59"/>
        <v>0</v>
      </c>
      <c r="GW57" s="2">
        <v>1</v>
      </c>
      <c r="GX57" s="2">
        <f t="shared" si="60"/>
        <v>0</v>
      </c>
      <c r="GY57" s="2"/>
      <c r="GZ57" s="2"/>
      <c r="HA57" s="2">
        <v>0</v>
      </c>
      <c r="HB57" s="2">
        <v>0</v>
      </c>
      <c r="HC57" s="2">
        <f t="shared" si="61"/>
        <v>0</v>
      </c>
      <c r="HD57" s="2"/>
      <c r="HE57" s="2" t="s">
        <v>3</v>
      </c>
      <c r="HF57" s="2" t="s">
        <v>3</v>
      </c>
      <c r="HG57" s="2"/>
      <c r="HH57" s="2"/>
      <c r="HI57" s="2"/>
      <c r="HJ57" s="2"/>
      <c r="HK57" s="2"/>
      <c r="HL57" s="2"/>
      <c r="HM57" s="2" t="s">
        <v>3</v>
      </c>
      <c r="HN57" s="2" t="s">
        <v>3</v>
      </c>
      <c r="HO57" s="2" t="s">
        <v>3</v>
      </c>
      <c r="HP57" s="2" t="s">
        <v>3</v>
      </c>
      <c r="HQ57" s="2" t="s">
        <v>3</v>
      </c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>
        <v>0</v>
      </c>
      <c r="IL57" s="2"/>
      <c r="IM57" s="2"/>
      <c r="IN57" s="2"/>
      <c r="IO57" s="2"/>
      <c r="IP57" s="2"/>
      <c r="IQ57" s="2"/>
      <c r="IR57" s="2"/>
      <c r="IS57" s="2"/>
      <c r="IT57" s="2"/>
      <c r="IU57" s="2"/>
    </row>
    <row r="58" spans="1:255" x14ac:dyDescent="0.2">
      <c r="A58">
        <v>17</v>
      </c>
      <c r="B58">
        <v>1</v>
      </c>
      <c r="C58">
        <f>ROW(SmtRes!A60)</f>
        <v>60</v>
      </c>
      <c r="D58">
        <f>ROW(EtalonRes!A68)</f>
        <v>68</v>
      </c>
      <c r="E58" t="s">
        <v>84</v>
      </c>
      <c r="F58" t="s">
        <v>85</v>
      </c>
      <c r="G58" t="s">
        <v>86</v>
      </c>
      <c r="H58" t="s">
        <v>87</v>
      </c>
      <c r="I58">
        <v>0.125</v>
      </c>
      <c r="J58">
        <v>0</v>
      </c>
      <c r="K58">
        <v>0.125</v>
      </c>
      <c r="L58">
        <v>0.125</v>
      </c>
      <c r="M58">
        <v>0</v>
      </c>
      <c r="N58">
        <f t="shared" si="28"/>
        <v>0.125</v>
      </c>
      <c r="O58">
        <f t="shared" si="29"/>
        <v>3025.41</v>
      </c>
      <c r="P58">
        <f t="shared" si="30"/>
        <v>989.91</v>
      </c>
      <c r="Q58">
        <f>(ROUND((ROUND(((((ET58*1.2)*1.1))*AV58*I58),2)*BB58),2)+ROUND((ROUND(((AE58-(((EU58*1.2)*1.1)))*AV58*I58),2)*BS58),2))</f>
        <v>400.86</v>
      </c>
      <c r="R58">
        <f t="shared" si="31"/>
        <v>153.01</v>
      </c>
      <c r="S58">
        <f t="shared" si="32"/>
        <v>1634.64</v>
      </c>
      <c r="T58">
        <f t="shared" si="33"/>
        <v>0</v>
      </c>
      <c r="U58">
        <f t="shared" si="34"/>
        <v>4.3534259999999998</v>
      </c>
      <c r="V58">
        <f t="shared" si="35"/>
        <v>0</v>
      </c>
      <c r="W58">
        <f t="shared" si="36"/>
        <v>0</v>
      </c>
      <c r="X58">
        <f t="shared" si="37"/>
        <v>1503.87</v>
      </c>
      <c r="Y58">
        <f t="shared" si="38"/>
        <v>702.9</v>
      </c>
      <c r="AA58">
        <v>52210569</v>
      </c>
      <c r="AB58">
        <f t="shared" si="39"/>
        <v>1636.1387999999999</v>
      </c>
      <c r="AC58">
        <f>ROUND((((ES58*1)*1)),6)</f>
        <v>974.04</v>
      </c>
      <c r="AD58">
        <f>ROUND((((((ET58*1.2)*1.1))-(((EU58*1.2)*1.1)))+AE58),6)</f>
        <v>252.29159999999999</v>
      </c>
      <c r="AE58">
        <f>ROUND((((EU58*1.2)*1.1)),6)</f>
        <v>38.319600000000001</v>
      </c>
      <c r="AF58">
        <f>ROUND((((EV58*1.2)*1.1)),6)</f>
        <v>409.80720000000002</v>
      </c>
      <c r="AG58">
        <f t="shared" si="41"/>
        <v>0</v>
      </c>
      <c r="AH58">
        <f>(((EW58*1.2)*1.1))</f>
        <v>33.264000000000003</v>
      </c>
      <c r="AI58">
        <f>(((EX58*1.2)*1.1))</f>
        <v>0</v>
      </c>
      <c r="AJ58">
        <f t="shared" si="42"/>
        <v>0</v>
      </c>
      <c r="AK58">
        <v>1475.63</v>
      </c>
      <c r="AL58">
        <v>974.04</v>
      </c>
      <c r="AM58">
        <v>191.13</v>
      </c>
      <c r="AN58">
        <v>29.03</v>
      </c>
      <c r="AO58">
        <v>310.45999999999998</v>
      </c>
      <c r="AP58">
        <v>0</v>
      </c>
      <c r="AQ58">
        <v>25.2</v>
      </c>
      <c r="AR58">
        <v>0</v>
      </c>
      <c r="AS58">
        <v>0</v>
      </c>
      <c r="AT58">
        <v>92</v>
      </c>
      <c r="AU58">
        <v>43</v>
      </c>
      <c r="AV58">
        <v>1.0469999999999999</v>
      </c>
      <c r="AW58">
        <v>1</v>
      </c>
      <c r="AZ58">
        <v>1</v>
      </c>
      <c r="BA58">
        <v>30.48</v>
      </c>
      <c r="BB58">
        <v>12.14</v>
      </c>
      <c r="BC58">
        <v>8.1300000000000008</v>
      </c>
      <c r="BD58" t="s">
        <v>3</v>
      </c>
      <c r="BE58" t="s">
        <v>3</v>
      </c>
      <c r="BF58" t="s">
        <v>3</v>
      </c>
      <c r="BG58" t="s">
        <v>3</v>
      </c>
      <c r="BH58">
        <v>0</v>
      </c>
      <c r="BI58">
        <v>2</v>
      </c>
      <c r="BJ58" t="s">
        <v>88</v>
      </c>
      <c r="BM58">
        <v>320</v>
      </c>
      <c r="BN58">
        <v>0</v>
      </c>
      <c r="BO58" t="s">
        <v>85</v>
      </c>
      <c r="BP58">
        <v>1</v>
      </c>
      <c r="BQ58">
        <v>40</v>
      </c>
      <c r="BR58">
        <v>0</v>
      </c>
      <c r="BS58">
        <v>30.48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92</v>
      </c>
      <c r="CA58">
        <v>43</v>
      </c>
      <c r="CB58" t="s">
        <v>3</v>
      </c>
      <c r="CE58">
        <v>30</v>
      </c>
      <c r="CF58">
        <v>0</v>
      </c>
      <c r="CG58">
        <v>0</v>
      </c>
      <c r="CH58">
        <v>12</v>
      </c>
      <c r="CI58">
        <v>0</v>
      </c>
      <c r="CJ58">
        <v>0</v>
      </c>
      <c r="CK58">
        <v>0</v>
      </c>
      <c r="CL58">
        <v>0</v>
      </c>
      <c r="CM58">
        <v>0</v>
      </c>
      <c r="CN58" t="s">
        <v>463</v>
      </c>
      <c r="CO58">
        <v>0</v>
      </c>
      <c r="CP58">
        <f t="shared" si="43"/>
        <v>3025.41</v>
      </c>
      <c r="CQ58">
        <f t="shared" si="44"/>
        <v>7918.95</v>
      </c>
      <c r="CR58">
        <f>(ROUND((ROUND(((((ET58*1.2)*1.1))*AV58*1),2)*BB58),2)+ROUND((ROUND(((AE58-(((EU58*1.2)*1.1)))*AV58*1),2)*BS58),2))</f>
        <v>3206.78</v>
      </c>
      <c r="CS58">
        <f t="shared" si="45"/>
        <v>1222.8599999999999</v>
      </c>
      <c r="CT58">
        <f t="shared" si="46"/>
        <v>13078.05</v>
      </c>
      <c r="CU58">
        <f t="shared" si="47"/>
        <v>0</v>
      </c>
      <c r="CV58">
        <f t="shared" si="48"/>
        <v>34.827407999999998</v>
      </c>
      <c r="CW58">
        <f t="shared" si="49"/>
        <v>0</v>
      </c>
      <c r="CX58">
        <f t="shared" si="50"/>
        <v>0</v>
      </c>
      <c r="CY58">
        <f t="shared" si="51"/>
        <v>1503.8688000000002</v>
      </c>
      <c r="CZ58">
        <f t="shared" si="52"/>
        <v>702.89520000000005</v>
      </c>
      <c r="DC58" t="s">
        <v>3</v>
      </c>
      <c r="DD58" t="s">
        <v>54</v>
      </c>
      <c r="DE58" t="s">
        <v>26</v>
      </c>
      <c r="DF58" t="s">
        <v>26</v>
      </c>
      <c r="DG58" t="s">
        <v>26</v>
      </c>
      <c r="DH58" t="s">
        <v>3</v>
      </c>
      <c r="DI58" t="s">
        <v>26</v>
      </c>
      <c r="DJ58" t="s">
        <v>26</v>
      </c>
      <c r="DK58" t="s">
        <v>3</v>
      </c>
      <c r="DL58" t="s">
        <v>3</v>
      </c>
      <c r="DM58" t="s">
        <v>3</v>
      </c>
      <c r="DN58">
        <v>112</v>
      </c>
      <c r="DO58">
        <v>70</v>
      </c>
      <c r="DP58">
        <v>1.0469999999999999</v>
      </c>
      <c r="DQ58">
        <v>1</v>
      </c>
      <c r="DU58">
        <v>1005</v>
      </c>
      <c r="DV58" t="s">
        <v>87</v>
      </c>
      <c r="DW58" t="s">
        <v>87</v>
      </c>
      <c r="DX58">
        <v>100</v>
      </c>
      <c r="DZ58" t="s">
        <v>3</v>
      </c>
      <c r="EA58" t="s">
        <v>3</v>
      </c>
      <c r="EB58" t="s">
        <v>3</v>
      </c>
      <c r="EC58" t="s">
        <v>3</v>
      </c>
      <c r="EE58">
        <v>50802170</v>
      </c>
      <c r="EF58">
        <v>40</v>
      </c>
      <c r="EG58" t="s">
        <v>27</v>
      </c>
      <c r="EH58">
        <v>0</v>
      </c>
      <c r="EI58" t="s">
        <v>3</v>
      </c>
      <c r="EJ58">
        <v>2</v>
      </c>
      <c r="EK58">
        <v>320</v>
      </c>
      <c r="EL58" t="s">
        <v>89</v>
      </c>
      <c r="EM58" t="s">
        <v>90</v>
      </c>
      <c r="EO58" t="s">
        <v>57</v>
      </c>
      <c r="EQ58">
        <v>0</v>
      </c>
      <c r="ER58">
        <v>1475.63</v>
      </c>
      <c r="ES58">
        <v>974.04</v>
      </c>
      <c r="ET58">
        <v>191.13</v>
      </c>
      <c r="EU58">
        <v>29.03</v>
      </c>
      <c r="EV58">
        <v>310.45999999999998</v>
      </c>
      <c r="EW58">
        <v>25.2</v>
      </c>
      <c r="EX58">
        <v>0</v>
      </c>
      <c r="EY58">
        <v>0</v>
      </c>
      <c r="FQ58">
        <v>0</v>
      </c>
      <c r="FR58">
        <f t="shared" si="53"/>
        <v>0</v>
      </c>
      <c r="FS58">
        <v>0</v>
      </c>
      <c r="FX58">
        <v>112</v>
      </c>
      <c r="FY58">
        <v>70</v>
      </c>
      <c r="GA58" t="s">
        <v>3</v>
      </c>
      <c r="GD58">
        <v>0</v>
      </c>
      <c r="GF58">
        <v>8991507</v>
      </c>
      <c r="GG58">
        <v>2</v>
      </c>
      <c r="GH58">
        <v>1</v>
      </c>
      <c r="GI58">
        <v>2</v>
      </c>
      <c r="GJ58">
        <v>0</v>
      </c>
      <c r="GK58">
        <f>ROUND(R58*(S12)/100,2)</f>
        <v>244.82</v>
      </c>
      <c r="GL58">
        <f t="shared" si="54"/>
        <v>0</v>
      </c>
      <c r="GM58">
        <f t="shared" si="55"/>
        <v>5477</v>
      </c>
      <c r="GN58">
        <f t="shared" si="56"/>
        <v>0</v>
      </c>
      <c r="GO58">
        <f t="shared" si="57"/>
        <v>5477</v>
      </c>
      <c r="GP58">
        <f t="shared" si="58"/>
        <v>0</v>
      </c>
      <c r="GR58">
        <v>0</v>
      </c>
      <c r="GS58">
        <v>3</v>
      </c>
      <c r="GT58">
        <v>0</v>
      </c>
      <c r="GU58" t="s">
        <v>3</v>
      </c>
      <c r="GV58">
        <f t="shared" si="59"/>
        <v>0</v>
      </c>
      <c r="GW58">
        <v>1</v>
      </c>
      <c r="GX58">
        <f t="shared" si="60"/>
        <v>0</v>
      </c>
      <c r="HA58">
        <v>0</v>
      </c>
      <c r="HB58">
        <v>0</v>
      </c>
      <c r="HC58">
        <f t="shared" si="61"/>
        <v>0</v>
      </c>
      <c r="HE58" t="s">
        <v>3</v>
      </c>
      <c r="HF58" t="s">
        <v>3</v>
      </c>
      <c r="HM58" t="s">
        <v>3</v>
      </c>
      <c r="HN58" t="s">
        <v>3</v>
      </c>
      <c r="HO58" t="s">
        <v>3</v>
      </c>
      <c r="HP58" t="s">
        <v>3</v>
      </c>
      <c r="HQ58" t="s">
        <v>3</v>
      </c>
      <c r="IK58">
        <v>0</v>
      </c>
    </row>
    <row r="59" spans="1:255" x14ac:dyDescent="0.2">
      <c r="A59" s="2">
        <v>17</v>
      </c>
      <c r="B59" s="2">
        <v>1</v>
      </c>
      <c r="C59" s="2"/>
      <c r="D59" s="2"/>
      <c r="E59" s="2" t="s">
        <v>91</v>
      </c>
      <c r="F59" s="2" t="s">
        <v>92</v>
      </c>
      <c r="G59" s="2" t="s">
        <v>93</v>
      </c>
      <c r="H59" s="2" t="s">
        <v>47</v>
      </c>
      <c r="I59" s="2">
        <v>16</v>
      </c>
      <c r="J59" s="2">
        <v>0</v>
      </c>
      <c r="K59" s="2">
        <v>16</v>
      </c>
      <c r="L59" s="2">
        <v>16</v>
      </c>
      <c r="M59" s="2">
        <v>0</v>
      </c>
      <c r="N59" s="2">
        <f t="shared" si="28"/>
        <v>16</v>
      </c>
      <c r="O59" s="2">
        <f t="shared" si="29"/>
        <v>4964.1499999999996</v>
      </c>
      <c r="P59" s="2">
        <f t="shared" si="30"/>
        <v>4964.1499999999996</v>
      </c>
      <c r="Q59" s="2">
        <f>(ROUND((ROUND(((ET59)*AV59*I59),2)*BB59),2)+ROUND((ROUND(((AE59-(EU59))*AV59*I59),2)*BS59),2))</f>
        <v>0</v>
      </c>
      <c r="R59" s="2">
        <f t="shared" si="31"/>
        <v>0</v>
      </c>
      <c r="S59" s="2">
        <f t="shared" si="32"/>
        <v>0</v>
      </c>
      <c r="T59" s="2">
        <f t="shared" si="33"/>
        <v>0</v>
      </c>
      <c r="U59" s="2">
        <f t="shared" si="34"/>
        <v>0</v>
      </c>
      <c r="V59" s="2">
        <f t="shared" si="35"/>
        <v>0</v>
      </c>
      <c r="W59" s="2">
        <f t="shared" si="36"/>
        <v>0</v>
      </c>
      <c r="X59" s="2">
        <f t="shared" si="37"/>
        <v>0</v>
      </c>
      <c r="Y59" s="2">
        <f t="shared" si="38"/>
        <v>0</v>
      </c>
      <c r="Z59" s="2"/>
      <c r="AA59" s="2">
        <v>52210627</v>
      </c>
      <c r="AB59" s="2">
        <f t="shared" si="39"/>
        <v>32.42</v>
      </c>
      <c r="AC59" s="2">
        <f>ROUND((ES59),6)</f>
        <v>32.42</v>
      </c>
      <c r="AD59" s="2">
        <f>ROUND((((ET59)-(EU59))+AE59),6)</f>
        <v>0</v>
      </c>
      <c r="AE59" s="2">
        <f t="shared" ref="AE59:AF62" si="73">ROUND((EU59),6)</f>
        <v>0</v>
      </c>
      <c r="AF59" s="2">
        <f t="shared" si="73"/>
        <v>0</v>
      </c>
      <c r="AG59" s="2">
        <f t="shared" si="41"/>
        <v>0</v>
      </c>
      <c r="AH59" s="2">
        <f t="shared" ref="AH59:AI62" si="74">(EW59)</f>
        <v>0</v>
      </c>
      <c r="AI59" s="2">
        <f t="shared" si="74"/>
        <v>0</v>
      </c>
      <c r="AJ59" s="2">
        <f t="shared" si="42"/>
        <v>0</v>
      </c>
      <c r="AK59" s="2">
        <v>32.42</v>
      </c>
      <c r="AL59" s="2">
        <v>32.42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1</v>
      </c>
      <c r="AW59" s="2">
        <v>1</v>
      </c>
      <c r="AX59" s="2"/>
      <c r="AY59" s="2"/>
      <c r="AZ59" s="2">
        <v>1</v>
      </c>
      <c r="BA59" s="2">
        <v>1</v>
      </c>
      <c r="BB59" s="2">
        <v>1</v>
      </c>
      <c r="BC59" s="2">
        <v>9.57</v>
      </c>
      <c r="BD59" s="2" t="s">
        <v>3</v>
      </c>
      <c r="BE59" s="2" t="s">
        <v>3</v>
      </c>
      <c r="BF59" s="2" t="s">
        <v>3</v>
      </c>
      <c r="BG59" s="2" t="s">
        <v>3</v>
      </c>
      <c r="BH59" s="2">
        <v>3</v>
      </c>
      <c r="BI59" s="2">
        <v>2</v>
      </c>
      <c r="BJ59" s="2" t="s">
        <v>3</v>
      </c>
      <c r="BK59" s="2"/>
      <c r="BL59" s="2"/>
      <c r="BM59" s="2">
        <v>1618</v>
      </c>
      <c r="BN59" s="2">
        <v>0</v>
      </c>
      <c r="BO59" s="2" t="s">
        <v>3</v>
      </c>
      <c r="BP59" s="2">
        <v>0</v>
      </c>
      <c r="BQ59" s="2">
        <v>201</v>
      </c>
      <c r="BR59" s="2">
        <v>0</v>
      </c>
      <c r="BS59" s="2">
        <v>1</v>
      </c>
      <c r="BT59" s="2">
        <v>1</v>
      </c>
      <c r="BU59" s="2">
        <v>1</v>
      </c>
      <c r="BV59" s="2">
        <v>1</v>
      </c>
      <c r="BW59" s="2">
        <v>1</v>
      </c>
      <c r="BX59" s="2">
        <v>1</v>
      </c>
      <c r="BY59" s="2" t="s">
        <v>3</v>
      </c>
      <c r="BZ59" s="2">
        <v>0</v>
      </c>
      <c r="CA59" s="2">
        <v>0</v>
      </c>
      <c r="CB59" s="2" t="s">
        <v>3</v>
      </c>
      <c r="CC59" s="2"/>
      <c r="CD59" s="2"/>
      <c r="CE59" s="2">
        <v>30</v>
      </c>
      <c r="CF59" s="2">
        <v>0</v>
      </c>
      <c r="CG59" s="2">
        <v>0</v>
      </c>
      <c r="CH59" s="2">
        <v>13</v>
      </c>
      <c r="CI59" s="2">
        <v>0</v>
      </c>
      <c r="CJ59" s="2">
        <v>0</v>
      </c>
      <c r="CK59" s="2">
        <v>0</v>
      </c>
      <c r="CL59" s="2">
        <v>0</v>
      </c>
      <c r="CM59" s="2">
        <v>0</v>
      </c>
      <c r="CN59" s="2" t="s">
        <v>3</v>
      </c>
      <c r="CO59" s="2">
        <v>0</v>
      </c>
      <c r="CP59" s="2">
        <f t="shared" si="43"/>
        <v>4964.1499999999996</v>
      </c>
      <c r="CQ59" s="2">
        <f t="shared" si="44"/>
        <v>310.26</v>
      </c>
      <c r="CR59" s="2">
        <f>(ROUND((ROUND(((ET59)*AV59*1),2)*BB59),2)+ROUND((ROUND(((AE59-(EU59))*AV59*1),2)*BS59),2))</f>
        <v>0</v>
      </c>
      <c r="CS59" s="2">
        <f t="shared" si="45"/>
        <v>0</v>
      </c>
      <c r="CT59" s="2">
        <f t="shared" si="46"/>
        <v>0</v>
      </c>
      <c r="CU59" s="2">
        <f t="shared" si="47"/>
        <v>0</v>
      </c>
      <c r="CV59" s="2">
        <f t="shared" si="48"/>
        <v>0</v>
      </c>
      <c r="CW59" s="2">
        <f t="shared" si="49"/>
        <v>0</v>
      </c>
      <c r="CX59" s="2">
        <f t="shared" si="50"/>
        <v>0</v>
      </c>
      <c r="CY59" s="2">
        <f t="shared" si="51"/>
        <v>0</v>
      </c>
      <c r="CZ59" s="2">
        <f t="shared" si="52"/>
        <v>0</v>
      </c>
      <c r="DA59" s="2"/>
      <c r="DB59" s="2"/>
      <c r="DC59" s="2" t="s">
        <v>3</v>
      </c>
      <c r="DD59" s="2" t="s">
        <v>3</v>
      </c>
      <c r="DE59" s="2" t="s">
        <v>3</v>
      </c>
      <c r="DF59" s="2" t="s">
        <v>3</v>
      </c>
      <c r="DG59" s="2" t="s">
        <v>3</v>
      </c>
      <c r="DH59" s="2" t="s">
        <v>3</v>
      </c>
      <c r="DI59" s="2" t="s">
        <v>3</v>
      </c>
      <c r="DJ59" s="2" t="s">
        <v>3</v>
      </c>
      <c r="DK59" s="2" t="s">
        <v>3</v>
      </c>
      <c r="DL59" s="2" t="s">
        <v>3</v>
      </c>
      <c r="DM59" s="2" t="s">
        <v>3</v>
      </c>
      <c r="DN59" s="2">
        <v>0</v>
      </c>
      <c r="DO59" s="2">
        <v>0</v>
      </c>
      <c r="DP59" s="2">
        <v>1</v>
      </c>
      <c r="DQ59" s="2">
        <v>1</v>
      </c>
      <c r="DR59" s="2"/>
      <c r="DS59" s="2"/>
      <c r="DT59" s="2"/>
      <c r="DU59" s="2">
        <v>1010</v>
      </c>
      <c r="DV59" s="2" t="s">
        <v>47</v>
      </c>
      <c r="DW59" s="2" t="s">
        <v>47</v>
      </c>
      <c r="DX59" s="2">
        <v>1</v>
      </c>
      <c r="DY59" s="2"/>
      <c r="DZ59" s="2" t="s">
        <v>3</v>
      </c>
      <c r="EA59" s="2" t="s">
        <v>3</v>
      </c>
      <c r="EB59" s="2" t="s">
        <v>3</v>
      </c>
      <c r="EC59" s="2" t="s">
        <v>3</v>
      </c>
      <c r="ED59" s="2"/>
      <c r="EE59" s="2">
        <v>50803468</v>
      </c>
      <c r="EF59" s="2">
        <v>201</v>
      </c>
      <c r="EG59" s="2" t="s">
        <v>36</v>
      </c>
      <c r="EH59" s="2">
        <v>0</v>
      </c>
      <c r="EI59" s="2" t="s">
        <v>3</v>
      </c>
      <c r="EJ59" s="2">
        <v>2</v>
      </c>
      <c r="EK59" s="2">
        <v>1618</v>
      </c>
      <c r="EL59" s="2" t="s">
        <v>37</v>
      </c>
      <c r="EM59" s="2" t="s">
        <v>38</v>
      </c>
      <c r="EN59" s="2"/>
      <c r="EO59" s="2" t="s">
        <v>3</v>
      </c>
      <c r="EP59" s="2"/>
      <c r="EQ59" s="2">
        <v>0</v>
      </c>
      <c r="ER59" s="2">
        <v>32.42</v>
      </c>
      <c r="ES59" s="2">
        <v>32.42</v>
      </c>
      <c r="ET59" s="2">
        <v>0</v>
      </c>
      <c r="EU59" s="2">
        <v>0</v>
      </c>
      <c r="EV59" s="2">
        <v>0</v>
      </c>
      <c r="EW59" s="2">
        <v>0</v>
      </c>
      <c r="EX59" s="2">
        <v>0</v>
      </c>
      <c r="EY59" s="2">
        <v>0</v>
      </c>
      <c r="EZ59" s="2">
        <v>5</v>
      </c>
      <c r="FA59" s="2"/>
      <c r="FB59" s="2"/>
      <c r="FC59" s="2">
        <v>0</v>
      </c>
      <c r="FD59" s="2">
        <v>18</v>
      </c>
      <c r="FE59" s="2"/>
      <c r="FF59" s="2">
        <v>304.17</v>
      </c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>
        <v>0</v>
      </c>
      <c r="FR59" s="2">
        <f t="shared" si="53"/>
        <v>0</v>
      </c>
      <c r="FS59" s="2">
        <v>0</v>
      </c>
      <c r="FT59" s="2"/>
      <c r="FU59" s="2"/>
      <c r="FV59" s="2"/>
      <c r="FW59" s="2"/>
      <c r="FX59" s="2">
        <v>0</v>
      </c>
      <c r="FY59" s="2">
        <v>0</v>
      </c>
      <c r="FZ59" s="2"/>
      <c r="GA59" s="2" t="s">
        <v>94</v>
      </c>
      <c r="GB59" s="2"/>
      <c r="GC59" s="2"/>
      <c r="GD59" s="2">
        <v>0</v>
      </c>
      <c r="GE59" s="2"/>
      <c r="GF59" s="2">
        <v>59760885</v>
      </c>
      <c r="GG59" s="2">
        <v>2</v>
      </c>
      <c r="GH59" s="2">
        <v>3</v>
      </c>
      <c r="GI59" s="2">
        <v>5</v>
      </c>
      <c r="GJ59" s="2">
        <v>0</v>
      </c>
      <c r="GK59" s="2">
        <f>ROUND(R59*(R12)/100,2)</f>
        <v>0</v>
      </c>
      <c r="GL59" s="2">
        <f t="shared" si="54"/>
        <v>0</v>
      </c>
      <c r="GM59" s="2">
        <f t="shared" si="55"/>
        <v>4964.1499999999996</v>
      </c>
      <c r="GN59" s="2">
        <f t="shared" si="56"/>
        <v>0</v>
      </c>
      <c r="GO59" s="2">
        <f t="shared" si="57"/>
        <v>4964.1499999999996</v>
      </c>
      <c r="GP59" s="2">
        <f t="shared" si="58"/>
        <v>0</v>
      </c>
      <c r="GQ59" s="2"/>
      <c r="GR59" s="2">
        <v>1</v>
      </c>
      <c r="GS59" s="2">
        <v>1</v>
      </c>
      <c r="GT59" s="2">
        <v>0</v>
      </c>
      <c r="GU59" s="2" t="s">
        <v>3</v>
      </c>
      <c r="GV59" s="2">
        <f t="shared" si="59"/>
        <v>0</v>
      </c>
      <c r="GW59" s="2">
        <v>1</v>
      </c>
      <c r="GX59" s="2">
        <f t="shared" si="60"/>
        <v>0</v>
      </c>
      <c r="GY59" s="2"/>
      <c r="GZ59" s="2"/>
      <c r="HA59" s="2">
        <v>0</v>
      </c>
      <c r="HB59" s="2">
        <v>0</v>
      </c>
      <c r="HC59" s="2">
        <f t="shared" si="61"/>
        <v>0</v>
      </c>
      <c r="HD59" s="2"/>
      <c r="HE59" s="2" t="s">
        <v>62</v>
      </c>
      <c r="HF59" s="2" t="s">
        <v>31</v>
      </c>
      <c r="HG59" s="2"/>
      <c r="HH59" s="2"/>
      <c r="HI59" s="2"/>
      <c r="HJ59" s="2"/>
      <c r="HK59" s="2"/>
      <c r="HL59" s="2"/>
      <c r="HM59" s="2" t="s">
        <v>3</v>
      </c>
      <c r="HN59" s="2" t="s">
        <v>3</v>
      </c>
      <c r="HO59" s="2" t="s">
        <v>3</v>
      </c>
      <c r="HP59" s="2" t="s">
        <v>3</v>
      </c>
      <c r="HQ59" s="2" t="s">
        <v>3</v>
      </c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>
        <v>0</v>
      </c>
      <c r="IL59" s="2"/>
      <c r="IM59" s="2"/>
      <c r="IN59" s="2"/>
      <c r="IO59" s="2"/>
      <c r="IP59" s="2"/>
      <c r="IQ59" s="2"/>
      <c r="IR59" s="2"/>
      <c r="IS59" s="2"/>
      <c r="IT59" s="2"/>
      <c r="IU59" s="2"/>
    </row>
    <row r="60" spans="1:255" x14ac:dyDescent="0.2">
      <c r="A60">
        <v>17</v>
      </c>
      <c r="B60">
        <v>1</v>
      </c>
      <c r="E60" t="s">
        <v>91</v>
      </c>
      <c r="F60" t="s">
        <v>92</v>
      </c>
      <c r="G60" t="s">
        <v>93</v>
      </c>
      <c r="H60" t="s">
        <v>47</v>
      </c>
      <c r="I60">
        <v>16</v>
      </c>
      <c r="J60">
        <v>0</v>
      </c>
      <c r="K60">
        <v>16</v>
      </c>
      <c r="L60">
        <v>16</v>
      </c>
      <c r="M60">
        <v>0</v>
      </c>
      <c r="N60">
        <f t="shared" si="28"/>
        <v>16</v>
      </c>
      <c r="O60">
        <f t="shared" si="29"/>
        <v>4964.1499999999996</v>
      </c>
      <c r="P60">
        <f t="shared" si="30"/>
        <v>4964.1499999999996</v>
      </c>
      <c r="Q60">
        <f>(ROUND((ROUND(((ET60)*AV60*I60),2)*BB60),2)+ROUND((ROUND(((AE60-(EU60))*AV60*I60),2)*BS60),2))</f>
        <v>0</v>
      </c>
      <c r="R60">
        <f t="shared" si="31"/>
        <v>0</v>
      </c>
      <c r="S60">
        <f t="shared" si="32"/>
        <v>0</v>
      </c>
      <c r="T60">
        <f t="shared" si="33"/>
        <v>0</v>
      </c>
      <c r="U60">
        <f t="shared" si="34"/>
        <v>0</v>
      </c>
      <c r="V60">
        <f t="shared" si="35"/>
        <v>0</v>
      </c>
      <c r="W60">
        <f t="shared" si="36"/>
        <v>0</v>
      </c>
      <c r="X60">
        <f t="shared" si="37"/>
        <v>0</v>
      </c>
      <c r="Y60">
        <f t="shared" si="38"/>
        <v>0</v>
      </c>
      <c r="AA60">
        <v>52210569</v>
      </c>
      <c r="AB60">
        <f t="shared" si="39"/>
        <v>32.42</v>
      </c>
      <c r="AC60">
        <f>ROUND((ES60),6)</f>
        <v>32.42</v>
      </c>
      <c r="AD60">
        <f>ROUND((((ET60)-(EU60))+AE60),6)</f>
        <v>0</v>
      </c>
      <c r="AE60">
        <f t="shared" si="73"/>
        <v>0</v>
      </c>
      <c r="AF60">
        <f t="shared" si="73"/>
        <v>0</v>
      </c>
      <c r="AG60">
        <f t="shared" si="41"/>
        <v>0</v>
      </c>
      <c r="AH60">
        <f t="shared" si="74"/>
        <v>0</v>
      </c>
      <c r="AI60">
        <f t="shared" si="74"/>
        <v>0</v>
      </c>
      <c r="AJ60">
        <f t="shared" si="42"/>
        <v>0</v>
      </c>
      <c r="AK60">
        <v>32.42</v>
      </c>
      <c r="AL60">
        <v>32.42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9.57</v>
      </c>
      <c r="BD60" t="s">
        <v>3</v>
      </c>
      <c r="BE60" t="s">
        <v>3</v>
      </c>
      <c r="BF60" t="s">
        <v>3</v>
      </c>
      <c r="BG60" t="s">
        <v>3</v>
      </c>
      <c r="BH60">
        <v>3</v>
      </c>
      <c r="BI60">
        <v>2</v>
      </c>
      <c r="BJ60" t="s">
        <v>3</v>
      </c>
      <c r="BM60">
        <v>1618</v>
      </c>
      <c r="BN60">
        <v>0</v>
      </c>
      <c r="BO60" t="s">
        <v>3</v>
      </c>
      <c r="BP60">
        <v>0</v>
      </c>
      <c r="BQ60">
        <v>201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0</v>
      </c>
      <c r="CA60">
        <v>0</v>
      </c>
      <c r="CB60" t="s">
        <v>3</v>
      </c>
      <c r="CE60">
        <v>30</v>
      </c>
      <c r="CF60">
        <v>0</v>
      </c>
      <c r="CG60">
        <v>0</v>
      </c>
      <c r="CH60">
        <v>13</v>
      </c>
      <c r="CI60">
        <v>0</v>
      </c>
      <c r="CJ60">
        <v>0</v>
      </c>
      <c r="CK60">
        <v>0</v>
      </c>
      <c r="CL60">
        <v>0</v>
      </c>
      <c r="CM60">
        <v>0</v>
      </c>
      <c r="CN60" t="s">
        <v>3</v>
      </c>
      <c r="CO60">
        <v>0</v>
      </c>
      <c r="CP60">
        <f t="shared" si="43"/>
        <v>4964.1499999999996</v>
      </c>
      <c r="CQ60">
        <f t="shared" si="44"/>
        <v>310.26</v>
      </c>
      <c r="CR60">
        <f>(ROUND((ROUND(((ET60)*AV60*1),2)*BB60),2)+ROUND((ROUND(((AE60-(EU60))*AV60*1),2)*BS60),2))</f>
        <v>0</v>
      </c>
      <c r="CS60">
        <f t="shared" si="45"/>
        <v>0</v>
      </c>
      <c r="CT60">
        <f t="shared" si="46"/>
        <v>0</v>
      </c>
      <c r="CU60">
        <f t="shared" si="47"/>
        <v>0</v>
      </c>
      <c r="CV60">
        <f t="shared" si="48"/>
        <v>0</v>
      </c>
      <c r="CW60">
        <f t="shared" si="49"/>
        <v>0</v>
      </c>
      <c r="CX60">
        <f t="shared" si="50"/>
        <v>0</v>
      </c>
      <c r="CY60">
        <f t="shared" si="51"/>
        <v>0</v>
      </c>
      <c r="CZ60">
        <f t="shared" si="52"/>
        <v>0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1010</v>
      </c>
      <c r="DV60" t="s">
        <v>47</v>
      </c>
      <c r="DW60" t="s">
        <v>47</v>
      </c>
      <c r="DX60">
        <v>1</v>
      </c>
      <c r="DZ60" t="s">
        <v>3</v>
      </c>
      <c r="EA60" t="s">
        <v>3</v>
      </c>
      <c r="EB60" t="s">
        <v>3</v>
      </c>
      <c r="EC60" t="s">
        <v>3</v>
      </c>
      <c r="EE60">
        <v>50803468</v>
      </c>
      <c r="EF60">
        <v>201</v>
      </c>
      <c r="EG60" t="s">
        <v>36</v>
      </c>
      <c r="EH60">
        <v>0</v>
      </c>
      <c r="EI60" t="s">
        <v>3</v>
      </c>
      <c r="EJ60">
        <v>2</v>
      </c>
      <c r="EK60">
        <v>1618</v>
      </c>
      <c r="EL60" t="s">
        <v>37</v>
      </c>
      <c r="EM60" t="s">
        <v>38</v>
      </c>
      <c r="EO60" t="s">
        <v>3</v>
      </c>
      <c r="EQ60">
        <v>0</v>
      </c>
      <c r="ER60">
        <v>32.42</v>
      </c>
      <c r="ES60">
        <v>32.42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5</v>
      </c>
      <c r="FC60">
        <v>0</v>
      </c>
      <c r="FD60">
        <v>18</v>
      </c>
      <c r="FF60">
        <v>304.17</v>
      </c>
      <c r="FQ60">
        <v>0</v>
      </c>
      <c r="FR60">
        <f t="shared" si="53"/>
        <v>0</v>
      </c>
      <c r="FS60">
        <v>0</v>
      </c>
      <c r="FX60">
        <v>0</v>
      </c>
      <c r="FY60">
        <v>0</v>
      </c>
      <c r="GA60" t="s">
        <v>94</v>
      </c>
      <c r="GD60">
        <v>0</v>
      </c>
      <c r="GF60">
        <v>59760885</v>
      </c>
      <c r="GG60">
        <v>2</v>
      </c>
      <c r="GH60">
        <v>3</v>
      </c>
      <c r="GI60">
        <v>5</v>
      </c>
      <c r="GJ60">
        <v>0</v>
      </c>
      <c r="GK60">
        <f>ROUND(R60*(S12)/100,2)</f>
        <v>0</v>
      </c>
      <c r="GL60">
        <f t="shared" si="54"/>
        <v>0</v>
      </c>
      <c r="GM60">
        <f t="shared" si="55"/>
        <v>4964.1499999999996</v>
      </c>
      <c r="GN60">
        <f t="shared" si="56"/>
        <v>0</v>
      </c>
      <c r="GO60">
        <f t="shared" si="57"/>
        <v>4964.1499999999996</v>
      </c>
      <c r="GP60">
        <f t="shared" si="58"/>
        <v>0</v>
      </c>
      <c r="GR60">
        <v>1</v>
      </c>
      <c r="GS60">
        <v>1</v>
      </c>
      <c r="GT60">
        <v>0</v>
      </c>
      <c r="GU60" t="s">
        <v>3</v>
      </c>
      <c r="GV60">
        <f t="shared" si="59"/>
        <v>0</v>
      </c>
      <c r="GW60">
        <v>1</v>
      </c>
      <c r="GX60">
        <f t="shared" si="60"/>
        <v>0</v>
      </c>
      <c r="HA60">
        <v>0</v>
      </c>
      <c r="HB60">
        <v>0</v>
      </c>
      <c r="HC60">
        <f t="shared" si="61"/>
        <v>0</v>
      </c>
      <c r="HE60" t="s">
        <v>62</v>
      </c>
      <c r="HF60" t="s">
        <v>31</v>
      </c>
      <c r="HM60" t="s">
        <v>3</v>
      </c>
      <c r="HN60" t="s">
        <v>3</v>
      </c>
      <c r="HO60" t="s">
        <v>3</v>
      </c>
      <c r="HP60" t="s">
        <v>3</v>
      </c>
      <c r="HQ60" t="s">
        <v>3</v>
      </c>
      <c r="IK60">
        <v>0</v>
      </c>
    </row>
    <row r="61" spans="1:255" x14ac:dyDescent="0.2">
      <c r="A61" s="2">
        <v>17</v>
      </c>
      <c r="B61" s="2">
        <v>1</v>
      </c>
      <c r="C61" s="2"/>
      <c r="D61" s="2"/>
      <c r="E61" s="2" t="s">
        <v>95</v>
      </c>
      <c r="F61" s="2" t="s">
        <v>92</v>
      </c>
      <c r="G61" s="2" t="s">
        <v>96</v>
      </c>
      <c r="H61" s="2" t="s">
        <v>47</v>
      </c>
      <c r="I61" s="2">
        <v>15</v>
      </c>
      <c r="J61" s="2">
        <v>0</v>
      </c>
      <c r="K61" s="2">
        <v>15</v>
      </c>
      <c r="L61" s="2">
        <v>15</v>
      </c>
      <c r="M61" s="2">
        <v>0</v>
      </c>
      <c r="N61" s="2">
        <f t="shared" si="28"/>
        <v>15</v>
      </c>
      <c r="O61" s="2">
        <f t="shared" si="29"/>
        <v>2804.97</v>
      </c>
      <c r="P61" s="2">
        <f t="shared" si="30"/>
        <v>2804.97</v>
      </c>
      <c r="Q61" s="2">
        <f>(ROUND((ROUND(((ET61)*AV61*I61),2)*BB61),2)+ROUND((ROUND(((AE61-(EU61))*AV61*I61),2)*BS61),2))</f>
        <v>0</v>
      </c>
      <c r="R61" s="2">
        <f t="shared" si="31"/>
        <v>0</v>
      </c>
      <c r="S61" s="2">
        <f t="shared" si="32"/>
        <v>0</v>
      </c>
      <c r="T61" s="2">
        <f t="shared" si="33"/>
        <v>0</v>
      </c>
      <c r="U61" s="2">
        <f t="shared" si="34"/>
        <v>0</v>
      </c>
      <c r="V61" s="2">
        <f t="shared" si="35"/>
        <v>0</v>
      </c>
      <c r="W61" s="2">
        <f t="shared" si="36"/>
        <v>0</v>
      </c>
      <c r="X61" s="2">
        <f t="shared" si="37"/>
        <v>0</v>
      </c>
      <c r="Y61" s="2">
        <f t="shared" si="38"/>
        <v>0</v>
      </c>
      <c r="Z61" s="2"/>
      <c r="AA61" s="2">
        <v>52210627</v>
      </c>
      <c r="AB61" s="2">
        <f t="shared" si="39"/>
        <v>19.54</v>
      </c>
      <c r="AC61" s="2">
        <f>ROUND((ES61),6)</f>
        <v>19.54</v>
      </c>
      <c r="AD61" s="2">
        <f>ROUND((((ET61)-(EU61))+AE61),6)</f>
        <v>0</v>
      </c>
      <c r="AE61" s="2">
        <f t="shared" si="73"/>
        <v>0</v>
      </c>
      <c r="AF61" s="2">
        <f t="shared" si="73"/>
        <v>0</v>
      </c>
      <c r="AG61" s="2">
        <f t="shared" si="41"/>
        <v>0</v>
      </c>
      <c r="AH61" s="2">
        <f t="shared" si="74"/>
        <v>0</v>
      </c>
      <c r="AI61" s="2">
        <f t="shared" si="74"/>
        <v>0</v>
      </c>
      <c r="AJ61" s="2">
        <f t="shared" si="42"/>
        <v>0</v>
      </c>
      <c r="AK61" s="2">
        <v>19.54</v>
      </c>
      <c r="AL61" s="2">
        <v>19.54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1</v>
      </c>
      <c r="AW61" s="2">
        <v>1</v>
      </c>
      <c r="AX61" s="2"/>
      <c r="AY61" s="2"/>
      <c r="AZ61" s="2">
        <v>1</v>
      </c>
      <c r="BA61" s="2">
        <v>1</v>
      </c>
      <c r="BB61" s="2">
        <v>1</v>
      </c>
      <c r="BC61" s="2">
        <v>9.57</v>
      </c>
      <c r="BD61" s="2" t="s">
        <v>3</v>
      </c>
      <c r="BE61" s="2" t="s">
        <v>3</v>
      </c>
      <c r="BF61" s="2" t="s">
        <v>3</v>
      </c>
      <c r="BG61" s="2" t="s">
        <v>3</v>
      </c>
      <c r="BH61" s="2">
        <v>3</v>
      </c>
      <c r="BI61" s="2">
        <v>2</v>
      </c>
      <c r="BJ61" s="2" t="s">
        <v>3</v>
      </c>
      <c r="BK61" s="2"/>
      <c r="BL61" s="2"/>
      <c r="BM61" s="2">
        <v>1618</v>
      </c>
      <c r="BN61" s="2">
        <v>0</v>
      </c>
      <c r="BO61" s="2" t="s">
        <v>3</v>
      </c>
      <c r="BP61" s="2">
        <v>0</v>
      </c>
      <c r="BQ61" s="2">
        <v>201</v>
      </c>
      <c r="BR61" s="2">
        <v>0</v>
      </c>
      <c r="BS61" s="2">
        <v>1</v>
      </c>
      <c r="BT61" s="2">
        <v>1</v>
      </c>
      <c r="BU61" s="2">
        <v>1</v>
      </c>
      <c r="BV61" s="2">
        <v>1</v>
      </c>
      <c r="BW61" s="2">
        <v>1</v>
      </c>
      <c r="BX61" s="2">
        <v>1</v>
      </c>
      <c r="BY61" s="2" t="s">
        <v>3</v>
      </c>
      <c r="BZ61" s="2">
        <v>0</v>
      </c>
      <c r="CA61" s="2">
        <v>0</v>
      </c>
      <c r="CB61" s="2" t="s">
        <v>3</v>
      </c>
      <c r="CC61" s="2"/>
      <c r="CD61" s="2"/>
      <c r="CE61" s="2">
        <v>30</v>
      </c>
      <c r="CF61" s="2">
        <v>0</v>
      </c>
      <c r="CG61" s="2">
        <v>0</v>
      </c>
      <c r="CH61" s="2">
        <v>14</v>
      </c>
      <c r="CI61" s="2">
        <v>0</v>
      </c>
      <c r="CJ61" s="2">
        <v>0</v>
      </c>
      <c r="CK61" s="2">
        <v>0</v>
      </c>
      <c r="CL61" s="2">
        <v>0</v>
      </c>
      <c r="CM61" s="2">
        <v>0</v>
      </c>
      <c r="CN61" s="2" t="s">
        <v>3</v>
      </c>
      <c r="CO61" s="2">
        <v>0</v>
      </c>
      <c r="CP61" s="2">
        <f t="shared" si="43"/>
        <v>2804.97</v>
      </c>
      <c r="CQ61" s="2">
        <f t="shared" si="44"/>
        <v>187</v>
      </c>
      <c r="CR61" s="2">
        <f>(ROUND((ROUND(((ET61)*AV61*1),2)*BB61),2)+ROUND((ROUND(((AE61-(EU61))*AV61*1),2)*BS61),2))</f>
        <v>0</v>
      </c>
      <c r="CS61" s="2">
        <f t="shared" si="45"/>
        <v>0</v>
      </c>
      <c r="CT61" s="2">
        <f t="shared" si="46"/>
        <v>0</v>
      </c>
      <c r="CU61" s="2">
        <f t="shared" si="47"/>
        <v>0</v>
      </c>
      <c r="CV61" s="2">
        <f t="shared" si="48"/>
        <v>0</v>
      </c>
      <c r="CW61" s="2">
        <f t="shared" si="49"/>
        <v>0</v>
      </c>
      <c r="CX61" s="2">
        <f t="shared" si="50"/>
        <v>0</v>
      </c>
      <c r="CY61" s="2">
        <f t="shared" si="51"/>
        <v>0</v>
      </c>
      <c r="CZ61" s="2">
        <f t="shared" si="52"/>
        <v>0</v>
      </c>
      <c r="DA61" s="2"/>
      <c r="DB61" s="2"/>
      <c r="DC61" s="2" t="s">
        <v>3</v>
      </c>
      <c r="DD61" s="2" t="s">
        <v>3</v>
      </c>
      <c r="DE61" s="2" t="s">
        <v>3</v>
      </c>
      <c r="DF61" s="2" t="s">
        <v>3</v>
      </c>
      <c r="DG61" s="2" t="s">
        <v>3</v>
      </c>
      <c r="DH61" s="2" t="s">
        <v>3</v>
      </c>
      <c r="DI61" s="2" t="s">
        <v>3</v>
      </c>
      <c r="DJ61" s="2" t="s">
        <v>3</v>
      </c>
      <c r="DK61" s="2" t="s">
        <v>3</v>
      </c>
      <c r="DL61" s="2" t="s">
        <v>3</v>
      </c>
      <c r="DM61" s="2" t="s">
        <v>3</v>
      </c>
      <c r="DN61" s="2">
        <v>0</v>
      </c>
      <c r="DO61" s="2">
        <v>0</v>
      </c>
      <c r="DP61" s="2">
        <v>1</v>
      </c>
      <c r="DQ61" s="2">
        <v>1</v>
      </c>
      <c r="DR61" s="2"/>
      <c r="DS61" s="2"/>
      <c r="DT61" s="2"/>
      <c r="DU61" s="2">
        <v>1010</v>
      </c>
      <c r="DV61" s="2" t="s">
        <v>47</v>
      </c>
      <c r="DW61" s="2" t="s">
        <v>47</v>
      </c>
      <c r="DX61" s="2">
        <v>1</v>
      </c>
      <c r="DY61" s="2"/>
      <c r="DZ61" s="2" t="s">
        <v>3</v>
      </c>
      <c r="EA61" s="2" t="s">
        <v>3</v>
      </c>
      <c r="EB61" s="2" t="s">
        <v>3</v>
      </c>
      <c r="EC61" s="2" t="s">
        <v>3</v>
      </c>
      <c r="ED61" s="2"/>
      <c r="EE61" s="2">
        <v>50803468</v>
      </c>
      <c r="EF61" s="2">
        <v>201</v>
      </c>
      <c r="EG61" s="2" t="s">
        <v>36</v>
      </c>
      <c r="EH61" s="2">
        <v>0</v>
      </c>
      <c r="EI61" s="2" t="s">
        <v>3</v>
      </c>
      <c r="EJ61" s="2">
        <v>2</v>
      </c>
      <c r="EK61" s="2">
        <v>1618</v>
      </c>
      <c r="EL61" s="2" t="s">
        <v>37</v>
      </c>
      <c r="EM61" s="2" t="s">
        <v>38</v>
      </c>
      <c r="EN61" s="2"/>
      <c r="EO61" s="2" t="s">
        <v>3</v>
      </c>
      <c r="EP61" s="2"/>
      <c r="EQ61" s="2">
        <v>0</v>
      </c>
      <c r="ER61" s="2">
        <v>19.54</v>
      </c>
      <c r="ES61" s="2">
        <v>19.54</v>
      </c>
      <c r="ET61" s="2">
        <v>0</v>
      </c>
      <c r="EU61" s="2">
        <v>0</v>
      </c>
      <c r="EV61" s="2">
        <v>0</v>
      </c>
      <c r="EW61" s="2">
        <v>0</v>
      </c>
      <c r="EX61" s="2">
        <v>0</v>
      </c>
      <c r="EY61" s="2">
        <v>0</v>
      </c>
      <c r="EZ61" s="2">
        <v>5</v>
      </c>
      <c r="FA61" s="2"/>
      <c r="FB61" s="2"/>
      <c r="FC61" s="2">
        <v>0</v>
      </c>
      <c r="FD61" s="2">
        <v>18</v>
      </c>
      <c r="FE61" s="2"/>
      <c r="FF61" s="2">
        <v>183.33</v>
      </c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>
        <v>0</v>
      </c>
      <c r="FR61" s="2">
        <f t="shared" si="53"/>
        <v>0</v>
      </c>
      <c r="FS61" s="2">
        <v>0</v>
      </c>
      <c r="FT61" s="2"/>
      <c r="FU61" s="2"/>
      <c r="FV61" s="2"/>
      <c r="FW61" s="2"/>
      <c r="FX61" s="2">
        <v>0</v>
      </c>
      <c r="FY61" s="2">
        <v>0</v>
      </c>
      <c r="FZ61" s="2"/>
      <c r="GA61" s="2" t="s">
        <v>97</v>
      </c>
      <c r="GB61" s="2"/>
      <c r="GC61" s="2"/>
      <c r="GD61" s="2">
        <v>0</v>
      </c>
      <c r="GE61" s="2"/>
      <c r="GF61" s="2">
        <v>869170248</v>
      </c>
      <c r="GG61" s="2">
        <v>2</v>
      </c>
      <c r="GH61" s="2">
        <v>3</v>
      </c>
      <c r="GI61" s="2">
        <v>5</v>
      </c>
      <c r="GJ61" s="2">
        <v>0</v>
      </c>
      <c r="GK61" s="2">
        <f>ROUND(R61*(R12)/100,2)</f>
        <v>0</v>
      </c>
      <c r="GL61" s="2">
        <f t="shared" si="54"/>
        <v>0</v>
      </c>
      <c r="GM61" s="2">
        <f t="shared" si="55"/>
        <v>2804.97</v>
      </c>
      <c r="GN61" s="2">
        <f t="shared" si="56"/>
        <v>0</v>
      </c>
      <c r="GO61" s="2">
        <f t="shared" si="57"/>
        <v>2804.97</v>
      </c>
      <c r="GP61" s="2">
        <f t="shared" si="58"/>
        <v>0</v>
      </c>
      <c r="GQ61" s="2"/>
      <c r="GR61" s="2">
        <v>1</v>
      </c>
      <c r="GS61" s="2">
        <v>1</v>
      </c>
      <c r="GT61" s="2">
        <v>0</v>
      </c>
      <c r="GU61" s="2" t="s">
        <v>3</v>
      </c>
      <c r="GV61" s="2">
        <f t="shared" si="59"/>
        <v>0</v>
      </c>
      <c r="GW61" s="2">
        <v>1</v>
      </c>
      <c r="GX61" s="2">
        <f t="shared" si="60"/>
        <v>0</v>
      </c>
      <c r="GY61" s="2"/>
      <c r="GZ61" s="2"/>
      <c r="HA61" s="2">
        <v>0</v>
      </c>
      <c r="HB61" s="2">
        <v>0</v>
      </c>
      <c r="HC61" s="2">
        <f t="shared" si="61"/>
        <v>0</v>
      </c>
      <c r="HD61" s="2"/>
      <c r="HE61" s="2" t="s">
        <v>62</v>
      </c>
      <c r="HF61" s="2" t="s">
        <v>31</v>
      </c>
      <c r="HG61" s="2"/>
      <c r="HH61" s="2"/>
      <c r="HI61" s="2"/>
      <c r="HJ61" s="2"/>
      <c r="HK61" s="2"/>
      <c r="HL61" s="2"/>
      <c r="HM61" s="2" t="s">
        <v>3</v>
      </c>
      <c r="HN61" s="2" t="s">
        <v>3</v>
      </c>
      <c r="HO61" s="2" t="s">
        <v>3</v>
      </c>
      <c r="HP61" s="2" t="s">
        <v>3</v>
      </c>
      <c r="HQ61" s="2" t="s">
        <v>3</v>
      </c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>
        <v>0</v>
      </c>
      <c r="IL61" s="2"/>
      <c r="IM61" s="2"/>
      <c r="IN61" s="2"/>
      <c r="IO61" s="2"/>
      <c r="IP61" s="2"/>
      <c r="IQ61" s="2"/>
      <c r="IR61" s="2"/>
      <c r="IS61" s="2"/>
      <c r="IT61" s="2"/>
      <c r="IU61" s="2"/>
    </row>
    <row r="62" spans="1:255" x14ac:dyDescent="0.2">
      <c r="A62">
        <v>17</v>
      </c>
      <c r="B62">
        <v>1</v>
      </c>
      <c r="E62" t="s">
        <v>95</v>
      </c>
      <c r="F62" t="s">
        <v>92</v>
      </c>
      <c r="G62" t="s">
        <v>96</v>
      </c>
      <c r="H62" t="s">
        <v>47</v>
      </c>
      <c r="I62">
        <v>15</v>
      </c>
      <c r="J62">
        <v>0</v>
      </c>
      <c r="K62">
        <v>15</v>
      </c>
      <c r="L62">
        <v>15</v>
      </c>
      <c r="M62">
        <v>0</v>
      </c>
      <c r="N62">
        <f t="shared" si="28"/>
        <v>15</v>
      </c>
      <c r="O62">
        <f t="shared" si="29"/>
        <v>2804.97</v>
      </c>
      <c r="P62">
        <f t="shared" si="30"/>
        <v>2804.97</v>
      </c>
      <c r="Q62">
        <f>(ROUND((ROUND(((ET62)*AV62*I62),2)*BB62),2)+ROUND((ROUND(((AE62-(EU62))*AV62*I62),2)*BS62),2))</f>
        <v>0</v>
      </c>
      <c r="R62">
        <f t="shared" si="31"/>
        <v>0</v>
      </c>
      <c r="S62">
        <f t="shared" si="32"/>
        <v>0</v>
      </c>
      <c r="T62">
        <f t="shared" si="33"/>
        <v>0</v>
      </c>
      <c r="U62">
        <f t="shared" si="34"/>
        <v>0</v>
      </c>
      <c r="V62">
        <f t="shared" si="35"/>
        <v>0</v>
      </c>
      <c r="W62">
        <f t="shared" si="36"/>
        <v>0</v>
      </c>
      <c r="X62">
        <f t="shared" si="37"/>
        <v>0</v>
      </c>
      <c r="Y62">
        <f t="shared" si="38"/>
        <v>0</v>
      </c>
      <c r="AA62">
        <v>52210569</v>
      </c>
      <c r="AB62">
        <f t="shared" si="39"/>
        <v>19.54</v>
      </c>
      <c r="AC62">
        <f>ROUND((ES62),6)</f>
        <v>19.54</v>
      </c>
      <c r="AD62">
        <f>ROUND((((ET62)-(EU62))+AE62),6)</f>
        <v>0</v>
      </c>
      <c r="AE62">
        <f t="shared" si="73"/>
        <v>0</v>
      </c>
      <c r="AF62">
        <f t="shared" si="73"/>
        <v>0</v>
      </c>
      <c r="AG62">
        <f t="shared" si="41"/>
        <v>0</v>
      </c>
      <c r="AH62">
        <f t="shared" si="74"/>
        <v>0</v>
      </c>
      <c r="AI62">
        <f t="shared" si="74"/>
        <v>0</v>
      </c>
      <c r="AJ62">
        <f t="shared" si="42"/>
        <v>0</v>
      </c>
      <c r="AK62">
        <v>19.54</v>
      </c>
      <c r="AL62">
        <v>19.54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9.57</v>
      </c>
      <c r="BD62" t="s">
        <v>3</v>
      </c>
      <c r="BE62" t="s">
        <v>3</v>
      </c>
      <c r="BF62" t="s">
        <v>3</v>
      </c>
      <c r="BG62" t="s">
        <v>3</v>
      </c>
      <c r="BH62">
        <v>3</v>
      </c>
      <c r="BI62">
        <v>2</v>
      </c>
      <c r="BJ62" t="s">
        <v>3</v>
      </c>
      <c r="BM62">
        <v>1618</v>
      </c>
      <c r="BN62">
        <v>0</v>
      </c>
      <c r="BO62" t="s">
        <v>3</v>
      </c>
      <c r="BP62">
        <v>0</v>
      </c>
      <c r="BQ62">
        <v>201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0</v>
      </c>
      <c r="CA62">
        <v>0</v>
      </c>
      <c r="CB62" t="s">
        <v>3</v>
      </c>
      <c r="CE62">
        <v>30</v>
      </c>
      <c r="CF62">
        <v>0</v>
      </c>
      <c r="CG62">
        <v>0</v>
      </c>
      <c r="CH62">
        <v>14</v>
      </c>
      <c r="CI62">
        <v>0</v>
      </c>
      <c r="CJ62">
        <v>0</v>
      </c>
      <c r="CK62">
        <v>0</v>
      </c>
      <c r="CL62">
        <v>0</v>
      </c>
      <c r="CM62">
        <v>0</v>
      </c>
      <c r="CN62" t="s">
        <v>3</v>
      </c>
      <c r="CO62">
        <v>0</v>
      </c>
      <c r="CP62">
        <f t="shared" si="43"/>
        <v>2804.97</v>
      </c>
      <c r="CQ62">
        <f t="shared" si="44"/>
        <v>187</v>
      </c>
      <c r="CR62">
        <f>(ROUND((ROUND(((ET62)*AV62*1),2)*BB62),2)+ROUND((ROUND(((AE62-(EU62))*AV62*1),2)*BS62),2))</f>
        <v>0</v>
      </c>
      <c r="CS62">
        <f t="shared" si="45"/>
        <v>0</v>
      </c>
      <c r="CT62">
        <f t="shared" si="46"/>
        <v>0</v>
      </c>
      <c r="CU62">
        <f t="shared" si="47"/>
        <v>0</v>
      </c>
      <c r="CV62">
        <f t="shared" si="48"/>
        <v>0</v>
      </c>
      <c r="CW62">
        <f t="shared" si="49"/>
        <v>0</v>
      </c>
      <c r="CX62">
        <f t="shared" si="50"/>
        <v>0</v>
      </c>
      <c r="CY62">
        <f t="shared" si="51"/>
        <v>0</v>
      </c>
      <c r="CZ62">
        <f t="shared" si="52"/>
        <v>0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1010</v>
      </c>
      <c r="DV62" t="s">
        <v>47</v>
      </c>
      <c r="DW62" t="s">
        <v>47</v>
      </c>
      <c r="DX62">
        <v>1</v>
      </c>
      <c r="DZ62" t="s">
        <v>3</v>
      </c>
      <c r="EA62" t="s">
        <v>3</v>
      </c>
      <c r="EB62" t="s">
        <v>3</v>
      </c>
      <c r="EC62" t="s">
        <v>3</v>
      </c>
      <c r="EE62">
        <v>50803468</v>
      </c>
      <c r="EF62">
        <v>201</v>
      </c>
      <c r="EG62" t="s">
        <v>36</v>
      </c>
      <c r="EH62">
        <v>0</v>
      </c>
      <c r="EI62" t="s">
        <v>3</v>
      </c>
      <c r="EJ62">
        <v>2</v>
      </c>
      <c r="EK62">
        <v>1618</v>
      </c>
      <c r="EL62" t="s">
        <v>37</v>
      </c>
      <c r="EM62" t="s">
        <v>38</v>
      </c>
      <c r="EO62" t="s">
        <v>3</v>
      </c>
      <c r="EQ62">
        <v>0</v>
      </c>
      <c r="ER62">
        <v>19.54</v>
      </c>
      <c r="ES62">
        <v>19.54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EZ62">
        <v>5</v>
      </c>
      <c r="FC62">
        <v>0</v>
      </c>
      <c r="FD62">
        <v>18</v>
      </c>
      <c r="FF62">
        <v>183.33</v>
      </c>
      <c r="FQ62">
        <v>0</v>
      </c>
      <c r="FR62">
        <f t="shared" si="53"/>
        <v>0</v>
      </c>
      <c r="FS62">
        <v>0</v>
      </c>
      <c r="FX62">
        <v>0</v>
      </c>
      <c r="FY62">
        <v>0</v>
      </c>
      <c r="GA62" t="s">
        <v>97</v>
      </c>
      <c r="GD62">
        <v>0</v>
      </c>
      <c r="GF62">
        <v>869170248</v>
      </c>
      <c r="GG62">
        <v>2</v>
      </c>
      <c r="GH62">
        <v>3</v>
      </c>
      <c r="GI62">
        <v>5</v>
      </c>
      <c r="GJ62">
        <v>0</v>
      </c>
      <c r="GK62">
        <f>ROUND(R62*(S12)/100,2)</f>
        <v>0</v>
      </c>
      <c r="GL62">
        <f t="shared" si="54"/>
        <v>0</v>
      </c>
      <c r="GM62">
        <f t="shared" si="55"/>
        <v>2804.97</v>
      </c>
      <c r="GN62">
        <f t="shared" si="56"/>
        <v>0</v>
      </c>
      <c r="GO62">
        <f t="shared" si="57"/>
        <v>2804.97</v>
      </c>
      <c r="GP62">
        <f t="shared" si="58"/>
        <v>0</v>
      </c>
      <c r="GR62">
        <v>1</v>
      </c>
      <c r="GS62">
        <v>1</v>
      </c>
      <c r="GT62">
        <v>0</v>
      </c>
      <c r="GU62" t="s">
        <v>3</v>
      </c>
      <c r="GV62">
        <f t="shared" si="59"/>
        <v>0</v>
      </c>
      <c r="GW62">
        <v>1</v>
      </c>
      <c r="GX62">
        <f t="shared" si="60"/>
        <v>0</v>
      </c>
      <c r="HA62">
        <v>0</v>
      </c>
      <c r="HB62">
        <v>0</v>
      </c>
      <c r="HC62">
        <f t="shared" si="61"/>
        <v>0</v>
      </c>
      <c r="HE62" t="s">
        <v>62</v>
      </c>
      <c r="HF62" t="s">
        <v>31</v>
      </c>
      <c r="HM62" t="s">
        <v>3</v>
      </c>
      <c r="HN62" t="s">
        <v>3</v>
      </c>
      <c r="HO62" t="s">
        <v>3</v>
      </c>
      <c r="HP62" t="s">
        <v>3</v>
      </c>
      <c r="HQ62" t="s">
        <v>3</v>
      </c>
      <c r="IK62">
        <v>0</v>
      </c>
    </row>
    <row r="64" spans="1:255" x14ac:dyDescent="0.2">
      <c r="A64" s="3">
        <v>51</v>
      </c>
      <c r="B64" s="3">
        <f>B31</f>
        <v>1</v>
      </c>
      <c r="C64" s="3">
        <f>A31</f>
        <v>5</v>
      </c>
      <c r="D64" s="3">
        <f>ROW(A31)</f>
        <v>31</v>
      </c>
      <c r="E64" s="3"/>
      <c r="F64" s="3" t="str">
        <f>IF(F31&lt;&gt;"",F31,"")</f>
        <v>Новый подраздел</v>
      </c>
      <c r="G64" s="3" t="str">
        <f>IF(G31&lt;&gt;"",G31,"")</f>
        <v>Монтажные работы</v>
      </c>
      <c r="H64" s="3">
        <v>0</v>
      </c>
      <c r="I64" s="3"/>
      <c r="J64" s="3"/>
      <c r="K64" s="3"/>
      <c r="L64" s="3"/>
      <c r="M64" s="3"/>
      <c r="N64" s="3"/>
      <c r="O64" s="3">
        <f t="shared" ref="O64:T64" si="75">ROUND(AB64,2)</f>
        <v>368482.84</v>
      </c>
      <c r="P64" s="3">
        <f t="shared" si="75"/>
        <v>331057.93</v>
      </c>
      <c r="Q64" s="3">
        <f t="shared" si="75"/>
        <v>4223.3500000000004</v>
      </c>
      <c r="R64" s="3">
        <f t="shared" si="75"/>
        <v>1152.75</v>
      </c>
      <c r="S64" s="3">
        <f t="shared" si="75"/>
        <v>33201.56</v>
      </c>
      <c r="T64" s="3">
        <f t="shared" si="75"/>
        <v>0</v>
      </c>
      <c r="U64" s="3">
        <f>AH64</f>
        <v>88.491187664879973</v>
      </c>
      <c r="V64" s="3">
        <f>AI64</f>
        <v>0</v>
      </c>
      <c r="W64" s="3">
        <f>ROUND(AJ64,2)</f>
        <v>0</v>
      </c>
      <c r="X64" s="3">
        <f>ROUND(AK64,2)</f>
        <v>30545.439999999999</v>
      </c>
      <c r="Y64" s="3">
        <f>ROUND(AL64,2)</f>
        <v>14276.67</v>
      </c>
      <c r="Z64" s="3"/>
      <c r="AA64" s="3"/>
      <c r="AB64" s="3">
        <f>ROUND(SUMIF(AA35:AA62,"=52210627",O35:O62),2)</f>
        <v>368482.84</v>
      </c>
      <c r="AC64" s="3">
        <f>ROUND(SUMIF(AA35:AA62,"=52210627",P35:P62),2)</f>
        <v>331057.93</v>
      </c>
      <c r="AD64" s="3">
        <f>ROUND(SUMIF(AA35:AA62,"=52210627",Q35:Q62),2)</f>
        <v>4223.3500000000004</v>
      </c>
      <c r="AE64" s="3">
        <f>ROUND(SUMIF(AA35:AA62,"=52210627",R35:R62),2)</f>
        <v>1152.75</v>
      </c>
      <c r="AF64" s="3">
        <f>ROUND(SUMIF(AA35:AA62,"=52210627",S35:S62),2)</f>
        <v>33201.56</v>
      </c>
      <c r="AG64" s="3">
        <f>ROUND(SUMIF(AA35:AA62,"=52210627",T35:T62),2)</f>
        <v>0</v>
      </c>
      <c r="AH64" s="3">
        <f>SUMIF(AA35:AA62,"=52210627",U35:U62)</f>
        <v>88.491187664879973</v>
      </c>
      <c r="AI64" s="3">
        <f>SUMIF(AA35:AA62,"=52210627",V35:V62)</f>
        <v>0</v>
      </c>
      <c r="AJ64" s="3">
        <f>ROUND(SUMIF(AA35:AA62,"=52210627",W35:W62),2)</f>
        <v>0</v>
      </c>
      <c r="AK64" s="3">
        <f>ROUND(SUMIF(AA35:AA62,"=52210627",X35:X62),2)</f>
        <v>30545.439999999999</v>
      </c>
      <c r="AL64" s="3">
        <f>ROUND(SUMIF(AA35:AA62,"=52210627",Y35:Y62),2)</f>
        <v>14276.67</v>
      </c>
      <c r="AM64" s="3"/>
      <c r="AN64" s="3"/>
      <c r="AO64" s="3">
        <f t="shared" ref="AO64:BD64" si="76">ROUND(BX64,2)</f>
        <v>0</v>
      </c>
      <c r="AP64" s="3">
        <f t="shared" si="76"/>
        <v>0</v>
      </c>
      <c r="AQ64" s="3">
        <f t="shared" si="76"/>
        <v>0</v>
      </c>
      <c r="AR64" s="3">
        <f t="shared" si="76"/>
        <v>415149.36</v>
      </c>
      <c r="AS64" s="3">
        <f t="shared" si="76"/>
        <v>0</v>
      </c>
      <c r="AT64" s="3">
        <f t="shared" si="76"/>
        <v>415149.36</v>
      </c>
      <c r="AU64" s="3">
        <f t="shared" si="76"/>
        <v>0</v>
      </c>
      <c r="AV64" s="3">
        <f t="shared" si="76"/>
        <v>331057.93</v>
      </c>
      <c r="AW64" s="3">
        <f t="shared" si="76"/>
        <v>331057.93</v>
      </c>
      <c r="AX64" s="3">
        <f t="shared" si="76"/>
        <v>0</v>
      </c>
      <c r="AY64" s="3">
        <f t="shared" si="76"/>
        <v>331057.93</v>
      </c>
      <c r="AZ64" s="3">
        <f t="shared" si="76"/>
        <v>0</v>
      </c>
      <c r="BA64" s="3">
        <f t="shared" si="76"/>
        <v>0</v>
      </c>
      <c r="BB64" s="3">
        <f t="shared" si="76"/>
        <v>0</v>
      </c>
      <c r="BC64" s="3">
        <f t="shared" si="76"/>
        <v>0</v>
      </c>
      <c r="BD64" s="3">
        <f t="shared" si="76"/>
        <v>0</v>
      </c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>
        <f>ROUND(SUMIF(AA35:AA62,"=52210627",FQ35:FQ62),2)</f>
        <v>0</v>
      </c>
      <c r="BY64" s="3">
        <f>ROUND(SUMIF(AA35:AA62,"=52210627",FR35:FR62),2)</f>
        <v>0</v>
      </c>
      <c r="BZ64" s="3">
        <f>ROUND(SUMIF(AA35:AA62,"=52210627",GL35:GL62),2)</f>
        <v>0</v>
      </c>
      <c r="CA64" s="3">
        <f>ROUND(SUMIF(AA35:AA62,"=52210627",GM35:GM62),2)</f>
        <v>415149.36</v>
      </c>
      <c r="CB64" s="3">
        <f>ROUND(SUMIF(AA35:AA62,"=52210627",GN35:GN62),2)</f>
        <v>0</v>
      </c>
      <c r="CC64" s="3">
        <f>ROUND(SUMIF(AA35:AA62,"=52210627",GO35:GO62),2)</f>
        <v>415149.36</v>
      </c>
      <c r="CD64" s="3">
        <f>ROUND(SUMIF(AA35:AA62,"=52210627",GP35:GP62),2)</f>
        <v>0</v>
      </c>
      <c r="CE64" s="3">
        <f>AC64-BX64</f>
        <v>331057.93</v>
      </c>
      <c r="CF64" s="3">
        <f>AC64-BY64</f>
        <v>331057.93</v>
      </c>
      <c r="CG64" s="3">
        <f>BX64-BZ64</f>
        <v>0</v>
      </c>
      <c r="CH64" s="3">
        <f>AC64-BX64-BY64+BZ64</f>
        <v>331057.93</v>
      </c>
      <c r="CI64" s="3">
        <f>BY64-BZ64</f>
        <v>0</v>
      </c>
      <c r="CJ64" s="3">
        <f>ROUND(SUMIF(AA35:AA62,"=52210627",GX35:GX62),2)</f>
        <v>0</v>
      </c>
      <c r="CK64" s="3">
        <f>ROUND(SUMIF(AA35:AA62,"=52210627",GY35:GY62),2)</f>
        <v>0</v>
      </c>
      <c r="CL64" s="3">
        <f>ROUND(SUMIF(AA35:AA62,"=52210627",GZ35:GZ62),2)</f>
        <v>0</v>
      </c>
      <c r="CM64" s="3">
        <f>ROUND(SUMIF(AA35:AA62,"=52210627",HD35:HD62),2)</f>
        <v>0</v>
      </c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4">
        <f t="shared" ref="DG64:DL64" si="77">ROUND(DT64,2)</f>
        <v>368482.84</v>
      </c>
      <c r="DH64" s="4">
        <f t="shared" si="77"/>
        <v>331057.93</v>
      </c>
      <c r="DI64" s="4">
        <f t="shared" si="77"/>
        <v>4223.3500000000004</v>
      </c>
      <c r="DJ64" s="4">
        <f t="shared" si="77"/>
        <v>1152.75</v>
      </c>
      <c r="DK64" s="4">
        <f t="shared" si="77"/>
        <v>33201.56</v>
      </c>
      <c r="DL64" s="4">
        <f t="shared" si="77"/>
        <v>0</v>
      </c>
      <c r="DM64" s="4">
        <f>DZ64</f>
        <v>88.491187664879973</v>
      </c>
      <c r="DN64" s="4">
        <f>EA64</f>
        <v>0</v>
      </c>
      <c r="DO64" s="4">
        <f>ROUND(EB64,2)</f>
        <v>0</v>
      </c>
      <c r="DP64" s="4">
        <f>ROUND(EC64,2)</f>
        <v>30545.439999999999</v>
      </c>
      <c r="DQ64" s="4">
        <f>ROUND(ED64,2)</f>
        <v>14276.67</v>
      </c>
      <c r="DR64" s="4"/>
      <c r="DS64" s="4"/>
      <c r="DT64" s="4">
        <f>ROUND(SUMIF(AA35:AA62,"=52210569",O35:O62),2)</f>
        <v>368482.84</v>
      </c>
      <c r="DU64" s="4">
        <f>ROUND(SUMIF(AA35:AA62,"=52210569",P35:P62),2)</f>
        <v>331057.93</v>
      </c>
      <c r="DV64" s="4">
        <f>ROUND(SUMIF(AA35:AA62,"=52210569",Q35:Q62),2)</f>
        <v>4223.3500000000004</v>
      </c>
      <c r="DW64" s="4">
        <f>ROUND(SUMIF(AA35:AA62,"=52210569",R35:R62),2)</f>
        <v>1152.75</v>
      </c>
      <c r="DX64" s="4">
        <f>ROUND(SUMIF(AA35:AA62,"=52210569",S35:S62),2)</f>
        <v>33201.56</v>
      </c>
      <c r="DY64" s="4">
        <f>ROUND(SUMIF(AA35:AA62,"=52210569",T35:T62),2)</f>
        <v>0</v>
      </c>
      <c r="DZ64" s="4">
        <f>SUMIF(AA35:AA62,"=52210569",U35:U62)</f>
        <v>88.491187664879973</v>
      </c>
      <c r="EA64" s="4">
        <f>SUMIF(AA35:AA62,"=52210569",V35:V62)</f>
        <v>0</v>
      </c>
      <c r="EB64" s="4">
        <f>ROUND(SUMIF(AA35:AA62,"=52210569",W35:W62),2)</f>
        <v>0</v>
      </c>
      <c r="EC64" s="4">
        <f>ROUND(SUMIF(AA35:AA62,"=52210569",X35:X62),2)</f>
        <v>30545.439999999999</v>
      </c>
      <c r="ED64" s="4">
        <f>ROUND(SUMIF(AA35:AA62,"=52210569",Y35:Y62),2)</f>
        <v>14276.67</v>
      </c>
      <c r="EE64" s="4"/>
      <c r="EF64" s="4"/>
      <c r="EG64" s="4">
        <f t="shared" ref="EG64:EV64" si="78">ROUND(FP64,2)</f>
        <v>0</v>
      </c>
      <c r="EH64" s="4">
        <f t="shared" si="78"/>
        <v>0</v>
      </c>
      <c r="EI64" s="4">
        <f t="shared" si="78"/>
        <v>0</v>
      </c>
      <c r="EJ64" s="4">
        <f t="shared" si="78"/>
        <v>415149.36</v>
      </c>
      <c r="EK64" s="4">
        <f t="shared" si="78"/>
        <v>0</v>
      </c>
      <c r="EL64" s="4">
        <f t="shared" si="78"/>
        <v>415149.36</v>
      </c>
      <c r="EM64" s="4">
        <f t="shared" si="78"/>
        <v>0</v>
      </c>
      <c r="EN64" s="4">
        <f t="shared" si="78"/>
        <v>331057.93</v>
      </c>
      <c r="EO64" s="4">
        <f t="shared" si="78"/>
        <v>331057.93</v>
      </c>
      <c r="EP64" s="4">
        <f t="shared" si="78"/>
        <v>0</v>
      </c>
      <c r="EQ64" s="4">
        <f t="shared" si="78"/>
        <v>331057.93</v>
      </c>
      <c r="ER64" s="4">
        <f t="shared" si="78"/>
        <v>0</v>
      </c>
      <c r="ES64" s="4">
        <f t="shared" si="78"/>
        <v>0</v>
      </c>
      <c r="ET64" s="4">
        <f t="shared" si="78"/>
        <v>0</v>
      </c>
      <c r="EU64" s="4">
        <f t="shared" si="78"/>
        <v>0</v>
      </c>
      <c r="EV64" s="4">
        <f t="shared" si="78"/>
        <v>0</v>
      </c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>
        <f>ROUND(SUMIF(AA35:AA62,"=52210569",FQ35:FQ62),2)</f>
        <v>0</v>
      </c>
      <c r="FQ64" s="4">
        <f>ROUND(SUMIF(AA35:AA62,"=52210569",FR35:FR62),2)</f>
        <v>0</v>
      </c>
      <c r="FR64" s="4">
        <f>ROUND(SUMIF(AA35:AA62,"=52210569",GL35:GL62),2)</f>
        <v>0</v>
      </c>
      <c r="FS64" s="4">
        <f>ROUND(SUMIF(AA35:AA62,"=52210569",GM35:GM62),2)</f>
        <v>415149.36</v>
      </c>
      <c r="FT64" s="4">
        <f>ROUND(SUMIF(AA35:AA62,"=52210569",GN35:GN62),2)</f>
        <v>0</v>
      </c>
      <c r="FU64" s="4">
        <f>ROUND(SUMIF(AA35:AA62,"=52210569",GO35:GO62),2)</f>
        <v>415149.36</v>
      </c>
      <c r="FV64" s="4">
        <f>ROUND(SUMIF(AA35:AA62,"=52210569",GP35:GP62),2)</f>
        <v>0</v>
      </c>
      <c r="FW64" s="4">
        <f>DU64-FP64</f>
        <v>331057.93</v>
      </c>
      <c r="FX64" s="4">
        <f>DU64-FQ64</f>
        <v>331057.93</v>
      </c>
      <c r="FY64" s="4">
        <f>FP64-FR64</f>
        <v>0</v>
      </c>
      <c r="FZ64" s="4">
        <f>DU64-FP64-FQ64+FR64</f>
        <v>331057.93</v>
      </c>
      <c r="GA64" s="4">
        <f>FQ64-FR64</f>
        <v>0</v>
      </c>
      <c r="GB64" s="4">
        <f>ROUND(SUMIF(AA35:AA62,"=52210569",GX35:GX62),2)</f>
        <v>0</v>
      </c>
      <c r="GC64" s="4">
        <f>ROUND(SUMIF(AA35:AA62,"=52210569",GY35:GY62),2)</f>
        <v>0</v>
      </c>
      <c r="GD64" s="4">
        <f>ROUND(SUMIF(AA35:AA62,"=52210569",GZ35:GZ62),2)</f>
        <v>0</v>
      </c>
      <c r="GE64" s="4">
        <f>ROUND(SUMIF(AA35:AA62,"=52210569",HD35:HD62),2)</f>
        <v>0</v>
      </c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>
        <v>0</v>
      </c>
    </row>
    <row r="66" spans="1:28" x14ac:dyDescent="0.2">
      <c r="A66" s="5">
        <v>50</v>
      </c>
      <c r="B66" s="5">
        <v>0</v>
      </c>
      <c r="C66" s="5">
        <v>0</v>
      </c>
      <c r="D66" s="5">
        <v>1</v>
      </c>
      <c r="E66" s="5">
        <v>201</v>
      </c>
      <c r="F66" s="5">
        <f>ROUND(Source!O64,O66)</f>
        <v>368482.84</v>
      </c>
      <c r="G66" s="5" t="s">
        <v>98</v>
      </c>
      <c r="H66" s="5" t="s">
        <v>99</v>
      </c>
      <c r="I66" s="5"/>
      <c r="J66" s="5"/>
      <c r="K66" s="5">
        <v>201</v>
      </c>
      <c r="L66" s="5">
        <v>1</v>
      </c>
      <c r="M66" s="5">
        <v>3</v>
      </c>
      <c r="N66" s="5" t="s">
        <v>3</v>
      </c>
      <c r="O66" s="5">
        <v>2</v>
      </c>
      <c r="P66" s="5">
        <f>ROUND(Source!DG64,O66)</f>
        <v>368482.84</v>
      </c>
      <c r="Q66" s="5"/>
      <c r="R66" s="5"/>
      <c r="S66" s="5"/>
      <c r="T66" s="5"/>
      <c r="U66" s="5"/>
      <c r="V66" s="5"/>
      <c r="W66" s="5">
        <v>368482.84</v>
      </c>
      <c r="X66" s="5">
        <v>1</v>
      </c>
      <c r="Y66" s="5">
        <v>368482.84</v>
      </c>
      <c r="Z66" s="5">
        <v>368482.84</v>
      </c>
      <c r="AA66" s="5">
        <v>1</v>
      </c>
      <c r="AB66" s="5">
        <v>368482.84</v>
      </c>
    </row>
    <row r="67" spans="1:28" x14ac:dyDescent="0.2">
      <c r="A67" s="5">
        <v>50</v>
      </c>
      <c r="B67" s="5">
        <v>0</v>
      </c>
      <c r="C67" s="5">
        <v>0</v>
      </c>
      <c r="D67" s="5">
        <v>1</v>
      </c>
      <c r="E67" s="5">
        <v>202</v>
      </c>
      <c r="F67" s="5">
        <f>ROUND(Source!P64,O67)</f>
        <v>331057.93</v>
      </c>
      <c r="G67" s="5" t="s">
        <v>100</v>
      </c>
      <c r="H67" s="5" t="s">
        <v>101</v>
      </c>
      <c r="I67" s="5"/>
      <c r="J67" s="5"/>
      <c r="K67" s="5">
        <v>202</v>
      </c>
      <c r="L67" s="5">
        <v>2</v>
      </c>
      <c r="M67" s="5">
        <v>3</v>
      </c>
      <c r="N67" s="5" t="s">
        <v>3</v>
      </c>
      <c r="O67" s="5">
        <v>2</v>
      </c>
      <c r="P67" s="5">
        <f>ROUND(Source!DH64,O67)</f>
        <v>331057.93</v>
      </c>
      <c r="Q67" s="5"/>
      <c r="R67" s="5"/>
      <c r="S67" s="5"/>
      <c r="T67" s="5"/>
      <c r="U67" s="5"/>
      <c r="V67" s="5"/>
      <c r="W67" s="5">
        <v>331057.93</v>
      </c>
      <c r="X67" s="5">
        <v>1</v>
      </c>
      <c r="Y67" s="5">
        <v>331057.93</v>
      </c>
      <c r="Z67" s="5">
        <v>331057.93</v>
      </c>
      <c r="AA67" s="5">
        <v>1</v>
      </c>
      <c r="AB67" s="5">
        <v>331057.93</v>
      </c>
    </row>
    <row r="68" spans="1:28" x14ac:dyDescent="0.2">
      <c r="A68" s="5">
        <v>50</v>
      </c>
      <c r="B68" s="5">
        <v>0</v>
      </c>
      <c r="C68" s="5">
        <v>0</v>
      </c>
      <c r="D68" s="5">
        <v>1</v>
      </c>
      <c r="E68" s="5">
        <v>222</v>
      </c>
      <c r="F68" s="5">
        <f>ROUND(Source!AO64,O68)</f>
        <v>0</v>
      </c>
      <c r="G68" s="5" t="s">
        <v>102</v>
      </c>
      <c r="H68" s="5" t="s">
        <v>103</v>
      </c>
      <c r="I68" s="5"/>
      <c r="J68" s="5"/>
      <c r="K68" s="5">
        <v>222</v>
      </c>
      <c r="L68" s="5">
        <v>3</v>
      </c>
      <c r="M68" s="5">
        <v>3</v>
      </c>
      <c r="N68" s="5" t="s">
        <v>3</v>
      </c>
      <c r="O68" s="5">
        <v>2</v>
      </c>
      <c r="P68" s="5">
        <f>ROUND(Source!EG64,O68)</f>
        <v>0</v>
      </c>
      <c r="Q68" s="5"/>
      <c r="R68" s="5"/>
      <c r="S68" s="5"/>
      <c r="T68" s="5"/>
      <c r="U68" s="5"/>
      <c r="V68" s="5"/>
      <c r="W68" s="5">
        <v>0</v>
      </c>
      <c r="X68" s="5">
        <v>1</v>
      </c>
      <c r="Y68" s="5">
        <v>0</v>
      </c>
      <c r="Z68" s="5">
        <v>0</v>
      </c>
      <c r="AA68" s="5">
        <v>1</v>
      </c>
      <c r="AB68" s="5">
        <v>0</v>
      </c>
    </row>
    <row r="69" spans="1:28" x14ac:dyDescent="0.2">
      <c r="A69" s="5">
        <v>50</v>
      </c>
      <c r="B69" s="5">
        <v>0</v>
      </c>
      <c r="C69" s="5">
        <v>0</v>
      </c>
      <c r="D69" s="5">
        <v>1</v>
      </c>
      <c r="E69" s="5">
        <v>225</v>
      </c>
      <c r="F69" s="5">
        <f>ROUND(Source!AV64,O69)</f>
        <v>331057.93</v>
      </c>
      <c r="G69" s="5" t="s">
        <v>104</v>
      </c>
      <c r="H69" s="5" t="s">
        <v>105</v>
      </c>
      <c r="I69" s="5"/>
      <c r="J69" s="5"/>
      <c r="K69" s="5">
        <v>225</v>
      </c>
      <c r="L69" s="5">
        <v>4</v>
      </c>
      <c r="M69" s="5">
        <v>3</v>
      </c>
      <c r="N69" s="5" t="s">
        <v>3</v>
      </c>
      <c r="O69" s="5">
        <v>2</v>
      </c>
      <c r="P69" s="5">
        <f>ROUND(Source!EN64,O69)</f>
        <v>331057.93</v>
      </c>
      <c r="Q69" s="5"/>
      <c r="R69" s="5"/>
      <c r="S69" s="5"/>
      <c r="T69" s="5"/>
      <c r="U69" s="5"/>
      <c r="V69" s="5"/>
      <c r="W69" s="5">
        <v>331057.93</v>
      </c>
      <c r="X69" s="5">
        <v>1</v>
      </c>
      <c r="Y69" s="5">
        <v>331057.93</v>
      </c>
      <c r="Z69" s="5">
        <v>331057.93</v>
      </c>
      <c r="AA69" s="5">
        <v>1</v>
      </c>
      <c r="AB69" s="5">
        <v>331057.93</v>
      </c>
    </row>
    <row r="70" spans="1:28" x14ac:dyDescent="0.2">
      <c r="A70" s="5">
        <v>50</v>
      </c>
      <c r="B70" s="5">
        <v>0</v>
      </c>
      <c r="C70" s="5">
        <v>0</v>
      </c>
      <c r="D70" s="5">
        <v>1</v>
      </c>
      <c r="E70" s="5">
        <v>226</v>
      </c>
      <c r="F70" s="5">
        <f>ROUND(Source!AW64,O70)</f>
        <v>331057.93</v>
      </c>
      <c r="G70" s="5" t="s">
        <v>106</v>
      </c>
      <c r="H70" s="5" t="s">
        <v>107</v>
      </c>
      <c r="I70" s="5"/>
      <c r="J70" s="5"/>
      <c r="K70" s="5">
        <v>226</v>
      </c>
      <c r="L70" s="5">
        <v>5</v>
      </c>
      <c r="M70" s="5">
        <v>3</v>
      </c>
      <c r="N70" s="5" t="s">
        <v>3</v>
      </c>
      <c r="O70" s="5">
        <v>2</v>
      </c>
      <c r="P70" s="5">
        <f>ROUND(Source!EO64,O70)</f>
        <v>331057.93</v>
      </c>
      <c r="Q70" s="5"/>
      <c r="R70" s="5"/>
      <c r="S70" s="5"/>
      <c r="T70" s="5"/>
      <c r="U70" s="5"/>
      <c r="V70" s="5"/>
      <c r="W70" s="5">
        <v>331057.93</v>
      </c>
      <c r="X70" s="5">
        <v>1</v>
      </c>
      <c r="Y70" s="5">
        <v>331057.93</v>
      </c>
      <c r="Z70" s="5">
        <v>331057.93</v>
      </c>
      <c r="AA70" s="5">
        <v>1</v>
      </c>
      <c r="AB70" s="5">
        <v>331057.93</v>
      </c>
    </row>
    <row r="71" spans="1:28" x14ac:dyDescent="0.2">
      <c r="A71" s="5">
        <v>50</v>
      </c>
      <c r="B71" s="5">
        <v>0</v>
      </c>
      <c r="C71" s="5">
        <v>0</v>
      </c>
      <c r="D71" s="5">
        <v>1</v>
      </c>
      <c r="E71" s="5">
        <v>227</v>
      </c>
      <c r="F71" s="5">
        <f>ROUND(Source!AX64,O71)</f>
        <v>0</v>
      </c>
      <c r="G71" s="5" t="s">
        <v>108</v>
      </c>
      <c r="H71" s="5" t="s">
        <v>109</v>
      </c>
      <c r="I71" s="5"/>
      <c r="J71" s="5"/>
      <c r="K71" s="5">
        <v>227</v>
      </c>
      <c r="L71" s="5">
        <v>6</v>
      </c>
      <c r="M71" s="5">
        <v>3</v>
      </c>
      <c r="N71" s="5" t="s">
        <v>3</v>
      </c>
      <c r="O71" s="5">
        <v>2</v>
      </c>
      <c r="P71" s="5">
        <f>ROUND(Source!EP64,O71)</f>
        <v>0</v>
      </c>
      <c r="Q71" s="5"/>
      <c r="R71" s="5"/>
      <c r="S71" s="5"/>
      <c r="T71" s="5"/>
      <c r="U71" s="5"/>
      <c r="V71" s="5"/>
      <c r="W71" s="5">
        <v>0</v>
      </c>
      <c r="X71" s="5">
        <v>1</v>
      </c>
      <c r="Y71" s="5">
        <v>0</v>
      </c>
      <c r="Z71" s="5">
        <v>0</v>
      </c>
      <c r="AA71" s="5">
        <v>1</v>
      </c>
      <c r="AB71" s="5">
        <v>0</v>
      </c>
    </row>
    <row r="72" spans="1:28" x14ac:dyDescent="0.2">
      <c r="A72" s="5">
        <v>50</v>
      </c>
      <c r="B72" s="5">
        <v>0</v>
      </c>
      <c r="C72" s="5">
        <v>0</v>
      </c>
      <c r="D72" s="5">
        <v>1</v>
      </c>
      <c r="E72" s="5">
        <v>228</v>
      </c>
      <c r="F72" s="5">
        <f>ROUND(Source!AY64,O72)</f>
        <v>331057.93</v>
      </c>
      <c r="G72" s="5" t="s">
        <v>110</v>
      </c>
      <c r="H72" s="5" t="s">
        <v>111</v>
      </c>
      <c r="I72" s="5"/>
      <c r="J72" s="5"/>
      <c r="K72" s="5">
        <v>228</v>
      </c>
      <c r="L72" s="5">
        <v>7</v>
      </c>
      <c r="M72" s="5">
        <v>3</v>
      </c>
      <c r="N72" s="5" t="s">
        <v>3</v>
      </c>
      <c r="O72" s="5">
        <v>2</v>
      </c>
      <c r="P72" s="5">
        <f>ROUND(Source!EQ64,O72)</f>
        <v>331057.93</v>
      </c>
      <c r="Q72" s="5"/>
      <c r="R72" s="5"/>
      <c r="S72" s="5"/>
      <c r="T72" s="5"/>
      <c r="U72" s="5"/>
      <c r="V72" s="5"/>
      <c r="W72" s="5">
        <v>331057.93</v>
      </c>
      <c r="X72" s="5">
        <v>1</v>
      </c>
      <c r="Y72" s="5">
        <v>331057.93</v>
      </c>
      <c r="Z72" s="5">
        <v>331057.93</v>
      </c>
      <c r="AA72" s="5">
        <v>1</v>
      </c>
      <c r="AB72" s="5">
        <v>331057.93</v>
      </c>
    </row>
    <row r="73" spans="1:28" x14ac:dyDescent="0.2">
      <c r="A73" s="5">
        <v>50</v>
      </c>
      <c r="B73" s="5">
        <v>0</v>
      </c>
      <c r="C73" s="5">
        <v>0</v>
      </c>
      <c r="D73" s="5">
        <v>1</v>
      </c>
      <c r="E73" s="5">
        <v>216</v>
      </c>
      <c r="F73" s="5">
        <f>ROUND(Source!AP64,O73)</f>
        <v>0</v>
      </c>
      <c r="G73" s="5" t="s">
        <v>112</v>
      </c>
      <c r="H73" s="5" t="s">
        <v>113</v>
      </c>
      <c r="I73" s="5"/>
      <c r="J73" s="5"/>
      <c r="K73" s="5">
        <v>216</v>
      </c>
      <c r="L73" s="5">
        <v>8</v>
      </c>
      <c r="M73" s="5">
        <v>3</v>
      </c>
      <c r="N73" s="5" t="s">
        <v>3</v>
      </c>
      <c r="O73" s="5">
        <v>2</v>
      </c>
      <c r="P73" s="5">
        <f>ROUND(Source!EH64,O73)</f>
        <v>0</v>
      </c>
      <c r="Q73" s="5"/>
      <c r="R73" s="5"/>
      <c r="S73" s="5"/>
      <c r="T73" s="5"/>
      <c r="U73" s="5"/>
      <c r="V73" s="5"/>
      <c r="W73" s="5">
        <v>0</v>
      </c>
      <c r="X73" s="5">
        <v>1</v>
      </c>
      <c r="Y73" s="5">
        <v>0</v>
      </c>
      <c r="Z73" s="5">
        <v>0</v>
      </c>
      <c r="AA73" s="5">
        <v>1</v>
      </c>
      <c r="AB73" s="5">
        <v>0</v>
      </c>
    </row>
    <row r="74" spans="1:28" x14ac:dyDescent="0.2">
      <c r="A74" s="5">
        <v>50</v>
      </c>
      <c r="B74" s="5">
        <v>0</v>
      </c>
      <c r="C74" s="5">
        <v>0</v>
      </c>
      <c r="D74" s="5">
        <v>1</v>
      </c>
      <c r="E74" s="5">
        <v>223</v>
      </c>
      <c r="F74" s="5">
        <f>ROUND(Source!AQ64,O74)</f>
        <v>0</v>
      </c>
      <c r="G74" s="5" t="s">
        <v>114</v>
      </c>
      <c r="H74" s="5" t="s">
        <v>115</v>
      </c>
      <c r="I74" s="5"/>
      <c r="J74" s="5"/>
      <c r="K74" s="5">
        <v>223</v>
      </c>
      <c r="L74" s="5">
        <v>9</v>
      </c>
      <c r="M74" s="5">
        <v>3</v>
      </c>
      <c r="N74" s="5" t="s">
        <v>3</v>
      </c>
      <c r="O74" s="5">
        <v>2</v>
      </c>
      <c r="P74" s="5">
        <f>ROUND(Source!EI64,O74)</f>
        <v>0</v>
      </c>
      <c r="Q74" s="5"/>
      <c r="R74" s="5"/>
      <c r="S74" s="5"/>
      <c r="T74" s="5"/>
      <c r="U74" s="5"/>
      <c r="V74" s="5"/>
      <c r="W74" s="5">
        <v>0</v>
      </c>
      <c r="X74" s="5">
        <v>1</v>
      </c>
      <c r="Y74" s="5">
        <v>0</v>
      </c>
      <c r="Z74" s="5">
        <v>0</v>
      </c>
      <c r="AA74" s="5">
        <v>1</v>
      </c>
      <c r="AB74" s="5">
        <v>0</v>
      </c>
    </row>
    <row r="75" spans="1:28" x14ac:dyDescent="0.2">
      <c r="A75" s="5">
        <v>50</v>
      </c>
      <c r="B75" s="5">
        <v>0</v>
      </c>
      <c r="C75" s="5">
        <v>0</v>
      </c>
      <c r="D75" s="5">
        <v>1</v>
      </c>
      <c r="E75" s="5">
        <v>229</v>
      </c>
      <c r="F75" s="5">
        <f>ROUND(Source!AZ64,O75)</f>
        <v>0</v>
      </c>
      <c r="G75" s="5" t="s">
        <v>116</v>
      </c>
      <c r="H75" s="5" t="s">
        <v>117</v>
      </c>
      <c r="I75" s="5"/>
      <c r="J75" s="5"/>
      <c r="K75" s="5">
        <v>229</v>
      </c>
      <c r="L75" s="5">
        <v>10</v>
      </c>
      <c r="M75" s="5">
        <v>3</v>
      </c>
      <c r="N75" s="5" t="s">
        <v>3</v>
      </c>
      <c r="O75" s="5">
        <v>2</v>
      </c>
      <c r="P75" s="5">
        <f>ROUND(Source!ER64,O75)</f>
        <v>0</v>
      </c>
      <c r="Q75" s="5"/>
      <c r="R75" s="5"/>
      <c r="S75" s="5"/>
      <c r="T75" s="5"/>
      <c r="U75" s="5"/>
      <c r="V75" s="5"/>
      <c r="W75" s="5">
        <v>0</v>
      </c>
      <c r="X75" s="5">
        <v>1</v>
      </c>
      <c r="Y75" s="5">
        <v>0</v>
      </c>
      <c r="Z75" s="5">
        <v>0</v>
      </c>
      <c r="AA75" s="5">
        <v>1</v>
      </c>
      <c r="AB75" s="5">
        <v>0</v>
      </c>
    </row>
    <row r="76" spans="1:28" x14ac:dyDescent="0.2">
      <c r="A76" s="5">
        <v>50</v>
      </c>
      <c r="B76" s="5">
        <v>0</v>
      </c>
      <c r="C76" s="5">
        <v>0</v>
      </c>
      <c r="D76" s="5">
        <v>1</v>
      </c>
      <c r="E76" s="5">
        <v>203</v>
      </c>
      <c r="F76" s="5">
        <f>ROUND(Source!Q64,O76)</f>
        <v>4223.3500000000004</v>
      </c>
      <c r="G76" s="5" t="s">
        <v>118</v>
      </c>
      <c r="H76" s="5" t="s">
        <v>119</v>
      </c>
      <c r="I76" s="5"/>
      <c r="J76" s="5"/>
      <c r="K76" s="5">
        <v>203</v>
      </c>
      <c r="L76" s="5">
        <v>11</v>
      </c>
      <c r="M76" s="5">
        <v>3</v>
      </c>
      <c r="N76" s="5" t="s">
        <v>3</v>
      </c>
      <c r="O76" s="5">
        <v>2</v>
      </c>
      <c r="P76" s="5">
        <f>ROUND(Source!DI64,O76)</f>
        <v>4223.3500000000004</v>
      </c>
      <c r="Q76" s="5"/>
      <c r="R76" s="5"/>
      <c r="S76" s="5"/>
      <c r="T76" s="5"/>
      <c r="U76" s="5"/>
      <c r="V76" s="5"/>
      <c r="W76" s="5">
        <v>4223.3500000000004</v>
      </c>
      <c r="X76" s="5">
        <v>1</v>
      </c>
      <c r="Y76" s="5">
        <v>4223.3500000000004</v>
      </c>
      <c r="Z76" s="5">
        <v>4223.3500000000004</v>
      </c>
      <c r="AA76" s="5">
        <v>1</v>
      </c>
      <c r="AB76" s="5">
        <v>4223.3500000000004</v>
      </c>
    </row>
    <row r="77" spans="1:28" x14ac:dyDescent="0.2">
      <c r="A77" s="5">
        <v>50</v>
      </c>
      <c r="B77" s="5">
        <v>0</v>
      </c>
      <c r="C77" s="5">
        <v>0</v>
      </c>
      <c r="D77" s="5">
        <v>1</v>
      </c>
      <c r="E77" s="5">
        <v>231</v>
      </c>
      <c r="F77" s="5">
        <f>ROUND(Source!BB64,O77)</f>
        <v>0</v>
      </c>
      <c r="G77" s="5" t="s">
        <v>120</v>
      </c>
      <c r="H77" s="5" t="s">
        <v>121</v>
      </c>
      <c r="I77" s="5"/>
      <c r="J77" s="5"/>
      <c r="K77" s="5">
        <v>231</v>
      </c>
      <c r="L77" s="5">
        <v>12</v>
      </c>
      <c r="M77" s="5">
        <v>3</v>
      </c>
      <c r="N77" s="5" t="s">
        <v>3</v>
      </c>
      <c r="O77" s="5">
        <v>2</v>
      </c>
      <c r="P77" s="5">
        <f>ROUND(Source!ET64,O77)</f>
        <v>0</v>
      </c>
      <c r="Q77" s="5"/>
      <c r="R77" s="5"/>
      <c r="S77" s="5"/>
      <c r="T77" s="5"/>
      <c r="U77" s="5"/>
      <c r="V77" s="5"/>
      <c r="W77" s="5">
        <v>0</v>
      </c>
      <c r="X77" s="5">
        <v>1</v>
      </c>
      <c r="Y77" s="5">
        <v>0</v>
      </c>
      <c r="Z77" s="5">
        <v>0</v>
      </c>
      <c r="AA77" s="5">
        <v>1</v>
      </c>
      <c r="AB77" s="5">
        <v>0</v>
      </c>
    </row>
    <row r="78" spans="1:28" x14ac:dyDescent="0.2">
      <c r="A78" s="5">
        <v>50</v>
      </c>
      <c r="B78" s="5">
        <v>0</v>
      </c>
      <c r="C78" s="5">
        <v>0</v>
      </c>
      <c r="D78" s="5">
        <v>1</v>
      </c>
      <c r="E78" s="5">
        <v>204</v>
      </c>
      <c r="F78" s="5">
        <f>ROUND(Source!R64,O78)</f>
        <v>1152.75</v>
      </c>
      <c r="G78" s="5" t="s">
        <v>122</v>
      </c>
      <c r="H78" s="5" t="s">
        <v>123</v>
      </c>
      <c r="I78" s="5"/>
      <c r="J78" s="5"/>
      <c r="K78" s="5">
        <v>204</v>
      </c>
      <c r="L78" s="5">
        <v>13</v>
      </c>
      <c r="M78" s="5">
        <v>3</v>
      </c>
      <c r="N78" s="5" t="s">
        <v>3</v>
      </c>
      <c r="O78" s="5">
        <v>2</v>
      </c>
      <c r="P78" s="5">
        <f>ROUND(Source!DJ64,O78)</f>
        <v>1152.75</v>
      </c>
      <c r="Q78" s="5"/>
      <c r="R78" s="5"/>
      <c r="S78" s="5"/>
      <c r="T78" s="5"/>
      <c r="U78" s="5"/>
      <c r="V78" s="5"/>
      <c r="W78" s="5">
        <v>1152.75</v>
      </c>
      <c r="X78" s="5">
        <v>1</v>
      </c>
      <c r="Y78" s="5">
        <v>1152.75</v>
      </c>
      <c r="Z78" s="5">
        <v>1152.75</v>
      </c>
      <c r="AA78" s="5">
        <v>1</v>
      </c>
      <c r="AB78" s="5">
        <v>1152.75</v>
      </c>
    </row>
    <row r="79" spans="1:28" x14ac:dyDescent="0.2">
      <c r="A79" s="5">
        <v>50</v>
      </c>
      <c r="B79" s="5">
        <v>0</v>
      </c>
      <c r="C79" s="5">
        <v>0</v>
      </c>
      <c r="D79" s="5">
        <v>1</v>
      </c>
      <c r="E79" s="5">
        <v>205</v>
      </c>
      <c r="F79" s="5">
        <f>ROUND(Source!S64,O79)</f>
        <v>33201.56</v>
      </c>
      <c r="G79" s="5" t="s">
        <v>124</v>
      </c>
      <c r="H79" s="5" t="s">
        <v>125</v>
      </c>
      <c r="I79" s="5"/>
      <c r="J79" s="5"/>
      <c r="K79" s="5">
        <v>205</v>
      </c>
      <c r="L79" s="5">
        <v>14</v>
      </c>
      <c r="M79" s="5">
        <v>3</v>
      </c>
      <c r="N79" s="5" t="s">
        <v>3</v>
      </c>
      <c r="O79" s="5">
        <v>2</v>
      </c>
      <c r="P79" s="5">
        <f>ROUND(Source!DK64,O79)</f>
        <v>33201.56</v>
      </c>
      <c r="Q79" s="5"/>
      <c r="R79" s="5"/>
      <c r="S79" s="5"/>
      <c r="T79" s="5"/>
      <c r="U79" s="5"/>
      <c r="V79" s="5"/>
      <c r="W79" s="5">
        <v>33201.56</v>
      </c>
      <c r="X79" s="5">
        <v>1</v>
      </c>
      <c r="Y79" s="5">
        <v>33201.56</v>
      </c>
      <c r="Z79" s="5">
        <v>33201.56</v>
      </c>
      <c r="AA79" s="5">
        <v>1</v>
      </c>
      <c r="AB79" s="5">
        <v>33201.56</v>
      </c>
    </row>
    <row r="80" spans="1:28" x14ac:dyDescent="0.2">
      <c r="A80" s="5">
        <v>50</v>
      </c>
      <c r="B80" s="5">
        <v>0</v>
      </c>
      <c r="C80" s="5">
        <v>0</v>
      </c>
      <c r="D80" s="5">
        <v>1</v>
      </c>
      <c r="E80" s="5">
        <v>232</v>
      </c>
      <c r="F80" s="5">
        <f>ROUND(Source!BC64,O80)</f>
        <v>0</v>
      </c>
      <c r="G80" s="5" t="s">
        <v>126</v>
      </c>
      <c r="H80" s="5" t="s">
        <v>127</v>
      </c>
      <c r="I80" s="5"/>
      <c r="J80" s="5"/>
      <c r="K80" s="5">
        <v>232</v>
      </c>
      <c r="L80" s="5">
        <v>15</v>
      </c>
      <c r="M80" s="5">
        <v>3</v>
      </c>
      <c r="N80" s="5" t="s">
        <v>3</v>
      </c>
      <c r="O80" s="5">
        <v>2</v>
      </c>
      <c r="P80" s="5">
        <f>ROUND(Source!EU64,O80)</f>
        <v>0</v>
      </c>
      <c r="Q80" s="5"/>
      <c r="R80" s="5"/>
      <c r="S80" s="5"/>
      <c r="T80" s="5"/>
      <c r="U80" s="5"/>
      <c r="V80" s="5"/>
      <c r="W80" s="5">
        <v>0</v>
      </c>
      <c r="X80" s="5">
        <v>1</v>
      </c>
      <c r="Y80" s="5">
        <v>0</v>
      </c>
      <c r="Z80" s="5">
        <v>0</v>
      </c>
      <c r="AA80" s="5">
        <v>1</v>
      </c>
      <c r="AB80" s="5">
        <v>0</v>
      </c>
    </row>
    <row r="81" spans="1:206" x14ac:dyDescent="0.2">
      <c r="A81" s="5">
        <v>50</v>
      </c>
      <c r="B81" s="5">
        <v>0</v>
      </c>
      <c r="C81" s="5">
        <v>0</v>
      </c>
      <c r="D81" s="5">
        <v>1</v>
      </c>
      <c r="E81" s="5">
        <v>214</v>
      </c>
      <c r="F81" s="5">
        <f>ROUND(Source!AS64,O81)</f>
        <v>0</v>
      </c>
      <c r="G81" s="5" t="s">
        <v>128</v>
      </c>
      <c r="H81" s="5" t="s">
        <v>129</v>
      </c>
      <c r="I81" s="5"/>
      <c r="J81" s="5"/>
      <c r="K81" s="5">
        <v>214</v>
      </c>
      <c r="L81" s="5">
        <v>16</v>
      </c>
      <c r="M81" s="5">
        <v>3</v>
      </c>
      <c r="N81" s="5" t="s">
        <v>3</v>
      </c>
      <c r="O81" s="5">
        <v>2</v>
      </c>
      <c r="P81" s="5">
        <f>ROUND(Source!EK64,O81)</f>
        <v>0</v>
      </c>
      <c r="Q81" s="5"/>
      <c r="R81" s="5"/>
      <c r="S81" s="5"/>
      <c r="T81" s="5"/>
      <c r="U81" s="5"/>
      <c r="V81" s="5"/>
      <c r="W81" s="5">
        <v>0</v>
      </c>
      <c r="X81" s="5">
        <v>1</v>
      </c>
      <c r="Y81" s="5">
        <v>0</v>
      </c>
      <c r="Z81" s="5">
        <v>0</v>
      </c>
      <c r="AA81" s="5">
        <v>1</v>
      </c>
      <c r="AB81" s="5">
        <v>0</v>
      </c>
    </row>
    <row r="82" spans="1:206" x14ac:dyDescent="0.2">
      <c r="A82" s="5">
        <v>50</v>
      </c>
      <c r="B82" s="5">
        <v>0</v>
      </c>
      <c r="C82" s="5">
        <v>0</v>
      </c>
      <c r="D82" s="5">
        <v>1</v>
      </c>
      <c r="E82" s="5">
        <v>215</v>
      </c>
      <c r="F82" s="5">
        <f>ROUND(Source!AT64,O82)</f>
        <v>415149.36</v>
      </c>
      <c r="G82" s="5" t="s">
        <v>130</v>
      </c>
      <c r="H82" s="5" t="s">
        <v>131</v>
      </c>
      <c r="I82" s="5"/>
      <c r="J82" s="5"/>
      <c r="K82" s="5">
        <v>215</v>
      </c>
      <c r="L82" s="5">
        <v>17</v>
      </c>
      <c r="M82" s="5">
        <v>3</v>
      </c>
      <c r="N82" s="5" t="s">
        <v>3</v>
      </c>
      <c r="O82" s="5">
        <v>2</v>
      </c>
      <c r="P82" s="5">
        <f>ROUND(Source!EL64,O82)</f>
        <v>415149.36</v>
      </c>
      <c r="Q82" s="5"/>
      <c r="R82" s="5"/>
      <c r="S82" s="5"/>
      <c r="T82" s="5"/>
      <c r="U82" s="5"/>
      <c r="V82" s="5"/>
      <c r="W82" s="5">
        <v>415149.36</v>
      </c>
      <c r="X82" s="5">
        <v>1</v>
      </c>
      <c r="Y82" s="5">
        <v>415149.36</v>
      </c>
      <c r="Z82" s="5">
        <v>415149.36</v>
      </c>
      <c r="AA82" s="5">
        <v>1</v>
      </c>
      <c r="AB82" s="5">
        <v>415149.36</v>
      </c>
    </row>
    <row r="83" spans="1:206" x14ac:dyDescent="0.2">
      <c r="A83" s="5">
        <v>50</v>
      </c>
      <c r="B83" s="5">
        <v>0</v>
      </c>
      <c r="C83" s="5">
        <v>0</v>
      </c>
      <c r="D83" s="5">
        <v>1</v>
      </c>
      <c r="E83" s="5">
        <v>217</v>
      </c>
      <c r="F83" s="5">
        <f>ROUND(Source!AU64,O83)</f>
        <v>0</v>
      </c>
      <c r="G83" s="5" t="s">
        <v>132</v>
      </c>
      <c r="H83" s="5" t="s">
        <v>133</v>
      </c>
      <c r="I83" s="5"/>
      <c r="J83" s="5"/>
      <c r="K83" s="5">
        <v>217</v>
      </c>
      <c r="L83" s="5">
        <v>18</v>
      </c>
      <c r="M83" s="5">
        <v>3</v>
      </c>
      <c r="N83" s="5" t="s">
        <v>3</v>
      </c>
      <c r="O83" s="5">
        <v>2</v>
      </c>
      <c r="P83" s="5">
        <f>ROUND(Source!EM64,O83)</f>
        <v>0</v>
      </c>
      <c r="Q83" s="5"/>
      <c r="R83" s="5"/>
      <c r="S83" s="5"/>
      <c r="T83" s="5"/>
      <c r="U83" s="5"/>
      <c r="V83" s="5"/>
      <c r="W83" s="5">
        <v>0</v>
      </c>
      <c r="X83" s="5">
        <v>1</v>
      </c>
      <c r="Y83" s="5">
        <v>0</v>
      </c>
      <c r="Z83" s="5">
        <v>0</v>
      </c>
      <c r="AA83" s="5">
        <v>1</v>
      </c>
      <c r="AB83" s="5">
        <v>0</v>
      </c>
    </row>
    <row r="84" spans="1:206" x14ac:dyDescent="0.2">
      <c r="A84" s="5">
        <v>50</v>
      </c>
      <c r="B84" s="5">
        <v>0</v>
      </c>
      <c r="C84" s="5">
        <v>0</v>
      </c>
      <c r="D84" s="5">
        <v>1</v>
      </c>
      <c r="E84" s="5">
        <v>230</v>
      </c>
      <c r="F84" s="5">
        <f>ROUND(Source!BA64,O84)</f>
        <v>0</v>
      </c>
      <c r="G84" s="5" t="s">
        <v>134</v>
      </c>
      <c r="H84" s="5" t="s">
        <v>135</v>
      </c>
      <c r="I84" s="5"/>
      <c r="J84" s="5"/>
      <c r="K84" s="5">
        <v>230</v>
      </c>
      <c r="L84" s="5">
        <v>19</v>
      </c>
      <c r="M84" s="5">
        <v>3</v>
      </c>
      <c r="N84" s="5" t="s">
        <v>3</v>
      </c>
      <c r="O84" s="5">
        <v>2</v>
      </c>
      <c r="P84" s="5">
        <f>ROUND(Source!ES64,O84)</f>
        <v>0</v>
      </c>
      <c r="Q84" s="5"/>
      <c r="R84" s="5"/>
      <c r="S84" s="5"/>
      <c r="T84" s="5"/>
      <c r="U84" s="5"/>
      <c r="V84" s="5"/>
      <c r="W84" s="5">
        <v>0</v>
      </c>
      <c r="X84" s="5">
        <v>1</v>
      </c>
      <c r="Y84" s="5">
        <v>0</v>
      </c>
      <c r="Z84" s="5">
        <v>0</v>
      </c>
      <c r="AA84" s="5">
        <v>1</v>
      </c>
      <c r="AB84" s="5">
        <v>0</v>
      </c>
    </row>
    <row r="85" spans="1:206" x14ac:dyDescent="0.2">
      <c r="A85" s="5">
        <v>50</v>
      </c>
      <c r="B85" s="5">
        <v>0</v>
      </c>
      <c r="C85" s="5">
        <v>0</v>
      </c>
      <c r="D85" s="5">
        <v>1</v>
      </c>
      <c r="E85" s="5">
        <v>206</v>
      </c>
      <c r="F85" s="5">
        <f>ROUND(Source!T64,O85)</f>
        <v>0</v>
      </c>
      <c r="G85" s="5" t="s">
        <v>136</v>
      </c>
      <c r="H85" s="5" t="s">
        <v>137</v>
      </c>
      <c r="I85" s="5"/>
      <c r="J85" s="5"/>
      <c r="K85" s="5">
        <v>206</v>
      </c>
      <c r="L85" s="5">
        <v>20</v>
      </c>
      <c r="M85" s="5">
        <v>3</v>
      </c>
      <c r="N85" s="5" t="s">
        <v>3</v>
      </c>
      <c r="O85" s="5">
        <v>2</v>
      </c>
      <c r="P85" s="5">
        <f>ROUND(Source!DL64,O85)</f>
        <v>0</v>
      </c>
      <c r="Q85" s="5"/>
      <c r="R85" s="5"/>
      <c r="S85" s="5"/>
      <c r="T85" s="5"/>
      <c r="U85" s="5"/>
      <c r="V85" s="5"/>
      <c r="W85" s="5">
        <v>0</v>
      </c>
      <c r="X85" s="5">
        <v>1</v>
      </c>
      <c r="Y85" s="5">
        <v>0</v>
      </c>
      <c r="Z85" s="5">
        <v>0</v>
      </c>
      <c r="AA85" s="5">
        <v>1</v>
      </c>
      <c r="AB85" s="5">
        <v>0</v>
      </c>
    </row>
    <row r="86" spans="1:206" x14ac:dyDescent="0.2">
      <c r="A86" s="5">
        <v>50</v>
      </c>
      <c r="B86" s="5">
        <v>0</v>
      </c>
      <c r="C86" s="5">
        <v>0</v>
      </c>
      <c r="D86" s="5">
        <v>1</v>
      </c>
      <c r="E86" s="5">
        <v>207</v>
      </c>
      <c r="F86" s="5">
        <f>Source!U64</f>
        <v>88.491187664879973</v>
      </c>
      <c r="G86" s="5" t="s">
        <v>138</v>
      </c>
      <c r="H86" s="5" t="s">
        <v>139</v>
      </c>
      <c r="I86" s="5"/>
      <c r="J86" s="5"/>
      <c r="K86" s="5">
        <v>207</v>
      </c>
      <c r="L86" s="5">
        <v>21</v>
      </c>
      <c r="M86" s="5">
        <v>3</v>
      </c>
      <c r="N86" s="5" t="s">
        <v>3</v>
      </c>
      <c r="O86" s="5">
        <v>-1</v>
      </c>
      <c r="P86" s="5">
        <f>Source!DM64</f>
        <v>88.491187664879973</v>
      </c>
      <c r="Q86" s="5"/>
      <c r="R86" s="5"/>
      <c r="S86" s="5"/>
      <c r="T86" s="5"/>
      <c r="U86" s="5"/>
      <c r="V86" s="5"/>
      <c r="W86" s="5">
        <v>88.491187664879988</v>
      </c>
      <c r="X86" s="5">
        <v>1</v>
      </c>
      <c r="Y86" s="5">
        <v>88.491187664879988</v>
      </c>
      <c r="Z86" s="5">
        <v>88.491187664879988</v>
      </c>
      <c r="AA86" s="5">
        <v>1</v>
      </c>
      <c r="AB86" s="5">
        <v>88.491187664879988</v>
      </c>
    </row>
    <row r="87" spans="1:206" x14ac:dyDescent="0.2">
      <c r="A87" s="5">
        <v>50</v>
      </c>
      <c r="B87" s="5">
        <v>0</v>
      </c>
      <c r="C87" s="5">
        <v>0</v>
      </c>
      <c r="D87" s="5">
        <v>1</v>
      </c>
      <c r="E87" s="5">
        <v>208</v>
      </c>
      <c r="F87" s="5">
        <f>Source!V64</f>
        <v>0</v>
      </c>
      <c r="G87" s="5" t="s">
        <v>140</v>
      </c>
      <c r="H87" s="5" t="s">
        <v>141</v>
      </c>
      <c r="I87" s="5"/>
      <c r="J87" s="5"/>
      <c r="K87" s="5">
        <v>208</v>
      </c>
      <c r="L87" s="5">
        <v>22</v>
      </c>
      <c r="M87" s="5">
        <v>3</v>
      </c>
      <c r="N87" s="5" t="s">
        <v>3</v>
      </c>
      <c r="O87" s="5">
        <v>-1</v>
      </c>
      <c r="P87" s="5">
        <f>Source!DN64</f>
        <v>0</v>
      </c>
      <c r="Q87" s="5"/>
      <c r="R87" s="5"/>
      <c r="S87" s="5"/>
      <c r="T87" s="5"/>
      <c r="U87" s="5"/>
      <c r="V87" s="5"/>
      <c r="W87" s="5">
        <v>0</v>
      </c>
      <c r="X87" s="5">
        <v>1</v>
      </c>
      <c r="Y87" s="5">
        <v>0</v>
      </c>
      <c r="Z87" s="5">
        <v>0</v>
      </c>
      <c r="AA87" s="5">
        <v>1</v>
      </c>
      <c r="AB87" s="5">
        <v>0</v>
      </c>
    </row>
    <row r="88" spans="1:206" x14ac:dyDescent="0.2">
      <c r="A88" s="5">
        <v>50</v>
      </c>
      <c r="B88" s="5">
        <v>0</v>
      </c>
      <c r="C88" s="5">
        <v>0</v>
      </c>
      <c r="D88" s="5">
        <v>1</v>
      </c>
      <c r="E88" s="5">
        <v>209</v>
      </c>
      <c r="F88" s="5">
        <f>ROUND(Source!W64,O88)</f>
        <v>0</v>
      </c>
      <c r="G88" s="5" t="s">
        <v>142</v>
      </c>
      <c r="H88" s="5" t="s">
        <v>143</v>
      </c>
      <c r="I88" s="5"/>
      <c r="J88" s="5"/>
      <c r="K88" s="5">
        <v>209</v>
      </c>
      <c r="L88" s="5">
        <v>23</v>
      </c>
      <c r="M88" s="5">
        <v>3</v>
      </c>
      <c r="N88" s="5" t="s">
        <v>3</v>
      </c>
      <c r="O88" s="5">
        <v>2</v>
      </c>
      <c r="P88" s="5">
        <f>ROUND(Source!DO64,O88)</f>
        <v>0</v>
      </c>
      <c r="Q88" s="5"/>
      <c r="R88" s="5"/>
      <c r="S88" s="5"/>
      <c r="T88" s="5"/>
      <c r="U88" s="5"/>
      <c r="V88" s="5"/>
      <c r="W88" s="5">
        <v>0</v>
      </c>
      <c r="X88" s="5">
        <v>1</v>
      </c>
      <c r="Y88" s="5">
        <v>0</v>
      </c>
      <c r="Z88" s="5">
        <v>0</v>
      </c>
      <c r="AA88" s="5">
        <v>1</v>
      </c>
      <c r="AB88" s="5">
        <v>0</v>
      </c>
    </row>
    <row r="89" spans="1:206" x14ac:dyDescent="0.2">
      <c r="A89" s="5">
        <v>50</v>
      </c>
      <c r="B89" s="5">
        <v>0</v>
      </c>
      <c r="C89" s="5">
        <v>0</v>
      </c>
      <c r="D89" s="5">
        <v>1</v>
      </c>
      <c r="E89" s="5">
        <v>233</v>
      </c>
      <c r="F89" s="5">
        <f>ROUND(Source!BD64,O89)</f>
        <v>0</v>
      </c>
      <c r="G89" s="5" t="s">
        <v>144</v>
      </c>
      <c r="H89" s="5" t="s">
        <v>145</v>
      </c>
      <c r="I89" s="5"/>
      <c r="J89" s="5"/>
      <c r="K89" s="5">
        <v>233</v>
      </c>
      <c r="L89" s="5">
        <v>24</v>
      </c>
      <c r="M89" s="5">
        <v>3</v>
      </c>
      <c r="N89" s="5" t="s">
        <v>3</v>
      </c>
      <c r="O89" s="5">
        <v>2</v>
      </c>
      <c r="P89" s="5">
        <f>ROUND(Source!EV64,O89)</f>
        <v>0</v>
      </c>
      <c r="Q89" s="5"/>
      <c r="R89" s="5"/>
      <c r="S89" s="5"/>
      <c r="T89" s="5"/>
      <c r="U89" s="5"/>
      <c r="V89" s="5"/>
      <c r="W89" s="5">
        <v>0</v>
      </c>
      <c r="X89" s="5">
        <v>1</v>
      </c>
      <c r="Y89" s="5">
        <v>0</v>
      </c>
      <c r="Z89" s="5">
        <v>0</v>
      </c>
      <c r="AA89" s="5">
        <v>1</v>
      </c>
      <c r="AB89" s="5">
        <v>0</v>
      </c>
    </row>
    <row r="90" spans="1:206" x14ac:dyDescent="0.2">
      <c r="A90" s="5">
        <v>50</v>
      </c>
      <c r="B90" s="5">
        <v>0</v>
      </c>
      <c r="C90" s="5">
        <v>0</v>
      </c>
      <c r="D90" s="5">
        <v>1</v>
      </c>
      <c r="E90" s="5">
        <v>210</v>
      </c>
      <c r="F90" s="5">
        <f>ROUND(Source!X64,O90)</f>
        <v>30545.439999999999</v>
      </c>
      <c r="G90" s="5" t="s">
        <v>146</v>
      </c>
      <c r="H90" s="5" t="s">
        <v>147</v>
      </c>
      <c r="I90" s="5"/>
      <c r="J90" s="5"/>
      <c r="K90" s="5">
        <v>210</v>
      </c>
      <c r="L90" s="5">
        <v>25</v>
      </c>
      <c r="M90" s="5">
        <v>3</v>
      </c>
      <c r="N90" s="5" t="s">
        <v>3</v>
      </c>
      <c r="O90" s="5">
        <v>2</v>
      </c>
      <c r="P90" s="5">
        <f>ROUND(Source!DP64,O90)</f>
        <v>30545.439999999999</v>
      </c>
      <c r="Q90" s="5"/>
      <c r="R90" s="5"/>
      <c r="S90" s="5"/>
      <c r="T90" s="5"/>
      <c r="U90" s="5"/>
      <c r="V90" s="5"/>
      <c r="W90" s="5">
        <v>30545.439999999999</v>
      </c>
      <c r="X90" s="5">
        <v>1</v>
      </c>
      <c r="Y90" s="5">
        <v>30545.439999999999</v>
      </c>
      <c r="Z90" s="5">
        <v>30545.439999999999</v>
      </c>
      <c r="AA90" s="5">
        <v>1</v>
      </c>
      <c r="AB90" s="5">
        <v>30545.439999999999</v>
      </c>
    </row>
    <row r="91" spans="1:206" x14ac:dyDescent="0.2">
      <c r="A91" s="5">
        <v>50</v>
      </c>
      <c r="B91" s="5">
        <v>0</v>
      </c>
      <c r="C91" s="5">
        <v>0</v>
      </c>
      <c r="D91" s="5">
        <v>1</v>
      </c>
      <c r="E91" s="5">
        <v>211</v>
      </c>
      <c r="F91" s="5">
        <f>ROUND(Source!Y64,O91)</f>
        <v>14276.67</v>
      </c>
      <c r="G91" s="5" t="s">
        <v>148</v>
      </c>
      <c r="H91" s="5" t="s">
        <v>149</v>
      </c>
      <c r="I91" s="5"/>
      <c r="J91" s="5"/>
      <c r="K91" s="5">
        <v>211</v>
      </c>
      <c r="L91" s="5">
        <v>26</v>
      </c>
      <c r="M91" s="5">
        <v>3</v>
      </c>
      <c r="N91" s="5" t="s">
        <v>3</v>
      </c>
      <c r="O91" s="5">
        <v>2</v>
      </c>
      <c r="P91" s="5">
        <f>ROUND(Source!DQ64,O91)</f>
        <v>14276.67</v>
      </c>
      <c r="Q91" s="5"/>
      <c r="R91" s="5"/>
      <c r="S91" s="5"/>
      <c r="T91" s="5"/>
      <c r="U91" s="5"/>
      <c r="V91" s="5"/>
      <c r="W91" s="5">
        <v>14276.67</v>
      </c>
      <c r="X91" s="5">
        <v>1</v>
      </c>
      <c r="Y91" s="5">
        <v>14276.67</v>
      </c>
      <c r="Z91" s="5">
        <v>14276.67</v>
      </c>
      <c r="AA91" s="5">
        <v>1</v>
      </c>
      <c r="AB91" s="5">
        <v>14276.67</v>
      </c>
    </row>
    <row r="92" spans="1:206" x14ac:dyDescent="0.2">
      <c r="A92" s="5">
        <v>50</v>
      </c>
      <c r="B92" s="5">
        <v>0</v>
      </c>
      <c r="C92" s="5">
        <v>0</v>
      </c>
      <c r="D92" s="5">
        <v>1</v>
      </c>
      <c r="E92" s="5">
        <v>224</v>
      </c>
      <c r="F92" s="5">
        <f>ROUND(Source!AR64,O92)</f>
        <v>415149.36</v>
      </c>
      <c r="G92" s="5" t="s">
        <v>150</v>
      </c>
      <c r="H92" s="5" t="s">
        <v>151</v>
      </c>
      <c r="I92" s="5"/>
      <c r="J92" s="5"/>
      <c r="K92" s="5">
        <v>224</v>
      </c>
      <c r="L92" s="5">
        <v>27</v>
      </c>
      <c r="M92" s="5">
        <v>3</v>
      </c>
      <c r="N92" s="5" t="s">
        <v>3</v>
      </c>
      <c r="O92" s="5">
        <v>2</v>
      </c>
      <c r="P92" s="5">
        <f>ROUND(Source!EJ64,O92)</f>
        <v>415149.36</v>
      </c>
      <c r="Q92" s="5"/>
      <c r="R92" s="5"/>
      <c r="S92" s="5"/>
      <c r="T92" s="5"/>
      <c r="U92" s="5"/>
      <c r="V92" s="5"/>
      <c r="W92" s="5">
        <v>415149.36</v>
      </c>
      <c r="X92" s="5">
        <v>1</v>
      </c>
      <c r="Y92" s="5">
        <v>415149.36</v>
      </c>
      <c r="Z92" s="5">
        <v>415149.36</v>
      </c>
      <c r="AA92" s="5">
        <v>1</v>
      </c>
      <c r="AB92" s="5">
        <v>415149.36</v>
      </c>
    </row>
    <row r="94" spans="1:206" x14ac:dyDescent="0.2">
      <c r="A94" s="1">
        <v>5</v>
      </c>
      <c r="B94" s="1">
        <v>1</v>
      </c>
      <c r="C94" s="1"/>
      <c r="D94" s="1">
        <f>ROW(A103)</f>
        <v>103</v>
      </c>
      <c r="E94" s="1"/>
      <c r="F94" s="1" t="s">
        <v>19</v>
      </c>
      <c r="G94" s="1" t="s">
        <v>152</v>
      </c>
      <c r="H94" s="1" t="s">
        <v>3</v>
      </c>
      <c r="I94" s="1">
        <v>0</v>
      </c>
      <c r="J94" s="1"/>
      <c r="K94" s="1">
        <v>0</v>
      </c>
      <c r="L94" s="1"/>
      <c r="M94" s="1" t="s">
        <v>3</v>
      </c>
      <c r="N94" s="1"/>
      <c r="O94" s="1"/>
      <c r="P94" s="1"/>
      <c r="Q94" s="1"/>
      <c r="R94" s="1"/>
      <c r="S94" s="1">
        <v>0</v>
      </c>
      <c r="T94" s="1">
        <v>0</v>
      </c>
      <c r="U94" s="1" t="s">
        <v>3</v>
      </c>
      <c r="V94" s="1">
        <v>0</v>
      </c>
      <c r="W94" s="1"/>
      <c r="X94" s="1"/>
      <c r="Y94" s="1"/>
      <c r="Z94" s="1"/>
      <c r="AA94" s="1"/>
      <c r="AB94" s="1" t="s">
        <v>3</v>
      </c>
      <c r="AC94" s="1" t="s">
        <v>3</v>
      </c>
      <c r="AD94" s="1" t="s">
        <v>3</v>
      </c>
      <c r="AE94" s="1" t="s">
        <v>3</v>
      </c>
      <c r="AF94" s="1" t="s">
        <v>3</v>
      </c>
      <c r="AG94" s="1" t="s">
        <v>3</v>
      </c>
      <c r="AH94" s="1"/>
      <c r="AI94" s="1"/>
      <c r="AJ94" s="1"/>
      <c r="AK94" s="1"/>
      <c r="AL94" s="1"/>
      <c r="AM94" s="1"/>
      <c r="AN94" s="1"/>
      <c r="AO94" s="1"/>
      <c r="AP94" s="1" t="s">
        <v>3</v>
      </c>
      <c r="AQ94" s="1" t="s">
        <v>3</v>
      </c>
      <c r="AR94" s="1" t="s">
        <v>3</v>
      </c>
      <c r="AS94" s="1"/>
      <c r="AT94" s="1"/>
      <c r="AU94" s="1"/>
      <c r="AV94" s="1"/>
      <c r="AW94" s="1"/>
      <c r="AX94" s="1"/>
      <c r="AY94" s="1"/>
      <c r="AZ94" s="1" t="s">
        <v>3</v>
      </c>
      <c r="BA94" s="1"/>
      <c r="BB94" s="1" t="s">
        <v>3</v>
      </c>
      <c r="BC94" s="1" t="s">
        <v>3</v>
      </c>
      <c r="BD94" s="1" t="s">
        <v>3</v>
      </c>
      <c r="BE94" s="1" t="s">
        <v>3</v>
      </c>
      <c r="BF94" s="1" t="s">
        <v>3</v>
      </c>
      <c r="BG94" s="1" t="s">
        <v>3</v>
      </c>
      <c r="BH94" s="1" t="s">
        <v>3</v>
      </c>
      <c r="BI94" s="1" t="s">
        <v>3</v>
      </c>
      <c r="BJ94" s="1" t="s">
        <v>3</v>
      </c>
      <c r="BK94" s="1" t="s">
        <v>3</v>
      </c>
      <c r="BL94" s="1" t="s">
        <v>3</v>
      </c>
      <c r="BM94" s="1" t="s">
        <v>3</v>
      </c>
      <c r="BN94" s="1" t="s">
        <v>3</v>
      </c>
      <c r="BO94" s="1" t="s">
        <v>3</v>
      </c>
      <c r="BP94" s="1" t="s">
        <v>3</v>
      </c>
      <c r="BQ94" s="1"/>
      <c r="BR94" s="1"/>
      <c r="BS94" s="1"/>
      <c r="BT94" s="1"/>
      <c r="BU94" s="1"/>
      <c r="BV94" s="1"/>
      <c r="BW94" s="1"/>
      <c r="BX94" s="1">
        <v>0</v>
      </c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>
        <v>0</v>
      </c>
    </row>
    <row r="96" spans="1:206" x14ac:dyDescent="0.2">
      <c r="A96" s="3">
        <v>52</v>
      </c>
      <c r="B96" s="3">
        <f t="shared" ref="B96:G96" si="79">B103</f>
        <v>1</v>
      </c>
      <c r="C96" s="3">
        <f t="shared" si="79"/>
        <v>5</v>
      </c>
      <c r="D96" s="3">
        <f t="shared" si="79"/>
        <v>94</v>
      </c>
      <c r="E96" s="3">
        <f t="shared" si="79"/>
        <v>0</v>
      </c>
      <c r="F96" s="3" t="str">
        <f t="shared" si="79"/>
        <v>Новый подраздел</v>
      </c>
      <c r="G96" s="3" t="str">
        <f t="shared" si="79"/>
        <v>Строительные работы</v>
      </c>
      <c r="H96" s="3"/>
      <c r="I96" s="3"/>
      <c r="J96" s="3"/>
      <c r="K96" s="3"/>
      <c r="L96" s="3"/>
      <c r="M96" s="3"/>
      <c r="N96" s="3"/>
      <c r="O96" s="3">
        <f t="shared" ref="O96:AT96" si="80">O103</f>
        <v>29682.1</v>
      </c>
      <c r="P96" s="3">
        <f t="shared" si="80"/>
        <v>12751.07</v>
      </c>
      <c r="Q96" s="3">
        <f t="shared" si="80"/>
        <v>0</v>
      </c>
      <c r="R96" s="3">
        <f t="shared" si="80"/>
        <v>0</v>
      </c>
      <c r="S96" s="3">
        <f t="shared" si="80"/>
        <v>16931.03</v>
      </c>
      <c r="T96" s="3">
        <f t="shared" si="80"/>
        <v>0</v>
      </c>
      <c r="U96" s="3">
        <f t="shared" si="80"/>
        <v>47.755931520000004</v>
      </c>
      <c r="V96" s="3">
        <f t="shared" si="80"/>
        <v>0</v>
      </c>
      <c r="W96" s="3">
        <f t="shared" si="80"/>
        <v>0</v>
      </c>
      <c r="X96" s="3">
        <f t="shared" si="80"/>
        <v>14730</v>
      </c>
      <c r="Y96" s="3">
        <f t="shared" si="80"/>
        <v>6941.72</v>
      </c>
      <c r="Z96" s="3">
        <f t="shared" si="80"/>
        <v>0</v>
      </c>
      <c r="AA96" s="3">
        <f t="shared" si="80"/>
        <v>0</v>
      </c>
      <c r="AB96" s="3">
        <f t="shared" si="80"/>
        <v>29682.1</v>
      </c>
      <c r="AC96" s="3">
        <f t="shared" si="80"/>
        <v>12751.07</v>
      </c>
      <c r="AD96" s="3">
        <f t="shared" si="80"/>
        <v>0</v>
      </c>
      <c r="AE96" s="3">
        <f t="shared" si="80"/>
        <v>0</v>
      </c>
      <c r="AF96" s="3">
        <f t="shared" si="80"/>
        <v>16931.03</v>
      </c>
      <c r="AG96" s="3">
        <f t="shared" si="80"/>
        <v>0</v>
      </c>
      <c r="AH96" s="3">
        <f t="shared" si="80"/>
        <v>47.755931520000004</v>
      </c>
      <c r="AI96" s="3">
        <f t="shared" si="80"/>
        <v>0</v>
      </c>
      <c r="AJ96" s="3">
        <f t="shared" si="80"/>
        <v>0</v>
      </c>
      <c r="AK96" s="3">
        <f t="shared" si="80"/>
        <v>14730</v>
      </c>
      <c r="AL96" s="3">
        <f t="shared" si="80"/>
        <v>6941.72</v>
      </c>
      <c r="AM96" s="3">
        <f t="shared" si="80"/>
        <v>0</v>
      </c>
      <c r="AN96" s="3">
        <f t="shared" si="80"/>
        <v>0</v>
      </c>
      <c r="AO96" s="3">
        <f t="shared" si="80"/>
        <v>0</v>
      </c>
      <c r="AP96" s="3">
        <f t="shared" si="80"/>
        <v>0</v>
      </c>
      <c r="AQ96" s="3">
        <f t="shared" si="80"/>
        <v>0</v>
      </c>
      <c r="AR96" s="3">
        <f t="shared" si="80"/>
        <v>51353.82</v>
      </c>
      <c r="AS96" s="3">
        <f t="shared" si="80"/>
        <v>12751.07</v>
      </c>
      <c r="AT96" s="3">
        <f t="shared" si="80"/>
        <v>38602.75</v>
      </c>
      <c r="AU96" s="3">
        <f t="shared" ref="AU96:BZ96" si="81">AU103</f>
        <v>0</v>
      </c>
      <c r="AV96" s="3">
        <f t="shared" si="81"/>
        <v>12751.07</v>
      </c>
      <c r="AW96" s="3">
        <f t="shared" si="81"/>
        <v>12751.07</v>
      </c>
      <c r="AX96" s="3">
        <f t="shared" si="81"/>
        <v>0</v>
      </c>
      <c r="AY96" s="3">
        <f t="shared" si="81"/>
        <v>12751.07</v>
      </c>
      <c r="AZ96" s="3">
        <f t="shared" si="81"/>
        <v>0</v>
      </c>
      <c r="BA96" s="3">
        <f t="shared" si="81"/>
        <v>0</v>
      </c>
      <c r="BB96" s="3">
        <f t="shared" si="81"/>
        <v>0</v>
      </c>
      <c r="BC96" s="3">
        <f t="shared" si="81"/>
        <v>0</v>
      </c>
      <c r="BD96" s="3">
        <f t="shared" si="81"/>
        <v>0</v>
      </c>
      <c r="BE96" s="3">
        <f t="shared" si="81"/>
        <v>0</v>
      </c>
      <c r="BF96" s="3">
        <f t="shared" si="81"/>
        <v>0</v>
      </c>
      <c r="BG96" s="3">
        <f t="shared" si="81"/>
        <v>0</v>
      </c>
      <c r="BH96" s="3">
        <f t="shared" si="81"/>
        <v>0</v>
      </c>
      <c r="BI96" s="3">
        <f t="shared" si="81"/>
        <v>0</v>
      </c>
      <c r="BJ96" s="3">
        <f t="shared" si="81"/>
        <v>0</v>
      </c>
      <c r="BK96" s="3">
        <f t="shared" si="81"/>
        <v>0</v>
      </c>
      <c r="BL96" s="3">
        <f t="shared" si="81"/>
        <v>0</v>
      </c>
      <c r="BM96" s="3">
        <f t="shared" si="81"/>
        <v>0</v>
      </c>
      <c r="BN96" s="3">
        <f t="shared" si="81"/>
        <v>0</v>
      </c>
      <c r="BO96" s="3">
        <f t="shared" si="81"/>
        <v>0</v>
      </c>
      <c r="BP96" s="3">
        <f t="shared" si="81"/>
        <v>0</v>
      </c>
      <c r="BQ96" s="3">
        <f t="shared" si="81"/>
        <v>0</v>
      </c>
      <c r="BR96" s="3">
        <f t="shared" si="81"/>
        <v>0</v>
      </c>
      <c r="BS96" s="3">
        <f t="shared" si="81"/>
        <v>0</v>
      </c>
      <c r="BT96" s="3">
        <f t="shared" si="81"/>
        <v>0</v>
      </c>
      <c r="BU96" s="3">
        <f t="shared" si="81"/>
        <v>0</v>
      </c>
      <c r="BV96" s="3">
        <f t="shared" si="81"/>
        <v>0</v>
      </c>
      <c r="BW96" s="3">
        <f t="shared" si="81"/>
        <v>0</v>
      </c>
      <c r="BX96" s="3">
        <f t="shared" si="81"/>
        <v>0</v>
      </c>
      <c r="BY96" s="3">
        <f t="shared" si="81"/>
        <v>0</v>
      </c>
      <c r="BZ96" s="3">
        <f t="shared" si="81"/>
        <v>0</v>
      </c>
      <c r="CA96" s="3">
        <f t="shared" ref="CA96:DF96" si="82">CA103</f>
        <v>51353.82</v>
      </c>
      <c r="CB96" s="3">
        <f t="shared" si="82"/>
        <v>12751.07</v>
      </c>
      <c r="CC96" s="3">
        <f t="shared" si="82"/>
        <v>38602.75</v>
      </c>
      <c r="CD96" s="3">
        <f t="shared" si="82"/>
        <v>0</v>
      </c>
      <c r="CE96" s="3">
        <f t="shared" si="82"/>
        <v>12751.07</v>
      </c>
      <c r="CF96" s="3">
        <f t="shared" si="82"/>
        <v>12751.07</v>
      </c>
      <c r="CG96" s="3">
        <f t="shared" si="82"/>
        <v>0</v>
      </c>
      <c r="CH96" s="3">
        <f t="shared" si="82"/>
        <v>12751.07</v>
      </c>
      <c r="CI96" s="3">
        <f t="shared" si="82"/>
        <v>0</v>
      </c>
      <c r="CJ96" s="3">
        <f t="shared" si="82"/>
        <v>0</v>
      </c>
      <c r="CK96" s="3">
        <f t="shared" si="82"/>
        <v>0</v>
      </c>
      <c r="CL96" s="3">
        <f t="shared" si="82"/>
        <v>0</v>
      </c>
      <c r="CM96" s="3">
        <f t="shared" si="82"/>
        <v>0</v>
      </c>
      <c r="CN96" s="3">
        <f t="shared" si="82"/>
        <v>0</v>
      </c>
      <c r="CO96" s="3">
        <f t="shared" si="82"/>
        <v>0</v>
      </c>
      <c r="CP96" s="3">
        <f t="shared" si="82"/>
        <v>0</v>
      </c>
      <c r="CQ96" s="3">
        <f t="shared" si="82"/>
        <v>0</v>
      </c>
      <c r="CR96" s="3">
        <f t="shared" si="82"/>
        <v>0</v>
      </c>
      <c r="CS96" s="3">
        <f t="shared" si="82"/>
        <v>0</v>
      </c>
      <c r="CT96" s="3">
        <f t="shared" si="82"/>
        <v>0</v>
      </c>
      <c r="CU96" s="3">
        <f t="shared" si="82"/>
        <v>0</v>
      </c>
      <c r="CV96" s="3">
        <f t="shared" si="82"/>
        <v>0</v>
      </c>
      <c r="CW96" s="3">
        <f t="shared" si="82"/>
        <v>0</v>
      </c>
      <c r="CX96" s="3">
        <f t="shared" si="82"/>
        <v>0</v>
      </c>
      <c r="CY96" s="3">
        <f t="shared" si="82"/>
        <v>0</v>
      </c>
      <c r="CZ96" s="3">
        <f t="shared" si="82"/>
        <v>0</v>
      </c>
      <c r="DA96" s="3">
        <f t="shared" si="82"/>
        <v>0</v>
      </c>
      <c r="DB96" s="3">
        <f t="shared" si="82"/>
        <v>0</v>
      </c>
      <c r="DC96" s="3">
        <f t="shared" si="82"/>
        <v>0</v>
      </c>
      <c r="DD96" s="3">
        <f t="shared" si="82"/>
        <v>0</v>
      </c>
      <c r="DE96" s="3">
        <f t="shared" si="82"/>
        <v>0</v>
      </c>
      <c r="DF96" s="3">
        <f t="shared" si="82"/>
        <v>0</v>
      </c>
      <c r="DG96" s="4">
        <f t="shared" ref="DG96:EL96" si="83">DG103</f>
        <v>16931.03</v>
      </c>
      <c r="DH96" s="4">
        <f t="shared" si="83"/>
        <v>0</v>
      </c>
      <c r="DI96" s="4">
        <f t="shared" si="83"/>
        <v>0</v>
      </c>
      <c r="DJ96" s="4">
        <f t="shared" si="83"/>
        <v>0</v>
      </c>
      <c r="DK96" s="4">
        <f t="shared" si="83"/>
        <v>16931.03</v>
      </c>
      <c r="DL96" s="4">
        <f t="shared" si="83"/>
        <v>0</v>
      </c>
      <c r="DM96" s="4">
        <f t="shared" si="83"/>
        <v>47.755931520000004</v>
      </c>
      <c r="DN96" s="4">
        <f t="shared" si="83"/>
        <v>0</v>
      </c>
      <c r="DO96" s="4">
        <f t="shared" si="83"/>
        <v>0</v>
      </c>
      <c r="DP96" s="4">
        <f t="shared" si="83"/>
        <v>14730</v>
      </c>
      <c r="DQ96" s="4">
        <f t="shared" si="83"/>
        <v>6941.72</v>
      </c>
      <c r="DR96" s="4">
        <f t="shared" si="83"/>
        <v>0</v>
      </c>
      <c r="DS96" s="4">
        <f t="shared" si="83"/>
        <v>0</v>
      </c>
      <c r="DT96" s="4">
        <f t="shared" si="83"/>
        <v>16931.03</v>
      </c>
      <c r="DU96" s="4">
        <f t="shared" si="83"/>
        <v>0</v>
      </c>
      <c r="DV96" s="4">
        <f t="shared" si="83"/>
        <v>0</v>
      </c>
      <c r="DW96" s="4">
        <f t="shared" si="83"/>
        <v>0</v>
      </c>
      <c r="DX96" s="4">
        <f t="shared" si="83"/>
        <v>16931.03</v>
      </c>
      <c r="DY96" s="4">
        <f t="shared" si="83"/>
        <v>0</v>
      </c>
      <c r="DZ96" s="4">
        <f t="shared" si="83"/>
        <v>47.755931520000004</v>
      </c>
      <c r="EA96" s="4">
        <f t="shared" si="83"/>
        <v>0</v>
      </c>
      <c r="EB96" s="4">
        <f t="shared" si="83"/>
        <v>0</v>
      </c>
      <c r="EC96" s="4">
        <f t="shared" si="83"/>
        <v>14730</v>
      </c>
      <c r="ED96" s="4">
        <f t="shared" si="83"/>
        <v>6941.72</v>
      </c>
      <c r="EE96" s="4">
        <f t="shared" si="83"/>
        <v>0</v>
      </c>
      <c r="EF96" s="4">
        <f t="shared" si="83"/>
        <v>0</v>
      </c>
      <c r="EG96" s="4">
        <f t="shared" si="83"/>
        <v>0</v>
      </c>
      <c r="EH96" s="4">
        <f t="shared" si="83"/>
        <v>0</v>
      </c>
      <c r="EI96" s="4">
        <f t="shared" si="83"/>
        <v>0</v>
      </c>
      <c r="EJ96" s="4">
        <f t="shared" si="83"/>
        <v>38602.75</v>
      </c>
      <c r="EK96" s="4">
        <f t="shared" si="83"/>
        <v>0</v>
      </c>
      <c r="EL96" s="4">
        <f t="shared" si="83"/>
        <v>38602.75</v>
      </c>
      <c r="EM96" s="4">
        <f t="shared" ref="EM96:FR96" si="84">EM103</f>
        <v>0</v>
      </c>
      <c r="EN96" s="4">
        <f t="shared" si="84"/>
        <v>0</v>
      </c>
      <c r="EO96" s="4">
        <f t="shared" si="84"/>
        <v>0</v>
      </c>
      <c r="EP96" s="4">
        <f t="shared" si="84"/>
        <v>0</v>
      </c>
      <c r="EQ96" s="4">
        <f t="shared" si="84"/>
        <v>0</v>
      </c>
      <c r="ER96" s="4">
        <f t="shared" si="84"/>
        <v>0</v>
      </c>
      <c r="ES96" s="4">
        <f t="shared" si="84"/>
        <v>0</v>
      </c>
      <c r="ET96" s="4">
        <f t="shared" si="84"/>
        <v>0</v>
      </c>
      <c r="EU96" s="4">
        <f t="shared" si="84"/>
        <v>0</v>
      </c>
      <c r="EV96" s="4">
        <f t="shared" si="84"/>
        <v>0</v>
      </c>
      <c r="EW96" s="4">
        <f t="shared" si="84"/>
        <v>0</v>
      </c>
      <c r="EX96" s="4">
        <f t="shared" si="84"/>
        <v>0</v>
      </c>
      <c r="EY96" s="4">
        <f t="shared" si="84"/>
        <v>0</v>
      </c>
      <c r="EZ96" s="4">
        <f t="shared" si="84"/>
        <v>0</v>
      </c>
      <c r="FA96" s="4">
        <f t="shared" si="84"/>
        <v>0</v>
      </c>
      <c r="FB96" s="4">
        <f t="shared" si="84"/>
        <v>0</v>
      </c>
      <c r="FC96" s="4">
        <f t="shared" si="84"/>
        <v>0</v>
      </c>
      <c r="FD96" s="4">
        <f t="shared" si="84"/>
        <v>0</v>
      </c>
      <c r="FE96" s="4">
        <f t="shared" si="84"/>
        <v>0</v>
      </c>
      <c r="FF96" s="4">
        <f t="shared" si="84"/>
        <v>0</v>
      </c>
      <c r="FG96" s="4">
        <f t="shared" si="84"/>
        <v>0</v>
      </c>
      <c r="FH96" s="4">
        <f t="shared" si="84"/>
        <v>0</v>
      </c>
      <c r="FI96" s="4">
        <f t="shared" si="84"/>
        <v>0</v>
      </c>
      <c r="FJ96" s="4">
        <f t="shared" si="84"/>
        <v>0</v>
      </c>
      <c r="FK96" s="4">
        <f t="shared" si="84"/>
        <v>0</v>
      </c>
      <c r="FL96" s="4">
        <f t="shared" si="84"/>
        <v>0</v>
      </c>
      <c r="FM96" s="4">
        <f t="shared" si="84"/>
        <v>0</v>
      </c>
      <c r="FN96" s="4">
        <f t="shared" si="84"/>
        <v>0</v>
      </c>
      <c r="FO96" s="4">
        <f t="shared" si="84"/>
        <v>0</v>
      </c>
      <c r="FP96" s="4">
        <f t="shared" si="84"/>
        <v>0</v>
      </c>
      <c r="FQ96" s="4">
        <f t="shared" si="84"/>
        <v>0</v>
      </c>
      <c r="FR96" s="4">
        <f t="shared" si="84"/>
        <v>0</v>
      </c>
      <c r="FS96" s="4">
        <f t="shared" ref="FS96:GX96" si="85">FS103</f>
        <v>38602.75</v>
      </c>
      <c r="FT96" s="4">
        <f t="shared" si="85"/>
        <v>0</v>
      </c>
      <c r="FU96" s="4">
        <f t="shared" si="85"/>
        <v>38602.75</v>
      </c>
      <c r="FV96" s="4">
        <f t="shared" si="85"/>
        <v>0</v>
      </c>
      <c r="FW96" s="4">
        <f t="shared" si="85"/>
        <v>0</v>
      </c>
      <c r="FX96" s="4">
        <f t="shared" si="85"/>
        <v>0</v>
      </c>
      <c r="FY96" s="4">
        <f t="shared" si="85"/>
        <v>0</v>
      </c>
      <c r="FZ96" s="4">
        <f t="shared" si="85"/>
        <v>0</v>
      </c>
      <c r="GA96" s="4">
        <f t="shared" si="85"/>
        <v>0</v>
      </c>
      <c r="GB96" s="4">
        <f t="shared" si="85"/>
        <v>0</v>
      </c>
      <c r="GC96" s="4">
        <f t="shared" si="85"/>
        <v>0</v>
      </c>
      <c r="GD96" s="4">
        <f t="shared" si="85"/>
        <v>0</v>
      </c>
      <c r="GE96" s="4">
        <f t="shared" si="85"/>
        <v>0</v>
      </c>
      <c r="GF96" s="4">
        <f t="shared" si="85"/>
        <v>0</v>
      </c>
      <c r="GG96" s="4">
        <f t="shared" si="85"/>
        <v>0</v>
      </c>
      <c r="GH96" s="4">
        <f t="shared" si="85"/>
        <v>0</v>
      </c>
      <c r="GI96" s="4">
        <f t="shared" si="85"/>
        <v>0</v>
      </c>
      <c r="GJ96" s="4">
        <f t="shared" si="85"/>
        <v>0</v>
      </c>
      <c r="GK96" s="4">
        <f t="shared" si="85"/>
        <v>0</v>
      </c>
      <c r="GL96" s="4">
        <f t="shared" si="85"/>
        <v>0</v>
      </c>
      <c r="GM96" s="4">
        <f t="shared" si="85"/>
        <v>0</v>
      </c>
      <c r="GN96" s="4">
        <f t="shared" si="85"/>
        <v>0</v>
      </c>
      <c r="GO96" s="4">
        <f t="shared" si="85"/>
        <v>0</v>
      </c>
      <c r="GP96" s="4">
        <f t="shared" si="85"/>
        <v>0</v>
      </c>
      <c r="GQ96" s="4">
        <f t="shared" si="85"/>
        <v>0</v>
      </c>
      <c r="GR96" s="4">
        <f t="shared" si="85"/>
        <v>0</v>
      </c>
      <c r="GS96" s="4">
        <f t="shared" si="85"/>
        <v>0</v>
      </c>
      <c r="GT96" s="4">
        <f t="shared" si="85"/>
        <v>0</v>
      </c>
      <c r="GU96" s="4">
        <f t="shared" si="85"/>
        <v>0</v>
      </c>
      <c r="GV96" s="4">
        <f t="shared" si="85"/>
        <v>0</v>
      </c>
      <c r="GW96" s="4">
        <f t="shared" si="85"/>
        <v>0</v>
      </c>
      <c r="GX96" s="4">
        <f t="shared" si="85"/>
        <v>0</v>
      </c>
    </row>
    <row r="98" spans="1:255" x14ac:dyDescent="0.2">
      <c r="A98" s="2">
        <v>17</v>
      </c>
      <c r="B98" s="2">
        <v>1</v>
      </c>
      <c r="C98" s="2">
        <f>ROW(SmtRes!A61)</f>
        <v>61</v>
      </c>
      <c r="D98" s="2">
        <f>ROW(EtalonRes!A70)</f>
        <v>70</v>
      </c>
      <c r="E98" s="2" t="s">
        <v>153</v>
      </c>
      <c r="F98" s="2" t="s">
        <v>154</v>
      </c>
      <c r="G98" s="2" t="s">
        <v>155</v>
      </c>
      <c r="H98" s="2" t="s">
        <v>156</v>
      </c>
      <c r="I98" s="2">
        <f>ROUND(ROUND(((20*6*36.2*3.14)/1000),3),9)</f>
        <v>13.64</v>
      </c>
      <c r="J98" s="2">
        <v>0</v>
      </c>
      <c r="K98" s="2">
        <f>ROUND(ROUND(((20*6*36.2*3.14)/1000),3),9)</f>
        <v>13.64</v>
      </c>
      <c r="L98" s="2">
        <v>83.546000000000006</v>
      </c>
      <c r="M98" s="2">
        <v>0</v>
      </c>
      <c r="N98" s="2">
        <f>ROUND(L98-M98,4)</f>
        <v>83.546000000000006</v>
      </c>
      <c r="O98" s="2">
        <f>ROUND(CP98,2)</f>
        <v>16931.03</v>
      </c>
      <c r="P98" s="2">
        <f>ROUND((ROUND((AC98*AW98*I98),2)*BC98),2)</f>
        <v>0</v>
      </c>
      <c r="Q98" s="2">
        <f>(ROUND((ROUND((((ET98*1.1))*AV98*I98),2)*BB98),2)+ROUND((ROUND(((AE98-((EU98*1.1)))*AV98*I98),2)*BS98),2))</f>
        <v>0</v>
      </c>
      <c r="R98" s="2">
        <f>ROUND((ROUND((AE98*AV98*I98),2)*BS98),2)</f>
        <v>0</v>
      </c>
      <c r="S98" s="2">
        <f>ROUND((ROUND((AF98*AV98*I98),2)*BA98),2)</f>
        <v>16931.03</v>
      </c>
      <c r="T98" s="2">
        <f>ROUND(CU98*I98,2)</f>
        <v>0</v>
      </c>
      <c r="U98" s="2">
        <f>CV98*I98</f>
        <v>47.755931520000004</v>
      </c>
      <c r="V98" s="2">
        <f>CW98*I98</f>
        <v>0</v>
      </c>
      <c r="W98" s="2">
        <f>ROUND(CX98*I98,2)</f>
        <v>0</v>
      </c>
      <c r="X98" s="2">
        <f t="shared" ref="X98:Y101" si="86">ROUND(CY98,2)</f>
        <v>14730</v>
      </c>
      <c r="Y98" s="2">
        <f t="shared" si="86"/>
        <v>6941.72</v>
      </c>
      <c r="Z98" s="2"/>
      <c r="AA98" s="2">
        <v>52210627</v>
      </c>
      <c r="AB98" s="2">
        <f>ROUND((AC98+AD98+AF98),6)</f>
        <v>38.896000000000001</v>
      </c>
      <c r="AC98" s="2">
        <f>ROUND(((ES98*1)),6)</f>
        <v>0</v>
      </c>
      <c r="AD98" s="2">
        <f>ROUND(((((ET98*1.1))-((EU98*1.1)))+AE98),6)</f>
        <v>0</v>
      </c>
      <c r="AE98" s="2">
        <f>ROUND(((EU98*1.1)),6)</f>
        <v>0</v>
      </c>
      <c r="AF98" s="2">
        <f>ROUND(((EV98*1.1)),6)</f>
        <v>38.896000000000001</v>
      </c>
      <c r="AG98" s="2">
        <f>ROUND((AP98),6)</f>
        <v>0</v>
      </c>
      <c r="AH98" s="2">
        <f>((EW98*1.1))</f>
        <v>3.3440000000000003</v>
      </c>
      <c r="AI98" s="2">
        <f>((EX98*1.1))</f>
        <v>0</v>
      </c>
      <c r="AJ98" s="2">
        <f>(AS98)</f>
        <v>0</v>
      </c>
      <c r="AK98" s="2">
        <v>35.36</v>
      </c>
      <c r="AL98" s="2">
        <v>0</v>
      </c>
      <c r="AM98" s="2">
        <v>0</v>
      </c>
      <c r="AN98" s="2">
        <v>0</v>
      </c>
      <c r="AO98" s="2">
        <v>35.36</v>
      </c>
      <c r="AP98" s="2">
        <v>0</v>
      </c>
      <c r="AQ98" s="2">
        <v>3.04</v>
      </c>
      <c r="AR98" s="2">
        <v>0</v>
      </c>
      <c r="AS98" s="2">
        <v>0</v>
      </c>
      <c r="AT98" s="2">
        <v>87</v>
      </c>
      <c r="AU98" s="2">
        <v>41</v>
      </c>
      <c r="AV98" s="2">
        <v>1.0469999999999999</v>
      </c>
      <c r="AW98" s="2">
        <v>1</v>
      </c>
      <c r="AX98" s="2"/>
      <c r="AY98" s="2"/>
      <c r="AZ98" s="2">
        <v>1</v>
      </c>
      <c r="BA98" s="2">
        <v>30.48</v>
      </c>
      <c r="BB98" s="2">
        <v>1</v>
      </c>
      <c r="BC98" s="2">
        <v>1</v>
      </c>
      <c r="BD98" s="2" t="s">
        <v>3</v>
      </c>
      <c r="BE98" s="2" t="s">
        <v>3</v>
      </c>
      <c r="BF98" s="2" t="s">
        <v>3</v>
      </c>
      <c r="BG98" s="2" t="s">
        <v>3</v>
      </c>
      <c r="BH98" s="2">
        <v>0</v>
      </c>
      <c r="BI98" s="2">
        <v>2</v>
      </c>
      <c r="BJ98" s="2" t="s">
        <v>157</v>
      </c>
      <c r="BK98" s="2"/>
      <c r="BL98" s="2"/>
      <c r="BM98" s="2">
        <v>99</v>
      </c>
      <c r="BN98" s="2">
        <v>0</v>
      </c>
      <c r="BO98" s="2" t="s">
        <v>154</v>
      </c>
      <c r="BP98" s="2">
        <v>1</v>
      </c>
      <c r="BQ98" s="2">
        <v>30</v>
      </c>
      <c r="BR98" s="2">
        <v>0</v>
      </c>
      <c r="BS98" s="2">
        <v>30.48</v>
      </c>
      <c r="BT98" s="2">
        <v>1</v>
      </c>
      <c r="BU98" s="2">
        <v>1</v>
      </c>
      <c r="BV98" s="2">
        <v>1</v>
      </c>
      <c r="BW98" s="2">
        <v>1</v>
      </c>
      <c r="BX98" s="2">
        <v>1</v>
      </c>
      <c r="BY98" s="2" t="s">
        <v>3</v>
      </c>
      <c r="BZ98" s="2">
        <v>87</v>
      </c>
      <c r="CA98" s="2">
        <v>41</v>
      </c>
      <c r="CB98" s="2" t="s">
        <v>3</v>
      </c>
      <c r="CC98" s="2"/>
      <c r="CD98" s="2"/>
      <c r="CE98" s="2">
        <v>30</v>
      </c>
      <c r="CF98" s="2">
        <v>0</v>
      </c>
      <c r="CG98" s="2">
        <v>0</v>
      </c>
      <c r="CH98" s="2">
        <v>1</v>
      </c>
      <c r="CI98" s="2">
        <v>0</v>
      </c>
      <c r="CJ98" s="2">
        <v>0</v>
      </c>
      <c r="CK98" s="2">
        <v>1</v>
      </c>
      <c r="CL98" s="2">
        <v>0</v>
      </c>
      <c r="CM98" s="2">
        <v>0</v>
      </c>
      <c r="CN98" s="2" t="s">
        <v>466</v>
      </c>
      <c r="CO98" s="2">
        <v>0</v>
      </c>
      <c r="CP98" s="2">
        <f>(P98+Q98+S98)</f>
        <v>16931.03</v>
      </c>
      <c r="CQ98" s="2">
        <f>ROUND((ROUND((AC98*AW98*1),2)*BC98),2)</f>
        <v>0</v>
      </c>
      <c r="CR98" s="2">
        <f>(ROUND((ROUND((((ET98*1.1))*AV98*1),2)*BB98),2)+ROUND((ROUND(((AE98-((EU98*1.1)))*AV98*1),2)*BS98),2))</f>
        <v>0</v>
      </c>
      <c r="CS98" s="2">
        <f>ROUND((ROUND((AE98*AV98*1),2)*BS98),2)</f>
        <v>0</v>
      </c>
      <c r="CT98" s="2">
        <f>ROUND((ROUND((AF98*AV98*1),2)*BA98),2)</f>
        <v>1241.1500000000001</v>
      </c>
      <c r="CU98" s="2">
        <f>AG98</f>
        <v>0</v>
      </c>
      <c r="CV98" s="2">
        <f>(AH98*AV98)</f>
        <v>3.5011680000000003</v>
      </c>
      <c r="CW98" s="2">
        <f t="shared" ref="CW98:CX101" si="87">AI98</f>
        <v>0</v>
      </c>
      <c r="CX98" s="2">
        <f t="shared" si="87"/>
        <v>0</v>
      </c>
      <c r="CY98" s="2">
        <f>S98*(BZ98/100)</f>
        <v>14729.996099999998</v>
      </c>
      <c r="CZ98" s="2">
        <f>S98*(CA98/100)</f>
        <v>6941.7222999999994</v>
      </c>
      <c r="DA98" s="2"/>
      <c r="DB98" s="2"/>
      <c r="DC98" s="2" t="s">
        <v>3</v>
      </c>
      <c r="DD98" s="2" t="s">
        <v>158</v>
      </c>
      <c r="DE98" s="2" t="s">
        <v>159</v>
      </c>
      <c r="DF98" s="2" t="s">
        <v>159</v>
      </c>
      <c r="DG98" s="2" t="s">
        <v>159</v>
      </c>
      <c r="DH98" s="2" t="s">
        <v>3</v>
      </c>
      <c r="DI98" s="2" t="s">
        <v>159</v>
      </c>
      <c r="DJ98" s="2" t="s">
        <v>159</v>
      </c>
      <c r="DK98" s="2" t="s">
        <v>3</v>
      </c>
      <c r="DL98" s="2" t="s">
        <v>3</v>
      </c>
      <c r="DM98" s="2" t="s">
        <v>3</v>
      </c>
      <c r="DN98" s="2">
        <v>105</v>
      </c>
      <c r="DO98" s="2">
        <v>77</v>
      </c>
      <c r="DP98" s="2">
        <v>1.0469999999999999</v>
      </c>
      <c r="DQ98" s="2">
        <v>1</v>
      </c>
      <c r="DR98" s="2"/>
      <c r="DS98" s="2"/>
      <c r="DT98" s="2"/>
      <c r="DU98" s="2">
        <v>1013</v>
      </c>
      <c r="DV98" s="2" t="s">
        <v>156</v>
      </c>
      <c r="DW98" s="2" t="s">
        <v>156</v>
      </c>
      <c r="DX98" s="2">
        <v>1</v>
      </c>
      <c r="DY98" s="2"/>
      <c r="DZ98" s="2" t="s">
        <v>3</v>
      </c>
      <c r="EA98" s="2" t="s">
        <v>3</v>
      </c>
      <c r="EB98" s="2" t="s">
        <v>3</v>
      </c>
      <c r="EC98" s="2" t="s">
        <v>3</v>
      </c>
      <c r="ED98" s="2"/>
      <c r="EE98" s="2">
        <v>50801949</v>
      </c>
      <c r="EF98" s="2">
        <v>30</v>
      </c>
      <c r="EG98" s="2" t="s">
        <v>152</v>
      </c>
      <c r="EH98" s="2">
        <v>0</v>
      </c>
      <c r="EI98" s="2" t="s">
        <v>3</v>
      </c>
      <c r="EJ98" s="2">
        <v>1</v>
      </c>
      <c r="EK98" s="2">
        <v>99</v>
      </c>
      <c r="EL98" s="2" t="s">
        <v>160</v>
      </c>
      <c r="EM98" s="2" t="s">
        <v>161</v>
      </c>
      <c r="EN98" s="2"/>
      <c r="EO98" s="2" t="s">
        <v>162</v>
      </c>
      <c r="EP98" s="2"/>
      <c r="EQ98" s="2">
        <v>0</v>
      </c>
      <c r="ER98" s="2">
        <v>35.36</v>
      </c>
      <c r="ES98" s="2">
        <v>0</v>
      </c>
      <c r="ET98" s="2">
        <v>0</v>
      </c>
      <c r="EU98" s="2">
        <v>0</v>
      </c>
      <c r="EV98" s="2">
        <v>35.36</v>
      </c>
      <c r="EW98" s="2">
        <v>3.04</v>
      </c>
      <c r="EX98" s="2">
        <v>0</v>
      </c>
      <c r="EY98" s="2">
        <v>0</v>
      </c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>
        <v>0</v>
      </c>
      <c r="FR98" s="2">
        <f>ROUND(IF(BI98=3,GM98,0),2)</f>
        <v>0</v>
      </c>
      <c r="FS98" s="2">
        <v>0</v>
      </c>
      <c r="FT98" s="2"/>
      <c r="FU98" s="2"/>
      <c r="FV98" s="2"/>
      <c r="FW98" s="2"/>
      <c r="FX98" s="2">
        <v>105</v>
      </c>
      <c r="FY98" s="2">
        <v>77</v>
      </c>
      <c r="FZ98" s="2"/>
      <c r="GA98" s="2" t="s">
        <v>3</v>
      </c>
      <c r="GB98" s="2"/>
      <c r="GC98" s="2"/>
      <c r="GD98" s="2">
        <v>0</v>
      </c>
      <c r="GE98" s="2"/>
      <c r="GF98" s="2">
        <v>-851532902</v>
      </c>
      <c r="GG98" s="2">
        <v>2</v>
      </c>
      <c r="GH98" s="2">
        <v>1</v>
      </c>
      <c r="GI98" s="2">
        <v>2</v>
      </c>
      <c r="GJ98" s="2">
        <v>0</v>
      </c>
      <c r="GK98" s="2">
        <f>ROUND(R98*(R12)/100,2)</f>
        <v>0</v>
      </c>
      <c r="GL98" s="2">
        <f>ROUND(IF(AND(BH98=3,BI98=3,FS98&lt;&gt;0),P98,0),2)</f>
        <v>0</v>
      </c>
      <c r="GM98" s="2">
        <f>ROUND(O98+X98+Y98+GK98,2)+GX98</f>
        <v>38602.75</v>
      </c>
      <c r="GN98" s="2">
        <f>IF(OR(BI98=0,BI98=1),GM98-GX98,0)</f>
        <v>0</v>
      </c>
      <c r="GO98" s="2">
        <f>IF(BI98=2,GM98-GX98,0)</f>
        <v>38602.75</v>
      </c>
      <c r="GP98" s="2">
        <f>IF(BI98=4,GM98-GX98,0)</f>
        <v>0</v>
      </c>
      <c r="GQ98" s="2"/>
      <c r="GR98" s="2">
        <v>0</v>
      </c>
      <c r="GS98" s="2">
        <v>3</v>
      </c>
      <c r="GT98" s="2">
        <v>0</v>
      </c>
      <c r="GU98" s="2" t="s">
        <v>3</v>
      </c>
      <c r="GV98" s="2">
        <f>ROUND((GT98),6)</f>
        <v>0</v>
      </c>
      <c r="GW98" s="2">
        <v>1</v>
      </c>
      <c r="GX98" s="2">
        <f>ROUND(HC98*I98,2)</f>
        <v>0</v>
      </c>
      <c r="GY98" s="2"/>
      <c r="GZ98" s="2"/>
      <c r="HA98" s="2">
        <v>0</v>
      </c>
      <c r="HB98" s="2">
        <v>0</v>
      </c>
      <c r="HC98" s="2">
        <f>GV98*GW98</f>
        <v>0</v>
      </c>
      <c r="HD98" s="2"/>
      <c r="HE98" s="2" t="s">
        <v>3</v>
      </c>
      <c r="HF98" s="2" t="s">
        <v>3</v>
      </c>
      <c r="HG98" s="2"/>
      <c r="HH98" s="2"/>
      <c r="HI98" s="2"/>
      <c r="HJ98" s="2"/>
      <c r="HK98" s="2"/>
      <c r="HL98" s="2"/>
      <c r="HM98" s="2" t="s">
        <v>3</v>
      </c>
      <c r="HN98" s="2" t="s">
        <v>3</v>
      </c>
      <c r="HO98" s="2" t="s">
        <v>3</v>
      </c>
      <c r="HP98" s="2" t="s">
        <v>3</v>
      </c>
      <c r="HQ98" s="2" t="s">
        <v>3</v>
      </c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>
        <v>0</v>
      </c>
      <c r="IL98" s="2"/>
      <c r="IM98" s="2"/>
      <c r="IN98" s="2"/>
      <c r="IO98" s="2"/>
      <c r="IP98" s="2"/>
      <c r="IQ98" s="2"/>
      <c r="IR98" s="2"/>
      <c r="IS98" s="2"/>
      <c r="IT98" s="2"/>
      <c r="IU98" s="2"/>
    </row>
    <row r="99" spans="1:255" x14ac:dyDescent="0.2">
      <c r="A99">
        <v>17</v>
      </c>
      <c r="B99">
        <v>1</v>
      </c>
      <c r="C99">
        <f>ROW(SmtRes!A62)</f>
        <v>62</v>
      </c>
      <c r="D99">
        <f>ROW(EtalonRes!A72)</f>
        <v>72</v>
      </c>
      <c r="E99" t="s">
        <v>153</v>
      </c>
      <c r="F99" t="s">
        <v>154</v>
      </c>
      <c r="G99" t="s">
        <v>155</v>
      </c>
      <c r="H99" t="s">
        <v>156</v>
      </c>
      <c r="I99">
        <f>ROUND(ROUND(((20*6*36.2*3.14)/1000),3),9)</f>
        <v>13.64</v>
      </c>
      <c r="J99">
        <v>0</v>
      </c>
      <c r="K99">
        <f>ROUND(ROUND(((20*6*36.2*3.14)/1000),3),9)</f>
        <v>13.64</v>
      </c>
      <c r="L99">
        <v>83.546000000000006</v>
      </c>
      <c r="M99">
        <v>0</v>
      </c>
      <c r="N99">
        <f>ROUND(L99-M99,4)</f>
        <v>83.546000000000006</v>
      </c>
      <c r="O99">
        <f>ROUND(CP99,2)</f>
        <v>16931.03</v>
      </c>
      <c r="P99">
        <f>ROUND((ROUND((AC99*AW99*I99),2)*BC99),2)</f>
        <v>0</v>
      </c>
      <c r="Q99">
        <f>(ROUND((ROUND((((ET99*1.1))*AV99*I99),2)*BB99),2)+ROUND((ROUND(((AE99-((EU99*1.1)))*AV99*I99),2)*BS99),2))</f>
        <v>0</v>
      </c>
      <c r="R99">
        <f>ROUND((ROUND((AE99*AV99*I99),2)*BS99),2)</f>
        <v>0</v>
      </c>
      <c r="S99">
        <f>ROUND((ROUND((AF99*AV99*I99),2)*BA99),2)</f>
        <v>16931.03</v>
      </c>
      <c r="T99">
        <f>ROUND(CU99*I99,2)</f>
        <v>0</v>
      </c>
      <c r="U99">
        <f>CV99*I99</f>
        <v>47.755931520000004</v>
      </c>
      <c r="V99">
        <f>CW99*I99</f>
        <v>0</v>
      </c>
      <c r="W99">
        <f>ROUND(CX99*I99,2)</f>
        <v>0</v>
      </c>
      <c r="X99">
        <f t="shared" si="86"/>
        <v>14730</v>
      </c>
      <c r="Y99">
        <f t="shared" si="86"/>
        <v>6941.72</v>
      </c>
      <c r="AA99">
        <v>52210569</v>
      </c>
      <c r="AB99">
        <f>ROUND((AC99+AD99+AF99),6)</f>
        <v>38.896000000000001</v>
      </c>
      <c r="AC99">
        <f>ROUND(((ES99*1)),6)</f>
        <v>0</v>
      </c>
      <c r="AD99">
        <f>ROUND(((((ET99*1.1))-((EU99*1.1)))+AE99),6)</f>
        <v>0</v>
      </c>
      <c r="AE99">
        <f>ROUND(((EU99*1.1)),6)</f>
        <v>0</v>
      </c>
      <c r="AF99">
        <f>ROUND(((EV99*1.1)),6)</f>
        <v>38.896000000000001</v>
      </c>
      <c r="AG99">
        <f>ROUND((AP99),6)</f>
        <v>0</v>
      </c>
      <c r="AH99">
        <f>((EW99*1.1))</f>
        <v>3.3440000000000003</v>
      </c>
      <c r="AI99">
        <f>((EX99*1.1))</f>
        <v>0</v>
      </c>
      <c r="AJ99">
        <f>(AS99)</f>
        <v>0</v>
      </c>
      <c r="AK99">
        <v>35.36</v>
      </c>
      <c r="AL99">
        <v>0</v>
      </c>
      <c r="AM99">
        <v>0</v>
      </c>
      <c r="AN99">
        <v>0</v>
      </c>
      <c r="AO99">
        <v>35.36</v>
      </c>
      <c r="AP99">
        <v>0</v>
      </c>
      <c r="AQ99">
        <v>3.04</v>
      </c>
      <c r="AR99">
        <v>0</v>
      </c>
      <c r="AS99">
        <v>0</v>
      </c>
      <c r="AT99">
        <v>87</v>
      </c>
      <c r="AU99">
        <v>41</v>
      </c>
      <c r="AV99">
        <v>1.0469999999999999</v>
      </c>
      <c r="AW99">
        <v>1</v>
      </c>
      <c r="AZ99">
        <v>1</v>
      </c>
      <c r="BA99">
        <v>30.48</v>
      </c>
      <c r="BB99">
        <v>1</v>
      </c>
      <c r="BC99">
        <v>1</v>
      </c>
      <c r="BD99" t="s">
        <v>3</v>
      </c>
      <c r="BE99" t="s">
        <v>3</v>
      </c>
      <c r="BF99" t="s">
        <v>3</v>
      </c>
      <c r="BG99" t="s">
        <v>3</v>
      </c>
      <c r="BH99">
        <v>0</v>
      </c>
      <c r="BI99">
        <v>2</v>
      </c>
      <c r="BJ99" t="s">
        <v>157</v>
      </c>
      <c r="BM99">
        <v>99</v>
      </c>
      <c r="BN99">
        <v>0</v>
      </c>
      <c r="BO99" t="s">
        <v>154</v>
      </c>
      <c r="BP99">
        <v>1</v>
      </c>
      <c r="BQ99">
        <v>30</v>
      </c>
      <c r="BR99">
        <v>0</v>
      </c>
      <c r="BS99">
        <v>30.48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87</v>
      </c>
      <c r="CA99">
        <v>41</v>
      </c>
      <c r="CB99" t="s">
        <v>3</v>
      </c>
      <c r="CE99">
        <v>30</v>
      </c>
      <c r="CF99">
        <v>0</v>
      </c>
      <c r="CG99">
        <v>0</v>
      </c>
      <c r="CH99">
        <v>1</v>
      </c>
      <c r="CI99">
        <v>0</v>
      </c>
      <c r="CJ99">
        <v>0</v>
      </c>
      <c r="CK99">
        <v>1</v>
      </c>
      <c r="CL99">
        <v>0</v>
      </c>
      <c r="CM99">
        <v>0</v>
      </c>
      <c r="CN99" t="s">
        <v>466</v>
      </c>
      <c r="CO99">
        <v>0</v>
      </c>
      <c r="CP99">
        <f>(P99+Q99+S99)</f>
        <v>16931.03</v>
      </c>
      <c r="CQ99">
        <f>ROUND((ROUND((AC99*AW99*1),2)*BC99),2)</f>
        <v>0</v>
      </c>
      <c r="CR99">
        <f>(ROUND((ROUND((((ET99*1.1))*AV99*1),2)*BB99),2)+ROUND((ROUND(((AE99-((EU99*1.1)))*AV99*1),2)*BS99),2))</f>
        <v>0</v>
      </c>
      <c r="CS99">
        <f>ROUND((ROUND((AE99*AV99*1),2)*BS99),2)</f>
        <v>0</v>
      </c>
      <c r="CT99">
        <f>ROUND((ROUND((AF99*AV99*1),2)*BA99),2)</f>
        <v>1241.1500000000001</v>
      </c>
      <c r="CU99">
        <f>AG99</f>
        <v>0</v>
      </c>
      <c r="CV99">
        <f>(AH99*AV99)</f>
        <v>3.5011680000000003</v>
      </c>
      <c r="CW99">
        <f t="shared" si="87"/>
        <v>0</v>
      </c>
      <c r="CX99">
        <f t="shared" si="87"/>
        <v>0</v>
      </c>
      <c r="CY99">
        <f>S99*(BZ99/100)</f>
        <v>14729.996099999998</v>
      </c>
      <c r="CZ99">
        <f>S99*(CA99/100)</f>
        <v>6941.7222999999994</v>
      </c>
      <c r="DC99" t="s">
        <v>3</v>
      </c>
      <c r="DD99" t="s">
        <v>158</v>
      </c>
      <c r="DE99" t="s">
        <v>159</v>
      </c>
      <c r="DF99" t="s">
        <v>159</v>
      </c>
      <c r="DG99" t="s">
        <v>159</v>
      </c>
      <c r="DH99" t="s">
        <v>3</v>
      </c>
      <c r="DI99" t="s">
        <v>159</v>
      </c>
      <c r="DJ99" t="s">
        <v>159</v>
      </c>
      <c r="DK99" t="s">
        <v>3</v>
      </c>
      <c r="DL99" t="s">
        <v>3</v>
      </c>
      <c r="DM99" t="s">
        <v>3</v>
      </c>
      <c r="DN99">
        <v>105</v>
      </c>
      <c r="DO99">
        <v>77</v>
      </c>
      <c r="DP99">
        <v>1.0469999999999999</v>
      </c>
      <c r="DQ99">
        <v>1</v>
      </c>
      <c r="DU99">
        <v>1013</v>
      </c>
      <c r="DV99" t="s">
        <v>156</v>
      </c>
      <c r="DW99" t="s">
        <v>156</v>
      </c>
      <c r="DX99">
        <v>1</v>
      </c>
      <c r="DZ99" t="s">
        <v>3</v>
      </c>
      <c r="EA99" t="s">
        <v>3</v>
      </c>
      <c r="EB99" t="s">
        <v>3</v>
      </c>
      <c r="EC99" t="s">
        <v>3</v>
      </c>
      <c r="EE99">
        <v>50801949</v>
      </c>
      <c r="EF99">
        <v>30</v>
      </c>
      <c r="EG99" t="s">
        <v>152</v>
      </c>
      <c r="EH99">
        <v>0</v>
      </c>
      <c r="EI99" t="s">
        <v>3</v>
      </c>
      <c r="EJ99">
        <v>1</v>
      </c>
      <c r="EK99">
        <v>99</v>
      </c>
      <c r="EL99" t="s">
        <v>160</v>
      </c>
      <c r="EM99" t="s">
        <v>161</v>
      </c>
      <c r="EO99" t="s">
        <v>162</v>
      </c>
      <c r="EQ99">
        <v>0</v>
      </c>
      <c r="ER99">
        <v>35.36</v>
      </c>
      <c r="ES99">
        <v>0</v>
      </c>
      <c r="ET99">
        <v>0</v>
      </c>
      <c r="EU99">
        <v>0</v>
      </c>
      <c r="EV99">
        <v>35.36</v>
      </c>
      <c r="EW99">
        <v>3.04</v>
      </c>
      <c r="EX99">
        <v>0</v>
      </c>
      <c r="EY99">
        <v>0</v>
      </c>
      <c r="FQ99">
        <v>0</v>
      </c>
      <c r="FR99">
        <f>ROUND(IF(BI99=3,GM99,0),2)</f>
        <v>0</v>
      </c>
      <c r="FS99">
        <v>0</v>
      </c>
      <c r="FX99">
        <v>105</v>
      </c>
      <c r="FY99">
        <v>77</v>
      </c>
      <c r="GA99" t="s">
        <v>3</v>
      </c>
      <c r="GD99">
        <v>0</v>
      </c>
      <c r="GF99">
        <v>-851532902</v>
      </c>
      <c r="GG99">
        <v>2</v>
      </c>
      <c r="GH99">
        <v>1</v>
      </c>
      <c r="GI99">
        <v>2</v>
      </c>
      <c r="GJ99">
        <v>0</v>
      </c>
      <c r="GK99">
        <f>ROUND(R99*(S12)/100,2)</f>
        <v>0</v>
      </c>
      <c r="GL99">
        <f>ROUND(IF(AND(BH99=3,BI99=3,FS99&lt;&gt;0),P99,0),2)</f>
        <v>0</v>
      </c>
      <c r="GM99">
        <f>ROUND(O99+X99+Y99+GK99,2)+GX99</f>
        <v>38602.75</v>
      </c>
      <c r="GN99">
        <f>IF(OR(BI99=0,BI99=1),GM99-GX99,0)</f>
        <v>0</v>
      </c>
      <c r="GO99">
        <f>IF(BI99=2,GM99-GX99,0)</f>
        <v>38602.75</v>
      </c>
      <c r="GP99">
        <f>IF(BI99=4,GM99-GX99,0)</f>
        <v>0</v>
      </c>
      <c r="GR99">
        <v>0</v>
      </c>
      <c r="GS99">
        <v>3</v>
      </c>
      <c r="GT99">
        <v>0</v>
      </c>
      <c r="GU99" t="s">
        <v>3</v>
      </c>
      <c r="GV99">
        <f>ROUND((GT99),6)</f>
        <v>0</v>
      </c>
      <c r="GW99">
        <v>1</v>
      </c>
      <c r="GX99">
        <f>ROUND(HC99*I99,2)</f>
        <v>0</v>
      </c>
      <c r="HA99">
        <v>0</v>
      </c>
      <c r="HB99">
        <v>0</v>
      </c>
      <c r="HC99">
        <f>GV99*GW99</f>
        <v>0</v>
      </c>
      <c r="HE99" t="s">
        <v>3</v>
      </c>
      <c r="HF99" t="s">
        <v>3</v>
      </c>
      <c r="HM99" t="s">
        <v>3</v>
      </c>
      <c r="HN99" t="s">
        <v>3</v>
      </c>
      <c r="HO99" t="s">
        <v>3</v>
      </c>
      <c r="HP99" t="s">
        <v>3</v>
      </c>
      <c r="HQ99" t="s">
        <v>3</v>
      </c>
      <c r="IK99">
        <v>0</v>
      </c>
    </row>
    <row r="100" spans="1:255" x14ac:dyDescent="0.2">
      <c r="A100" s="2">
        <v>17</v>
      </c>
      <c r="B100" s="2">
        <v>1</v>
      </c>
      <c r="C100" s="2"/>
      <c r="D100" s="2"/>
      <c r="E100" s="2" t="s">
        <v>163</v>
      </c>
      <c r="F100" s="2" t="s">
        <v>164</v>
      </c>
      <c r="G100" s="2" t="s">
        <v>165</v>
      </c>
      <c r="H100" s="2" t="s">
        <v>166</v>
      </c>
      <c r="I100" s="2">
        <f>ROUND(ROUND(I98*1.5,0),9)</f>
        <v>20</v>
      </c>
      <c r="J100" s="2">
        <v>0</v>
      </c>
      <c r="K100" s="2">
        <f>ROUND(ROUND(I98*1.5,0),9)</f>
        <v>20</v>
      </c>
      <c r="L100" s="2">
        <v>0</v>
      </c>
      <c r="M100" s="2">
        <v>0</v>
      </c>
      <c r="N100" s="2">
        <f>ROUND(L100-M100,4)</f>
        <v>0</v>
      </c>
      <c r="O100" s="2">
        <f>ROUND(CP100,2)</f>
        <v>12751.07</v>
      </c>
      <c r="P100" s="2">
        <f>ROUND((ROUND((AC100*AW100*I100),2)*BC100),2)</f>
        <v>12751.07</v>
      </c>
      <c r="Q100" s="2">
        <f>(ROUND((ROUND(((ET100)*AV100*I100),2)*BB100),2)+ROUND((ROUND(((AE100-(EU100))*AV100*I100),2)*BS100),2))</f>
        <v>0</v>
      </c>
      <c r="R100" s="2">
        <f>ROUND((ROUND((AE100*AV100*I100),2)*BS100),2)</f>
        <v>0</v>
      </c>
      <c r="S100" s="2">
        <f>ROUND((ROUND((AF100*AV100*I100),2)*BA100),2)</f>
        <v>0</v>
      </c>
      <c r="T100" s="2">
        <f>ROUND(CU100*I100,2)</f>
        <v>0</v>
      </c>
      <c r="U100" s="2">
        <f>CV100*I100</f>
        <v>0</v>
      </c>
      <c r="V100" s="2">
        <f>CW100*I100</f>
        <v>0</v>
      </c>
      <c r="W100" s="2">
        <f>ROUND(CX100*I100,2)</f>
        <v>0</v>
      </c>
      <c r="X100" s="2">
        <f t="shared" si="86"/>
        <v>0</v>
      </c>
      <c r="Y100" s="2">
        <f t="shared" si="86"/>
        <v>0</v>
      </c>
      <c r="Z100" s="2"/>
      <c r="AA100" s="2">
        <v>52210627</v>
      </c>
      <c r="AB100" s="2">
        <f>ROUND((AC100+AD100+AF100),6)</f>
        <v>66.62</v>
      </c>
      <c r="AC100" s="2">
        <f>ROUND((ES100),6)</f>
        <v>66.62</v>
      </c>
      <c r="AD100" s="2">
        <f>ROUND((((ET100)-(EU100))+AE100),6)</f>
        <v>0</v>
      </c>
      <c r="AE100" s="2">
        <f>ROUND((EU100),6)</f>
        <v>0</v>
      </c>
      <c r="AF100" s="2">
        <f>ROUND((EV100),6)</f>
        <v>0</v>
      </c>
      <c r="AG100" s="2">
        <f>ROUND((AP100),6)</f>
        <v>0</v>
      </c>
      <c r="AH100" s="2">
        <f>(EW100)</f>
        <v>0</v>
      </c>
      <c r="AI100" s="2">
        <f>(EX100)</f>
        <v>0</v>
      </c>
      <c r="AJ100" s="2">
        <f>(AS100)</f>
        <v>0</v>
      </c>
      <c r="AK100" s="2">
        <v>66.62</v>
      </c>
      <c r="AL100" s="2">
        <v>66.62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1</v>
      </c>
      <c r="AW100" s="2">
        <v>1</v>
      </c>
      <c r="AX100" s="2"/>
      <c r="AY100" s="2"/>
      <c r="AZ100" s="2">
        <v>1</v>
      </c>
      <c r="BA100" s="2">
        <v>1</v>
      </c>
      <c r="BB100" s="2">
        <v>1</v>
      </c>
      <c r="BC100" s="2">
        <v>9.57</v>
      </c>
      <c r="BD100" s="2" t="s">
        <v>3</v>
      </c>
      <c r="BE100" s="2" t="s">
        <v>3</v>
      </c>
      <c r="BF100" s="2" t="s">
        <v>3</v>
      </c>
      <c r="BG100" s="2" t="s">
        <v>3</v>
      </c>
      <c r="BH100" s="2">
        <v>3</v>
      </c>
      <c r="BI100" s="2">
        <v>1</v>
      </c>
      <c r="BJ100" s="2" t="s">
        <v>3</v>
      </c>
      <c r="BK100" s="2"/>
      <c r="BL100" s="2"/>
      <c r="BM100" s="2">
        <v>400002</v>
      </c>
      <c r="BN100" s="2">
        <v>0</v>
      </c>
      <c r="BO100" s="2" t="s">
        <v>3</v>
      </c>
      <c r="BP100" s="2">
        <v>0</v>
      </c>
      <c r="BQ100" s="2">
        <v>202</v>
      </c>
      <c r="BR100" s="2">
        <v>0</v>
      </c>
      <c r="BS100" s="2">
        <v>1</v>
      </c>
      <c r="BT100" s="2">
        <v>1</v>
      </c>
      <c r="BU100" s="2">
        <v>1</v>
      </c>
      <c r="BV100" s="2">
        <v>1</v>
      </c>
      <c r="BW100" s="2">
        <v>1</v>
      </c>
      <c r="BX100" s="2">
        <v>1</v>
      </c>
      <c r="BY100" s="2" t="s">
        <v>3</v>
      </c>
      <c r="BZ100" s="2">
        <v>0</v>
      </c>
      <c r="CA100" s="2">
        <v>0</v>
      </c>
      <c r="CB100" s="2" t="s">
        <v>3</v>
      </c>
      <c r="CC100" s="2"/>
      <c r="CD100" s="2"/>
      <c r="CE100" s="2">
        <v>30</v>
      </c>
      <c r="CF100" s="2">
        <v>0</v>
      </c>
      <c r="CG100" s="2">
        <v>0</v>
      </c>
      <c r="CH100" s="2">
        <v>3</v>
      </c>
      <c r="CI100" s="2">
        <v>0</v>
      </c>
      <c r="CJ100" s="2">
        <v>0</v>
      </c>
      <c r="CK100" s="2">
        <v>1</v>
      </c>
      <c r="CL100" s="2">
        <v>0</v>
      </c>
      <c r="CM100" s="2">
        <v>0</v>
      </c>
      <c r="CN100" s="2" t="s">
        <v>3</v>
      </c>
      <c r="CO100" s="2">
        <v>0</v>
      </c>
      <c r="CP100" s="2">
        <f>(P100+Q100+S100)</f>
        <v>12751.07</v>
      </c>
      <c r="CQ100" s="2">
        <f>ROUND((ROUND((AC100*AW100*1),2)*BC100),2)</f>
        <v>637.54999999999995</v>
      </c>
      <c r="CR100" s="2">
        <f>(ROUND((ROUND(((ET100)*AV100*1),2)*BB100),2)+ROUND((ROUND(((AE100-(EU100))*AV100*1),2)*BS100),2))</f>
        <v>0</v>
      </c>
      <c r="CS100" s="2">
        <f>ROUND((ROUND((AE100*AV100*1),2)*BS100),2)</f>
        <v>0</v>
      </c>
      <c r="CT100" s="2">
        <f>ROUND((ROUND((AF100*AV100*1),2)*BA100),2)</f>
        <v>0</v>
      </c>
      <c r="CU100" s="2">
        <f>AG100</f>
        <v>0</v>
      </c>
      <c r="CV100" s="2">
        <f>(AH100*AV100)</f>
        <v>0</v>
      </c>
      <c r="CW100" s="2">
        <f t="shared" si="87"/>
        <v>0</v>
      </c>
      <c r="CX100" s="2">
        <f t="shared" si="87"/>
        <v>0</v>
      </c>
      <c r="CY100" s="2">
        <f>S100*(BZ100/100)</f>
        <v>0</v>
      </c>
      <c r="CZ100" s="2">
        <f>S100*(CA100/100)</f>
        <v>0</v>
      </c>
      <c r="DA100" s="2"/>
      <c r="DB100" s="2"/>
      <c r="DC100" s="2" t="s">
        <v>3</v>
      </c>
      <c r="DD100" s="2" t="s">
        <v>3</v>
      </c>
      <c r="DE100" s="2" t="s">
        <v>3</v>
      </c>
      <c r="DF100" s="2" t="s">
        <v>3</v>
      </c>
      <c r="DG100" s="2" t="s">
        <v>3</v>
      </c>
      <c r="DH100" s="2" t="s">
        <v>3</v>
      </c>
      <c r="DI100" s="2" t="s">
        <v>3</v>
      </c>
      <c r="DJ100" s="2" t="s">
        <v>3</v>
      </c>
      <c r="DK100" s="2" t="s">
        <v>3</v>
      </c>
      <c r="DL100" s="2" t="s">
        <v>3</v>
      </c>
      <c r="DM100" s="2" t="s">
        <v>3</v>
      </c>
      <c r="DN100" s="2">
        <v>0</v>
      </c>
      <c r="DO100" s="2">
        <v>0</v>
      </c>
      <c r="DP100" s="2">
        <v>1</v>
      </c>
      <c r="DQ100" s="2">
        <v>1</v>
      </c>
      <c r="DR100" s="2"/>
      <c r="DS100" s="2"/>
      <c r="DT100" s="2"/>
      <c r="DU100" s="2">
        <v>1009</v>
      </c>
      <c r="DV100" s="2" t="s">
        <v>166</v>
      </c>
      <c r="DW100" s="2" t="s">
        <v>166</v>
      </c>
      <c r="DX100" s="2">
        <v>1</v>
      </c>
      <c r="DY100" s="2"/>
      <c r="DZ100" s="2" t="s">
        <v>3</v>
      </c>
      <c r="EA100" s="2" t="s">
        <v>3</v>
      </c>
      <c r="EB100" s="2" t="s">
        <v>3</v>
      </c>
      <c r="EC100" s="2" t="s">
        <v>3</v>
      </c>
      <c r="ED100" s="2"/>
      <c r="EE100" s="2">
        <v>50803817</v>
      </c>
      <c r="EF100" s="2">
        <v>202</v>
      </c>
      <c r="EG100" s="2" t="s">
        <v>167</v>
      </c>
      <c r="EH100" s="2">
        <v>0</v>
      </c>
      <c r="EI100" s="2" t="s">
        <v>3</v>
      </c>
      <c r="EJ100" s="2">
        <v>1</v>
      </c>
      <c r="EK100" s="2">
        <v>400002</v>
      </c>
      <c r="EL100" s="2" t="s">
        <v>168</v>
      </c>
      <c r="EM100" s="2" t="s">
        <v>167</v>
      </c>
      <c r="EN100" s="2"/>
      <c r="EO100" s="2" t="s">
        <v>3</v>
      </c>
      <c r="EP100" s="2"/>
      <c r="EQ100" s="2">
        <v>0</v>
      </c>
      <c r="ER100" s="2">
        <v>66.62</v>
      </c>
      <c r="ES100" s="2">
        <v>66.62</v>
      </c>
      <c r="ET100" s="2">
        <v>0</v>
      </c>
      <c r="EU100" s="2">
        <v>0</v>
      </c>
      <c r="EV100" s="2">
        <v>0</v>
      </c>
      <c r="EW100" s="2">
        <v>0</v>
      </c>
      <c r="EX100" s="2">
        <v>0</v>
      </c>
      <c r="EY100" s="2">
        <v>0</v>
      </c>
      <c r="EZ100" s="2">
        <v>5</v>
      </c>
      <c r="FA100" s="2"/>
      <c r="FB100" s="2"/>
      <c r="FC100" s="2">
        <v>0</v>
      </c>
      <c r="FD100" s="2">
        <v>18</v>
      </c>
      <c r="FE100" s="2"/>
      <c r="FF100" s="2">
        <v>625</v>
      </c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>
        <v>0</v>
      </c>
      <c r="FR100" s="2">
        <f>ROUND(IF(BI100=3,GM100,0),2)</f>
        <v>0</v>
      </c>
      <c r="FS100" s="2">
        <v>0</v>
      </c>
      <c r="FT100" s="2"/>
      <c r="FU100" s="2"/>
      <c r="FV100" s="2"/>
      <c r="FW100" s="2"/>
      <c r="FX100" s="2">
        <v>0</v>
      </c>
      <c r="FY100" s="2">
        <v>0</v>
      </c>
      <c r="FZ100" s="2"/>
      <c r="GA100" s="2" t="s">
        <v>169</v>
      </c>
      <c r="GB100" s="2"/>
      <c r="GC100" s="2"/>
      <c r="GD100" s="2">
        <v>0</v>
      </c>
      <c r="GE100" s="2"/>
      <c r="GF100" s="2">
        <v>632637606</v>
      </c>
      <c r="GG100" s="2">
        <v>2</v>
      </c>
      <c r="GH100" s="2">
        <v>3</v>
      </c>
      <c r="GI100" s="2">
        <v>5</v>
      </c>
      <c r="GJ100" s="2">
        <v>0</v>
      </c>
      <c r="GK100" s="2">
        <f>ROUND(R100*(R12)/100,2)</f>
        <v>0</v>
      </c>
      <c r="GL100" s="2">
        <f>ROUND(IF(AND(BH100=3,BI100=3,FS100&lt;&gt;0),P100,0),2)</f>
        <v>0</v>
      </c>
      <c r="GM100" s="2">
        <f>ROUND(O100+X100+Y100+GK100,2)+GX100</f>
        <v>12751.07</v>
      </c>
      <c r="GN100" s="2">
        <f>IF(OR(BI100=0,BI100=1),GM100-GX100,0)</f>
        <v>12751.07</v>
      </c>
      <c r="GO100" s="2">
        <f>IF(BI100=2,GM100-GX100,0)</f>
        <v>0</v>
      </c>
      <c r="GP100" s="2">
        <f>IF(BI100=4,GM100-GX100,0)</f>
        <v>0</v>
      </c>
      <c r="GQ100" s="2"/>
      <c r="GR100" s="2">
        <v>1</v>
      </c>
      <c r="GS100" s="2">
        <v>1</v>
      </c>
      <c r="GT100" s="2">
        <v>0</v>
      </c>
      <c r="GU100" s="2" t="s">
        <v>3</v>
      </c>
      <c r="GV100" s="2">
        <f>ROUND((GT100),6)</f>
        <v>0</v>
      </c>
      <c r="GW100" s="2">
        <v>1</v>
      </c>
      <c r="GX100" s="2">
        <f>ROUND(HC100*I100,2)</f>
        <v>0</v>
      </c>
      <c r="GY100" s="2"/>
      <c r="GZ100" s="2"/>
      <c r="HA100" s="2">
        <v>0</v>
      </c>
      <c r="HB100" s="2">
        <v>0</v>
      </c>
      <c r="HC100" s="2">
        <f>GV100*GW100</f>
        <v>0</v>
      </c>
      <c r="HD100" s="2"/>
      <c r="HE100" s="2" t="s">
        <v>62</v>
      </c>
      <c r="HF100" s="2" t="s">
        <v>31</v>
      </c>
      <c r="HG100" s="2"/>
      <c r="HH100" s="2"/>
      <c r="HI100" s="2"/>
      <c r="HJ100" s="2"/>
      <c r="HK100" s="2"/>
      <c r="HL100" s="2"/>
      <c r="HM100" s="2" t="s">
        <v>3</v>
      </c>
      <c r="HN100" s="2" t="s">
        <v>3</v>
      </c>
      <c r="HO100" s="2" t="s">
        <v>3</v>
      </c>
      <c r="HP100" s="2" t="s">
        <v>3</v>
      </c>
      <c r="HQ100" s="2" t="s">
        <v>3</v>
      </c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>
        <v>0</v>
      </c>
      <c r="IL100" s="2"/>
      <c r="IM100" s="2"/>
      <c r="IN100" s="2"/>
      <c r="IO100" s="2"/>
      <c r="IP100" s="2"/>
      <c r="IQ100" s="2"/>
      <c r="IR100" s="2"/>
      <c r="IS100" s="2"/>
      <c r="IT100" s="2"/>
      <c r="IU100" s="2"/>
    </row>
    <row r="101" spans="1:255" x14ac:dyDescent="0.2">
      <c r="A101">
        <v>17</v>
      </c>
      <c r="B101">
        <v>1</v>
      </c>
      <c r="E101" t="s">
        <v>163</v>
      </c>
      <c r="F101" t="s">
        <v>164</v>
      </c>
      <c r="G101" t="s">
        <v>165</v>
      </c>
      <c r="H101" t="s">
        <v>166</v>
      </c>
      <c r="I101">
        <f>ROUND(ROUND(I99*1.5,0),9)</f>
        <v>20</v>
      </c>
      <c r="J101">
        <v>0</v>
      </c>
      <c r="K101">
        <f>ROUND(ROUND(I99*1.5,0),9)</f>
        <v>20</v>
      </c>
      <c r="L101">
        <v>0</v>
      </c>
      <c r="M101">
        <v>0</v>
      </c>
      <c r="N101">
        <f>ROUND(L101-M101,4)</f>
        <v>0</v>
      </c>
      <c r="O101">
        <f>ROUND(CP101,2)</f>
        <v>0</v>
      </c>
      <c r="P101">
        <f>ROUND((ROUND((AC101*AW101*I101),2)*BC101),2)</f>
        <v>0</v>
      </c>
      <c r="Q101">
        <f>(ROUND((ROUND(((ET101)*AV101*I101),2)*BB101),2)+ROUND((ROUND(((AE101-(EU101))*AV101*I101),2)*BS101),2))</f>
        <v>0</v>
      </c>
      <c r="R101">
        <f>ROUND((ROUND((AE101*AV101*I101),2)*BS101),2)</f>
        <v>0</v>
      </c>
      <c r="S101">
        <f>ROUND((ROUND((AF101*AV101*I101),2)*BA101),2)</f>
        <v>0</v>
      </c>
      <c r="T101">
        <f>ROUND(CU101*I101,2)</f>
        <v>0</v>
      </c>
      <c r="U101">
        <f>CV101*I101</f>
        <v>0</v>
      </c>
      <c r="V101">
        <f>CW101*I101</f>
        <v>0</v>
      </c>
      <c r="W101">
        <f>ROUND(CX101*I101,2)</f>
        <v>0</v>
      </c>
      <c r="X101">
        <f t="shared" si="86"/>
        <v>0</v>
      </c>
      <c r="Y101">
        <f t="shared" si="86"/>
        <v>0</v>
      </c>
      <c r="AA101">
        <v>52210569</v>
      </c>
      <c r="AB101">
        <f>ROUND((AC101+AD101+AF101),6)</f>
        <v>0</v>
      </c>
      <c r="AC101">
        <f>ROUND((ES101),6)</f>
        <v>0</v>
      </c>
      <c r="AD101">
        <f>ROUND((((ET101)-(EU101))+AE101),6)</f>
        <v>0</v>
      </c>
      <c r="AE101">
        <f>ROUND((EU101),6)</f>
        <v>0</v>
      </c>
      <c r="AF101">
        <f>ROUND((EV101),6)</f>
        <v>0</v>
      </c>
      <c r="AG101">
        <f>ROUND((AP101),6)</f>
        <v>0</v>
      </c>
      <c r="AH101">
        <f>(EW101)</f>
        <v>0</v>
      </c>
      <c r="AI101">
        <f>(EX101)</f>
        <v>0</v>
      </c>
      <c r="AJ101">
        <f>(AS101)</f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9.57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1</v>
      </c>
      <c r="BJ101" t="s">
        <v>3</v>
      </c>
      <c r="BM101">
        <v>400002</v>
      </c>
      <c r="BN101">
        <v>0</v>
      </c>
      <c r="BO101" t="s">
        <v>3</v>
      </c>
      <c r="BP101">
        <v>0</v>
      </c>
      <c r="BQ101">
        <v>202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0</v>
      </c>
      <c r="CA101">
        <v>0</v>
      </c>
      <c r="CB101" t="s">
        <v>3</v>
      </c>
      <c r="CE101">
        <v>30</v>
      </c>
      <c r="CF101">
        <v>0</v>
      </c>
      <c r="CG101">
        <v>0</v>
      </c>
      <c r="CH101">
        <v>3</v>
      </c>
      <c r="CI101">
        <v>0</v>
      </c>
      <c r="CJ101">
        <v>0</v>
      </c>
      <c r="CK101">
        <v>1</v>
      </c>
      <c r="CL101">
        <v>0</v>
      </c>
      <c r="CM101">
        <v>0</v>
      </c>
      <c r="CN101" t="s">
        <v>3</v>
      </c>
      <c r="CO101">
        <v>0</v>
      </c>
      <c r="CP101">
        <f>(P101+Q101+S101)</f>
        <v>0</v>
      </c>
      <c r="CQ101">
        <f>ROUND((ROUND((AC101*AW101*1),2)*BC101),2)</f>
        <v>0</v>
      </c>
      <c r="CR101">
        <f>(ROUND((ROUND(((ET101)*AV101*1),2)*BB101),2)+ROUND((ROUND(((AE101-(EU101))*AV101*1),2)*BS101),2))</f>
        <v>0</v>
      </c>
      <c r="CS101">
        <f>ROUND((ROUND((AE101*AV101*1),2)*BS101),2)</f>
        <v>0</v>
      </c>
      <c r="CT101">
        <f>ROUND((ROUND((AF101*AV101*1),2)*BA101),2)</f>
        <v>0</v>
      </c>
      <c r="CU101">
        <f>AG101</f>
        <v>0</v>
      </c>
      <c r="CV101">
        <f>(AH101*AV101)</f>
        <v>0</v>
      </c>
      <c r="CW101">
        <f t="shared" si="87"/>
        <v>0</v>
      </c>
      <c r="CX101">
        <f t="shared" si="87"/>
        <v>0</v>
      </c>
      <c r="CY101">
        <f>S101*(BZ101/100)</f>
        <v>0</v>
      </c>
      <c r="CZ101">
        <f>S101*(CA101/100)</f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1009</v>
      </c>
      <c r="DV101" t="s">
        <v>166</v>
      </c>
      <c r="DW101" t="s">
        <v>166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50803817</v>
      </c>
      <c r="EF101">
        <v>202</v>
      </c>
      <c r="EG101" t="s">
        <v>167</v>
      </c>
      <c r="EH101">
        <v>0</v>
      </c>
      <c r="EI101" t="s">
        <v>3</v>
      </c>
      <c r="EJ101">
        <v>1</v>
      </c>
      <c r="EK101">
        <v>400002</v>
      </c>
      <c r="EL101" t="s">
        <v>168</v>
      </c>
      <c r="EM101" t="s">
        <v>167</v>
      </c>
      <c r="EO101" t="s">
        <v>3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FQ101">
        <v>0</v>
      </c>
      <c r="FR101">
        <f>ROUND(IF(BI101=3,GM101,0),2)</f>
        <v>0</v>
      </c>
      <c r="FS101">
        <v>0</v>
      </c>
      <c r="FX101">
        <v>0</v>
      </c>
      <c r="FY101">
        <v>0</v>
      </c>
      <c r="GA101" t="s">
        <v>3</v>
      </c>
      <c r="GD101">
        <v>0</v>
      </c>
      <c r="GF101">
        <v>632637606</v>
      </c>
      <c r="GG101">
        <v>2</v>
      </c>
      <c r="GH101">
        <v>0</v>
      </c>
      <c r="GI101">
        <v>5</v>
      </c>
      <c r="GJ101">
        <v>0</v>
      </c>
      <c r="GK101">
        <f>ROUND(R101*(S12)/100,2)</f>
        <v>0</v>
      </c>
      <c r="GL101">
        <f>ROUND(IF(AND(BH101=3,BI101=3,FS101&lt;&gt;0),P101,0),2)</f>
        <v>0</v>
      </c>
      <c r="GM101">
        <f>ROUND(O101+X101+Y101+GK101,2)+GX101</f>
        <v>0</v>
      </c>
      <c r="GN101">
        <f>IF(OR(BI101=0,BI101=1),GM101-GX101,0)</f>
        <v>0</v>
      </c>
      <c r="GO101">
        <f>IF(BI101=2,GM101-GX101,0)</f>
        <v>0</v>
      </c>
      <c r="GP101">
        <f>IF(BI101=4,GM101-GX101,0)</f>
        <v>0</v>
      </c>
      <c r="GR101">
        <v>0</v>
      </c>
      <c r="GS101">
        <v>3</v>
      </c>
      <c r="GT101">
        <v>0</v>
      </c>
      <c r="GU101" t="s">
        <v>3</v>
      </c>
      <c r="GV101">
        <f>ROUND((GT101),6)</f>
        <v>0</v>
      </c>
      <c r="GW101">
        <v>1</v>
      </c>
      <c r="GX101">
        <f>ROUND(HC101*I101,2)</f>
        <v>0</v>
      </c>
      <c r="HA101">
        <v>0</v>
      </c>
      <c r="HB101">
        <v>0</v>
      </c>
      <c r="HC101">
        <f>GV101*GW101</f>
        <v>0</v>
      </c>
      <c r="HE101" t="s">
        <v>3</v>
      </c>
      <c r="HF101" t="s">
        <v>3</v>
      </c>
      <c r="HM101" t="s">
        <v>3</v>
      </c>
      <c r="HN101" t="s">
        <v>3</v>
      </c>
      <c r="HO101" t="s">
        <v>3</v>
      </c>
      <c r="HP101" t="s">
        <v>3</v>
      </c>
      <c r="HQ101" t="s">
        <v>3</v>
      </c>
      <c r="IK101">
        <v>0</v>
      </c>
    </row>
    <row r="103" spans="1:255" x14ac:dyDescent="0.2">
      <c r="A103" s="3">
        <v>51</v>
      </c>
      <c r="B103" s="3">
        <f>B94</f>
        <v>1</v>
      </c>
      <c r="C103" s="3">
        <f>A94</f>
        <v>5</v>
      </c>
      <c r="D103" s="3">
        <f>ROW(A94)</f>
        <v>94</v>
      </c>
      <c r="E103" s="3"/>
      <c r="F103" s="3" t="str">
        <f>IF(F94&lt;&gt;"",F94,"")</f>
        <v>Новый подраздел</v>
      </c>
      <c r="G103" s="3" t="str">
        <f>IF(G94&lt;&gt;"",G94,"")</f>
        <v>Строительные работы</v>
      </c>
      <c r="H103" s="3">
        <v>0</v>
      </c>
      <c r="I103" s="3"/>
      <c r="J103" s="3"/>
      <c r="K103" s="3"/>
      <c r="L103" s="3"/>
      <c r="M103" s="3"/>
      <c r="N103" s="3"/>
      <c r="O103" s="3">
        <f t="shared" ref="O103:T103" si="88">ROUND(AB103,2)</f>
        <v>29682.1</v>
      </c>
      <c r="P103" s="3">
        <f t="shared" si="88"/>
        <v>12751.07</v>
      </c>
      <c r="Q103" s="3">
        <f t="shared" si="88"/>
        <v>0</v>
      </c>
      <c r="R103" s="3">
        <f t="shared" si="88"/>
        <v>0</v>
      </c>
      <c r="S103" s="3">
        <f t="shared" si="88"/>
        <v>16931.03</v>
      </c>
      <c r="T103" s="3">
        <f t="shared" si="88"/>
        <v>0</v>
      </c>
      <c r="U103" s="3">
        <f>AH103</f>
        <v>47.755931520000004</v>
      </c>
      <c r="V103" s="3">
        <f>AI103</f>
        <v>0</v>
      </c>
      <c r="W103" s="3">
        <f>ROUND(AJ103,2)</f>
        <v>0</v>
      </c>
      <c r="X103" s="3">
        <f>ROUND(AK103,2)</f>
        <v>14730</v>
      </c>
      <c r="Y103" s="3">
        <f>ROUND(AL103,2)</f>
        <v>6941.72</v>
      </c>
      <c r="Z103" s="3"/>
      <c r="AA103" s="3"/>
      <c r="AB103" s="3">
        <f>ROUND(SUMIF(AA98:AA101,"=52210627",O98:O101),2)</f>
        <v>29682.1</v>
      </c>
      <c r="AC103" s="3">
        <f>ROUND(SUMIF(AA98:AA101,"=52210627",P98:P101),2)</f>
        <v>12751.07</v>
      </c>
      <c r="AD103" s="3">
        <f>ROUND(SUMIF(AA98:AA101,"=52210627",Q98:Q101),2)</f>
        <v>0</v>
      </c>
      <c r="AE103" s="3">
        <f>ROUND(SUMIF(AA98:AA101,"=52210627",R98:R101),2)</f>
        <v>0</v>
      </c>
      <c r="AF103" s="3">
        <f>ROUND(SUMIF(AA98:AA101,"=52210627",S98:S101),2)</f>
        <v>16931.03</v>
      </c>
      <c r="AG103" s="3">
        <f>ROUND(SUMIF(AA98:AA101,"=52210627",T98:T101),2)</f>
        <v>0</v>
      </c>
      <c r="AH103" s="3">
        <f>SUMIF(AA98:AA101,"=52210627",U98:U101)</f>
        <v>47.755931520000004</v>
      </c>
      <c r="AI103" s="3">
        <f>SUMIF(AA98:AA101,"=52210627",V98:V101)</f>
        <v>0</v>
      </c>
      <c r="AJ103" s="3">
        <f>ROUND(SUMIF(AA98:AA101,"=52210627",W98:W101),2)</f>
        <v>0</v>
      </c>
      <c r="AK103" s="3">
        <f>ROUND(SUMIF(AA98:AA101,"=52210627",X98:X101),2)</f>
        <v>14730</v>
      </c>
      <c r="AL103" s="3">
        <f>ROUND(SUMIF(AA98:AA101,"=52210627",Y98:Y101),2)</f>
        <v>6941.72</v>
      </c>
      <c r="AM103" s="3"/>
      <c r="AN103" s="3"/>
      <c r="AO103" s="3">
        <f t="shared" ref="AO103:BD103" si="89">ROUND(BX103,2)</f>
        <v>0</v>
      </c>
      <c r="AP103" s="3">
        <f t="shared" si="89"/>
        <v>0</v>
      </c>
      <c r="AQ103" s="3">
        <f t="shared" si="89"/>
        <v>0</v>
      </c>
      <c r="AR103" s="3">
        <f t="shared" si="89"/>
        <v>51353.82</v>
      </c>
      <c r="AS103" s="3">
        <f t="shared" si="89"/>
        <v>12751.07</v>
      </c>
      <c r="AT103" s="3">
        <f t="shared" si="89"/>
        <v>38602.75</v>
      </c>
      <c r="AU103" s="3">
        <f t="shared" si="89"/>
        <v>0</v>
      </c>
      <c r="AV103" s="3">
        <f t="shared" si="89"/>
        <v>12751.07</v>
      </c>
      <c r="AW103" s="3">
        <f t="shared" si="89"/>
        <v>12751.07</v>
      </c>
      <c r="AX103" s="3">
        <f t="shared" si="89"/>
        <v>0</v>
      </c>
      <c r="AY103" s="3">
        <f t="shared" si="89"/>
        <v>12751.07</v>
      </c>
      <c r="AZ103" s="3">
        <f t="shared" si="89"/>
        <v>0</v>
      </c>
      <c r="BA103" s="3">
        <f t="shared" si="89"/>
        <v>0</v>
      </c>
      <c r="BB103" s="3">
        <f t="shared" si="89"/>
        <v>0</v>
      </c>
      <c r="BC103" s="3">
        <f t="shared" si="89"/>
        <v>0</v>
      </c>
      <c r="BD103" s="3">
        <f t="shared" si="89"/>
        <v>0</v>
      </c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>
        <f>ROUND(SUMIF(AA98:AA101,"=52210627",FQ98:FQ101),2)</f>
        <v>0</v>
      </c>
      <c r="BY103" s="3">
        <f>ROUND(SUMIF(AA98:AA101,"=52210627",FR98:FR101),2)</f>
        <v>0</v>
      </c>
      <c r="BZ103" s="3">
        <f>ROUND(SUMIF(AA98:AA101,"=52210627",GL98:GL101),2)</f>
        <v>0</v>
      </c>
      <c r="CA103" s="3">
        <f>ROUND(SUMIF(AA98:AA101,"=52210627",GM98:GM101),2)</f>
        <v>51353.82</v>
      </c>
      <c r="CB103" s="3">
        <f>ROUND(SUMIF(AA98:AA101,"=52210627",GN98:GN101),2)</f>
        <v>12751.07</v>
      </c>
      <c r="CC103" s="3">
        <f>ROUND(SUMIF(AA98:AA101,"=52210627",GO98:GO101),2)</f>
        <v>38602.75</v>
      </c>
      <c r="CD103" s="3">
        <f>ROUND(SUMIF(AA98:AA101,"=52210627",GP98:GP101),2)</f>
        <v>0</v>
      </c>
      <c r="CE103" s="3">
        <f>AC103-BX103</f>
        <v>12751.07</v>
      </c>
      <c r="CF103" s="3">
        <f>AC103-BY103</f>
        <v>12751.07</v>
      </c>
      <c r="CG103" s="3">
        <f>BX103-BZ103</f>
        <v>0</v>
      </c>
      <c r="CH103" s="3">
        <f>AC103-BX103-BY103+BZ103</f>
        <v>12751.07</v>
      </c>
      <c r="CI103" s="3">
        <f>BY103-BZ103</f>
        <v>0</v>
      </c>
      <c r="CJ103" s="3">
        <f>ROUND(SUMIF(AA98:AA101,"=52210627",GX98:GX101),2)</f>
        <v>0</v>
      </c>
      <c r="CK103" s="3">
        <f>ROUND(SUMIF(AA98:AA101,"=52210627",GY98:GY101),2)</f>
        <v>0</v>
      </c>
      <c r="CL103" s="3">
        <f>ROUND(SUMIF(AA98:AA101,"=52210627",GZ98:GZ101),2)</f>
        <v>0</v>
      </c>
      <c r="CM103" s="3">
        <f>ROUND(SUMIF(AA98:AA101,"=52210627",HD98:HD101),2)</f>
        <v>0</v>
      </c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4">
        <f t="shared" ref="DG103:DL103" si="90">ROUND(DT103,2)</f>
        <v>16931.03</v>
      </c>
      <c r="DH103" s="4">
        <f t="shared" si="90"/>
        <v>0</v>
      </c>
      <c r="DI103" s="4">
        <f t="shared" si="90"/>
        <v>0</v>
      </c>
      <c r="DJ103" s="4">
        <f t="shared" si="90"/>
        <v>0</v>
      </c>
      <c r="DK103" s="4">
        <f t="shared" si="90"/>
        <v>16931.03</v>
      </c>
      <c r="DL103" s="4">
        <f t="shared" si="90"/>
        <v>0</v>
      </c>
      <c r="DM103" s="4">
        <f>DZ103</f>
        <v>47.755931520000004</v>
      </c>
      <c r="DN103" s="4">
        <f>EA103</f>
        <v>0</v>
      </c>
      <c r="DO103" s="4">
        <f>ROUND(EB103,2)</f>
        <v>0</v>
      </c>
      <c r="DP103" s="4">
        <f>ROUND(EC103,2)</f>
        <v>14730</v>
      </c>
      <c r="DQ103" s="4">
        <f>ROUND(ED103,2)</f>
        <v>6941.72</v>
      </c>
      <c r="DR103" s="4"/>
      <c r="DS103" s="4"/>
      <c r="DT103" s="4">
        <f>ROUND(SUMIF(AA98:AA101,"=52210569",O98:O101),2)</f>
        <v>16931.03</v>
      </c>
      <c r="DU103" s="4">
        <f>ROUND(SUMIF(AA98:AA101,"=52210569",P98:P101),2)</f>
        <v>0</v>
      </c>
      <c r="DV103" s="4">
        <f>ROUND(SUMIF(AA98:AA101,"=52210569",Q98:Q101),2)</f>
        <v>0</v>
      </c>
      <c r="DW103" s="4">
        <f>ROUND(SUMIF(AA98:AA101,"=52210569",R98:R101),2)</f>
        <v>0</v>
      </c>
      <c r="DX103" s="4">
        <f>ROUND(SUMIF(AA98:AA101,"=52210569",S98:S101),2)</f>
        <v>16931.03</v>
      </c>
      <c r="DY103" s="4">
        <f>ROUND(SUMIF(AA98:AA101,"=52210569",T98:T101),2)</f>
        <v>0</v>
      </c>
      <c r="DZ103" s="4">
        <f>SUMIF(AA98:AA101,"=52210569",U98:U101)</f>
        <v>47.755931520000004</v>
      </c>
      <c r="EA103" s="4">
        <f>SUMIF(AA98:AA101,"=52210569",V98:V101)</f>
        <v>0</v>
      </c>
      <c r="EB103" s="4">
        <f>ROUND(SUMIF(AA98:AA101,"=52210569",W98:W101),2)</f>
        <v>0</v>
      </c>
      <c r="EC103" s="4">
        <f>ROUND(SUMIF(AA98:AA101,"=52210569",X98:X101),2)</f>
        <v>14730</v>
      </c>
      <c r="ED103" s="4">
        <f>ROUND(SUMIF(AA98:AA101,"=52210569",Y98:Y101),2)</f>
        <v>6941.72</v>
      </c>
      <c r="EE103" s="4"/>
      <c r="EF103" s="4"/>
      <c r="EG103" s="4">
        <f t="shared" ref="EG103:EV103" si="91">ROUND(FP103,2)</f>
        <v>0</v>
      </c>
      <c r="EH103" s="4">
        <f t="shared" si="91"/>
        <v>0</v>
      </c>
      <c r="EI103" s="4">
        <f t="shared" si="91"/>
        <v>0</v>
      </c>
      <c r="EJ103" s="4">
        <f t="shared" si="91"/>
        <v>38602.75</v>
      </c>
      <c r="EK103" s="4">
        <f t="shared" si="91"/>
        <v>0</v>
      </c>
      <c r="EL103" s="4">
        <f t="shared" si="91"/>
        <v>38602.75</v>
      </c>
      <c r="EM103" s="4">
        <f t="shared" si="91"/>
        <v>0</v>
      </c>
      <c r="EN103" s="4">
        <f t="shared" si="91"/>
        <v>0</v>
      </c>
      <c r="EO103" s="4">
        <f t="shared" si="91"/>
        <v>0</v>
      </c>
      <c r="EP103" s="4">
        <f t="shared" si="91"/>
        <v>0</v>
      </c>
      <c r="EQ103" s="4">
        <f t="shared" si="91"/>
        <v>0</v>
      </c>
      <c r="ER103" s="4">
        <f t="shared" si="91"/>
        <v>0</v>
      </c>
      <c r="ES103" s="4">
        <f t="shared" si="91"/>
        <v>0</v>
      </c>
      <c r="ET103" s="4">
        <f t="shared" si="91"/>
        <v>0</v>
      </c>
      <c r="EU103" s="4">
        <f t="shared" si="91"/>
        <v>0</v>
      </c>
      <c r="EV103" s="4">
        <f t="shared" si="91"/>
        <v>0</v>
      </c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>
        <f>ROUND(SUMIF(AA98:AA101,"=52210569",FQ98:FQ101),2)</f>
        <v>0</v>
      </c>
      <c r="FQ103" s="4">
        <f>ROUND(SUMIF(AA98:AA101,"=52210569",FR98:FR101),2)</f>
        <v>0</v>
      </c>
      <c r="FR103" s="4">
        <f>ROUND(SUMIF(AA98:AA101,"=52210569",GL98:GL101),2)</f>
        <v>0</v>
      </c>
      <c r="FS103" s="4">
        <f>ROUND(SUMIF(AA98:AA101,"=52210569",GM98:GM101),2)</f>
        <v>38602.75</v>
      </c>
      <c r="FT103" s="4">
        <f>ROUND(SUMIF(AA98:AA101,"=52210569",GN98:GN101),2)</f>
        <v>0</v>
      </c>
      <c r="FU103" s="4">
        <f>ROUND(SUMIF(AA98:AA101,"=52210569",GO98:GO101),2)</f>
        <v>38602.75</v>
      </c>
      <c r="FV103" s="4">
        <f>ROUND(SUMIF(AA98:AA101,"=52210569",GP98:GP101),2)</f>
        <v>0</v>
      </c>
      <c r="FW103" s="4">
        <f>DU103-FP103</f>
        <v>0</v>
      </c>
      <c r="FX103" s="4">
        <f>DU103-FQ103</f>
        <v>0</v>
      </c>
      <c r="FY103" s="4">
        <f>FP103-FR103</f>
        <v>0</v>
      </c>
      <c r="FZ103" s="4">
        <f>DU103-FP103-FQ103+FR103</f>
        <v>0</v>
      </c>
      <c r="GA103" s="4">
        <f>FQ103-FR103</f>
        <v>0</v>
      </c>
      <c r="GB103" s="4">
        <f>ROUND(SUMIF(AA98:AA101,"=52210569",GX98:GX101),2)</f>
        <v>0</v>
      </c>
      <c r="GC103" s="4">
        <f>ROUND(SUMIF(AA98:AA101,"=52210569",GY98:GY101),2)</f>
        <v>0</v>
      </c>
      <c r="GD103" s="4">
        <f>ROUND(SUMIF(AA98:AA101,"=52210569",GZ98:GZ101),2)</f>
        <v>0</v>
      </c>
      <c r="GE103" s="4">
        <f>ROUND(SUMIF(AA98:AA101,"=52210569",HD98:HD101),2)</f>
        <v>0</v>
      </c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>
        <v>0</v>
      </c>
    </row>
    <row r="105" spans="1:255" x14ac:dyDescent="0.2">
      <c r="A105" s="5">
        <v>50</v>
      </c>
      <c r="B105" s="5">
        <v>0</v>
      </c>
      <c r="C105" s="5">
        <v>0</v>
      </c>
      <c r="D105" s="5">
        <v>1</v>
      </c>
      <c r="E105" s="5">
        <v>201</v>
      </c>
      <c r="F105" s="5">
        <f>ROUND(Source!O103,O105)</f>
        <v>29682.1</v>
      </c>
      <c r="G105" s="5" t="s">
        <v>98</v>
      </c>
      <c r="H105" s="5" t="s">
        <v>99</v>
      </c>
      <c r="I105" s="5"/>
      <c r="J105" s="5"/>
      <c r="K105" s="5">
        <v>201</v>
      </c>
      <c r="L105" s="5">
        <v>1</v>
      </c>
      <c r="M105" s="5">
        <v>3</v>
      </c>
      <c r="N105" s="5" t="s">
        <v>3</v>
      </c>
      <c r="O105" s="5">
        <v>2</v>
      </c>
      <c r="P105" s="5">
        <f>ROUND(Source!DG103,O105)</f>
        <v>16931.03</v>
      </c>
      <c r="Q105" s="5"/>
      <c r="R105" s="5"/>
      <c r="S105" s="5"/>
      <c r="T105" s="5"/>
      <c r="U105" s="5"/>
      <c r="V105" s="5"/>
      <c r="W105" s="5">
        <v>29682.1</v>
      </c>
      <c r="X105" s="5">
        <v>1</v>
      </c>
      <c r="Y105" s="5">
        <v>29682.1</v>
      </c>
      <c r="Z105" s="5">
        <v>16931.03</v>
      </c>
      <c r="AA105" s="5">
        <v>1</v>
      </c>
      <c r="AB105" s="5">
        <v>16931.03</v>
      </c>
    </row>
    <row r="106" spans="1:255" x14ac:dyDescent="0.2">
      <c r="A106" s="5">
        <v>50</v>
      </c>
      <c r="B106" s="5">
        <v>0</v>
      </c>
      <c r="C106" s="5">
        <v>0</v>
      </c>
      <c r="D106" s="5">
        <v>1</v>
      </c>
      <c r="E106" s="5">
        <v>202</v>
      </c>
      <c r="F106" s="5">
        <f>ROUND(Source!P103,O106)</f>
        <v>12751.07</v>
      </c>
      <c r="G106" s="5" t="s">
        <v>100</v>
      </c>
      <c r="H106" s="5" t="s">
        <v>101</v>
      </c>
      <c r="I106" s="5"/>
      <c r="J106" s="5"/>
      <c r="K106" s="5">
        <v>202</v>
      </c>
      <c r="L106" s="5">
        <v>2</v>
      </c>
      <c r="M106" s="5">
        <v>3</v>
      </c>
      <c r="N106" s="5" t="s">
        <v>3</v>
      </c>
      <c r="O106" s="5">
        <v>2</v>
      </c>
      <c r="P106" s="5">
        <f>ROUND(Source!DH103,O106)</f>
        <v>0</v>
      </c>
      <c r="Q106" s="5"/>
      <c r="R106" s="5"/>
      <c r="S106" s="5"/>
      <c r="T106" s="5"/>
      <c r="U106" s="5"/>
      <c r="V106" s="5"/>
      <c r="W106" s="5">
        <v>12751.07</v>
      </c>
      <c r="X106" s="5">
        <v>1</v>
      </c>
      <c r="Y106" s="5">
        <v>12751.07</v>
      </c>
      <c r="Z106" s="5">
        <v>0</v>
      </c>
      <c r="AA106" s="5">
        <v>1</v>
      </c>
      <c r="AB106" s="5">
        <v>0</v>
      </c>
    </row>
    <row r="107" spans="1:255" x14ac:dyDescent="0.2">
      <c r="A107" s="5">
        <v>50</v>
      </c>
      <c r="B107" s="5">
        <v>0</v>
      </c>
      <c r="C107" s="5">
        <v>0</v>
      </c>
      <c r="D107" s="5">
        <v>1</v>
      </c>
      <c r="E107" s="5">
        <v>222</v>
      </c>
      <c r="F107" s="5">
        <f>ROUND(Source!AO103,O107)</f>
        <v>0</v>
      </c>
      <c r="G107" s="5" t="s">
        <v>102</v>
      </c>
      <c r="H107" s="5" t="s">
        <v>103</v>
      </c>
      <c r="I107" s="5"/>
      <c r="J107" s="5"/>
      <c r="K107" s="5">
        <v>222</v>
      </c>
      <c r="L107" s="5">
        <v>3</v>
      </c>
      <c r="M107" s="5">
        <v>3</v>
      </c>
      <c r="N107" s="5" t="s">
        <v>3</v>
      </c>
      <c r="O107" s="5">
        <v>2</v>
      </c>
      <c r="P107" s="5">
        <f>ROUND(Source!EG103,O107)</f>
        <v>0</v>
      </c>
      <c r="Q107" s="5"/>
      <c r="R107" s="5"/>
      <c r="S107" s="5"/>
      <c r="T107" s="5"/>
      <c r="U107" s="5"/>
      <c r="V107" s="5"/>
      <c r="W107" s="5">
        <v>0</v>
      </c>
      <c r="X107" s="5">
        <v>1</v>
      </c>
      <c r="Y107" s="5">
        <v>0</v>
      </c>
      <c r="Z107" s="5">
        <v>0</v>
      </c>
      <c r="AA107" s="5">
        <v>1</v>
      </c>
      <c r="AB107" s="5">
        <v>0</v>
      </c>
    </row>
    <row r="108" spans="1:255" x14ac:dyDescent="0.2">
      <c r="A108" s="5">
        <v>50</v>
      </c>
      <c r="B108" s="5">
        <v>0</v>
      </c>
      <c r="C108" s="5">
        <v>0</v>
      </c>
      <c r="D108" s="5">
        <v>1</v>
      </c>
      <c r="E108" s="5">
        <v>225</v>
      </c>
      <c r="F108" s="5">
        <f>ROUND(Source!AV103,O108)</f>
        <v>12751.07</v>
      </c>
      <c r="G108" s="5" t="s">
        <v>104</v>
      </c>
      <c r="H108" s="5" t="s">
        <v>105</v>
      </c>
      <c r="I108" s="5"/>
      <c r="J108" s="5"/>
      <c r="K108" s="5">
        <v>225</v>
      </c>
      <c r="L108" s="5">
        <v>4</v>
      </c>
      <c r="M108" s="5">
        <v>3</v>
      </c>
      <c r="N108" s="5" t="s">
        <v>3</v>
      </c>
      <c r="O108" s="5">
        <v>2</v>
      </c>
      <c r="P108" s="5">
        <f>ROUND(Source!EN103,O108)</f>
        <v>0</v>
      </c>
      <c r="Q108" s="5"/>
      <c r="R108" s="5"/>
      <c r="S108" s="5"/>
      <c r="T108" s="5"/>
      <c r="U108" s="5"/>
      <c r="V108" s="5"/>
      <c r="W108" s="5">
        <v>12751.07</v>
      </c>
      <c r="X108" s="5">
        <v>1</v>
      </c>
      <c r="Y108" s="5">
        <v>12751.07</v>
      </c>
      <c r="Z108" s="5">
        <v>0</v>
      </c>
      <c r="AA108" s="5">
        <v>1</v>
      </c>
      <c r="AB108" s="5">
        <v>0</v>
      </c>
    </row>
    <row r="109" spans="1:255" x14ac:dyDescent="0.2">
      <c r="A109" s="5">
        <v>50</v>
      </c>
      <c r="B109" s="5">
        <v>0</v>
      </c>
      <c r="C109" s="5">
        <v>0</v>
      </c>
      <c r="D109" s="5">
        <v>1</v>
      </c>
      <c r="E109" s="5">
        <v>226</v>
      </c>
      <c r="F109" s="5">
        <f>ROUND(Source!AW103,O109)</f>
        <v>12751.07</v>
      </c>
      <c r="G109" s="5" t="s">
        <v>106</v>
      </c>
      <c r="H109" s="5" t="s">
        <v>107</v>
      </c>
      <c r="I109" s="5"/>
      <c r="J109" s="5"/>
      <c r="K109" s="5">
        <v>226</v>
      </c>
      <c r="L109" s="5">
        <v>5</v>
      </c>
      <c r="M109" s="5">
        <v>3</v>
      </c>
      <c r="N109" s="5" t="s">
        <v>3</v>
      </c>
      <c r="O109" s="5">
        <v>2</v>
      </c>
      <c r="P109" s="5">
        <f>ROUND(Source!EO103,O109)</f>
        <v>0</v>
      </c>
      <c r="Q109" s="5"/>
      <c r="R109" s="5"/>
      <c r="S109" s="5"/>
      <c r="T109" s="5"/>
      <c r="U109" s="5"/>
      <c r="V109" s="5"/>
      <c r="W109" s="5">
        <v>12751.07</v>
      </c>
      <c r="X109" s="5">
        <v>1</v>
      </c>
      <c r="Y109" s="5">
        <v>12751.07</v>
      </c>
      <c r="Z109" s="5">
        <v>0</v>
      </c>
      <c r="AA109" s="5">
        <v>1</v>
      </c>
      <c r="AB109" s="5">
        <v>0</v>
      </c>
    </row>
    <row r="110" spans="1:255" x14ac:dyDescent="0.2">
      <c r="A110" s="5">
        <v>50</v>
      </c>
      <c r="B110" s="5">
        <v>0</v>
      </c>
      <c r="C110" s="5">
        <v>0</v>
      </c>
      <c r="D110" s="5">
        <v>1</v>
      </c>
      <c r="E110" s="5">
        <v>227</v>
      </c>
      <c r="F110" s="5">
        <f>ROUND(Source!AX103,O110)</f>
        <v>0</v>
      </c>
      <c r="G110" s="5" t="s">
        <v>108</v>
      </c>
      <c r="H110" s="5" t="s">
        <v>109</v>
      </c>
      <c r="I110" s="5"/>
      <c r="J110" s="5"/>
      <c r="K110" s="5">
        <v>227</v>
      </c>
      <c r="L110" s="5">
        <v>6</v>
      </c>
      <c r="M110" s="5">
        <v>3</v>
      </c>
      <c r="N110" s="5" t="s">
        <v>3</v>
      </c>
      <c r="O110" s="5">
        <v>2</v>
      </c>
      <c r="P110" s="5">
        <f>ROUND(Source!EP103,O110)</f>
        <v>0</v>
      </c>
      <c r="Q110" s="5"/>
      <c r="R110" s="5"/>
      <c r="S110" s="5"/>
      <c r="T110" s="5"/>
      <c r="U110" s="5"/>
      <c r="V110" s="5"/>
      <c r="W110" s="5">
        <v>0</v>
      </c>
      <c r="X110" s="5">
        <v>1</v>
      </c>
      <c r="Y110" s="5">
        <v>0</v>
      </c>
      <c r="Z110" s="5">
        <v>0</v>
      </c>
      <c r="AA110" s="5">
        <v>1</v>
      </c>
      <c r="AB110" s="5">
        <v>0</v>
      </c>
    </row>
    <row r="111" spans="1:255" x14ac:dyDescent="0.2">
      <c r="A111" s="5">
        <v>50</v>
      </c>
      <c r="B111" s="5">
        <v>0</v>
      </c>
      <c r="C111" s="5">
        <v>0</v>
      </c>
      <c r="D111" s="5">
        <v>1</v>
      </c>
      <c r="E111" s="5">
        <v>228</v>
      </c>
      <c r="F111" s="5">
        <f>ROUND(Source!AY103,O111)</f>
        <v>12751.07</v>
      </c>
      <c r="G111" s="5" t="s">
        <v>110</v>
      </c>
      <c r="H111" s="5" t="s">
        <v>111</v>
      </c>
      <c r="I111" s="5"/>
      <c r="J111" s="5"/>
      <c r="K111" s="5">
        <v>228</v>
      </c>
      <c r="L111" s="5">
        <v>7</v>
      </c>
      <c r="M111" s="5">
        <v>3</v>
      </c>
      <c r="N111" s="5" t="s">
        <v>3</v>
      </c>
      <c r="O111" s="5">
        <v>2</v>
      </c>
      <c r="P111" s="5">
        <f>ROUND(Source!EQ103,O111)</f>
        <v>0</v>
      </c>
      <c r="Q111" s="5"/>
      <c r="R111" s="5"/>
      <c r="S111" s="5"/>
      <c r="T111" s="5"/>
      <c r="U111" s="5"/>
      <c r="V111" s="5"/>
      <c r="W111" s="5">
        <v>12751.07</v>
      </c>
      <c r="X111" s="5">
        <v>1</v>
      </c>
      <c r="Y111" s="5">
        <v>12751.07</v>
      </c>
      <c r="Z111" s="5">
        <v>0</v>
      </c>
      <c r="AA111" s="5">
        <v>1</v>
      </c>
      <c r="AB111" s="5">
        <v>0</v>
      </c>
    </row>
    <row r="112" spans="1:255" x14ac:dyDescent="0.2">
      <c r="A112" s="5">
        <v>50</v>
      </c>
      <c r="B112" s="5">
        <v>0</v>
      </c>
      <c r="C112" s="5">
        <v>0</v>
      </c>
      <c r="D112" s="5">
        <v>1</v>
      </c>
      <c r="E112" s="5">
        <v>216</v>
      </c>
      <c r="F112" s="5">
        <f>ROUND(Source!AP103,O112)</f>
        <v>0</v>
      </c>
      <c r="G112" s="5" t="s">
        <v>112</v>
      </c>
      <c r="H112" s="5" t="s">
        <v>113</v>
      </c>
      <c r="I112" s="5"/>
      <c r="J112" s="5"/>
      <c r="K112" s="5">
        <v>216</v>
      </c>
      <c r="L112" s="5">
        <v>8</v>
      </c>
      <c r="M112" s="5">
        <v>3</v>
      </c>
      <c r="N112" s="5" t="s">
        <v>3</v>
      </c>
      <c r="O112" s="5">
        <v>2</v>
      </c>
      <c r="P112" s="5">
        <f>ROUND(Source!EH103,O112)</f>
        <v>0</v>
      </c>
      <c r="Q112" s="5"/>
      <c r="R112" s="5"/>
      <c r="S112" s="5"/>
      <c r="T112" s="5"/>
      <c r="U112" s="5"/>
      <c r="V112" s="5"/>
      <c r="W112" s="5">
        <v>0</v>
      </c>
      <c r="X112" s="5">
        <v>1</v>
      </c>
      <c r="Y112" s="5">
        <v>0</v>
      </c>
      <c r="Z112" s="5">
        <v>0</v>
      </c>
      <c r="AA112" s="5">
        <v>1</v>
      </c>
      <c r="AB112" s="5">
        <v>0</v>
      </c>
    </row>
    <row r="113" spans="1:28" x14ac:dyDescent="0.2">
      <c r="A113" s="5">
        <v>50</v>
      </c>
      <c r="B113" s="5">
        <v>0</v>
      </c>
      <c r="C113" s="5">
        <v>0</v>
      </c>
      <c r="D113" s="5">
        <v>1</v>
      </c>
      <c r="E113" s="5">
        <v>223</v>
      </c>
      <c r="F113" s="5">
        <f>ROUND(Source!AQ103,O113)</f>
        <v>0</v>
      </c>
      <c r="G113" s="5" t="s">
        <v>114</v>
      </c>
      <c r="H113" s="5" t="s">
        <v>115</v>
      </c>
      <c r="I113" s="5"/>
      <c r="J113" s="5"/>
      <c r="K113" s="5">
        <v>223</v>
      </c>
      <c r="L113" s="5">
        <v>9</v>
      </c>
      <c r="M113" s="5">
        <v>3</v>
      </c>
      <c r="N113" s="5" t="s">
        <v>3</v>
      </c>
      <c r="O113" s="5">
        <v>2</v>
      </c>
      <c r="P113" s="5">
        <f>ROUND(Source!EI103,O113)</f>
        <v>0</v>
      </c>
      <c r="Q113" s="5"/>
      <c r="R113" s="5"/>
      <c r="S113" s="5"/>
      <c r="T113" s="5"/>
      <c r="U113" s="5"/>
      <c r="V113" s="5"/>
      <c r="W113" s="5">
        <v>0</v>
      </c>
      <c r="X113" s="5">
        <v>1</v>
      </c>
      <c r="Y113" s="5">
        <v>0</v>
      </c>
      <c r="Z113" s="5">
        <v>0</v>
      </c>
      <c r="AA113" s="5">
        <v>1</v>
      </c>
      <c r="AB113" s="5">
        <v>0</v>
      </c>
    </row>
    <row r="114" spans="1:28" x14ac:dyDescent="0.2">
      <c r="A114" s="5">
        <v>50</v>
      </c>
      <c r="B114" s="5">
        <v>0</v>
      </c>
      <c r="C114" s="5">
        <v>0</v>
      </c>
      <c r="D114" s="5">
        <v>1</v>
      </c>
      <c r="E114" s="5">
        <v>229</v>
      </c>
      <c r="F114" s="5">
        <f>ROUND(Source!AZ103,O114)</f>
        <v>0</v>
      </c>
      <c r="G114" s="5" t="s">
        <v>116</v>
      </c>
      <c r="H114" s="5" t="s">
        <v>117</v>
      </c>
      <c r="I114" s="5"/>
      <c r="J114" s="5"/>
      <c r="K114" s="5">
        <v>229</v>
      </c>
      <c r="L114" s="5">
        <v>10</v>
      </c>
      <c r="M114" s="5">
        <v>3</v>
      </c>
      <c r="N114" s="5" t="s">
        <v>3</v>
      </c>
      <c r="O114" s="5">
        <v>2</v>
      </c>
      <c r="P114" s="5">
        <f>ROUND(Source!ER103,O114)</f>
        <v>0</v>
      </c>
      <c r="Q114" s="5"/>
      <c r="R114" s="5"/>
      <c r="S114" s="5"/>
      <c r="T114" s="5"/>
      <c r="U114" s="5"/>
      <c r="V114" s="5"/>
      <c r="W114" s="5">
        <v>0</v>
      </c>
      <c r="X114" s="5">
        <v>1</v>
      </c>
      <c r="Y114" s="5">
        <v>0</v>
      </c>
      <c r="Z114" s="5">
        <v>0</v>
      </c>
      <c r="AA114" s="5">
        <v>1</v>
      </c>
      <c r="AB114" s="5">
        <v>0</v>
      </c>
    </row>
    <row r="115" spans="1:28" x14ac:dyDescent="0.2">
      <c r="A115" s="5">
        <v>50</v>
      </c>
      <c r="B115" s="5">
        <v>0</v>
      </c>
      <c r="C115" s="5">
        <v>0</v>
      </c>
      <c r="D115" s="5">
        <v>1</v>
      </c>
      <c r="E115" s="5">
        <v>203</v>
      </c>
      <c r="F115" s="5">
        <f>ROUND(Source!Q103,O115)</f>
        <v>0</v>
      </c>
      <c r="G115" s="5" t="s">
        <v>118</v>
      </c>
      <c r="H115" s="5" t="s">
        <v>119</v>
      </c>
      <c r="I115" s="5"/>
      <c r="J115" s="5"/>
      <c r="K115" s="5">
        <v>203</v>
      </c>
      <c r="L115" s="5">
        <v>11</v>
      </c>
      <c r="M115" s="5">
        <v>3</v>
      </c>
      <c r="N115" s="5" t="s">
        <v>3</v>
      </c>
      <c r="O115" s="5">
        <v>2</v>
      </c>
      <c r="P115" s="5">
        <f>ROUND(Source!DI103,O115)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28" x14ac:dyDescent="0.2">
      <c r="A116" s="5">
        <v>50</v>
      </c>
      <c r="B116" s="5">
        <v>0</v>
      </c>
      <c r="C116" s="5">
        <v>0</v>
      </c>
      <c r="D116" s="5">
        <v>1</v>
      </c>
      <c r="E116" s="5">
        <v>231</v>
      </c>
      <c r="F116" s="5">
        <f>ROUND(Source!BB103,O116)</f>
        <v>0</v>
      </c>
      <c r="G116" s="5" t="s">
        <v>120</v>
      </c>
      <c r="H116" s="5" t="s">
        <v>121</v>
      </c>
      <c r="I116" s="5"/>
      <c r="J116" s="5"/>
      <c r="K116" s="5">
        <v>231</v>
      </c>
      <c r="L116" s="5">
        <v>12</v>
      </c>
      <c r="M116" s="5">
        <v>3</v>
      </c>
      <c r="N116" s="5" t="s">
        <v>3</v>
      </c>
      <c r="O116" s="5">
        <v>2</v>
      </c>
      <c r="P116" s="5">
        <f>ROUND(Source!ET103,O116)</f>
        <v>0</v>
      </c>
      <c r="Q116" s="5"/>
      <c r="R116" s="5"/>
      <c r="S116" s="5"/>
      <c r="T116" s="5"/>
      <c r="U116" s="5"/>
      <c r="V116" s="5"/>
      <c r="W116" s="5">
        <v>0</v>
      </c>
      <c r="X116" s="5">
        <v>1</v>
      </c>
      <c r="Y116" s="5">
        <v>0</v>
      </c>
      <c r="Z116" s="5">
        <v>0</v>
      </c>
      <c r="AA116" s="5">
        <v>1</v>
      </c>
      <c r="AB116" s="5">
        <v>0</v>
      </c>
    </row>
    <row r="117" spans="1:28" x14ac:dyDescent="0.2">
      <c r="A117" s="5">
        <v>50</v>
      </c>
      <c r="B117" s="5">
        <v>0</v>
      </c>
      <c r="C117" s="5">
        <v>0</v>
      </c>
      <c r="D117" s="5">
        <v>1</v>
      </c>
      <c r="E117" s="5">
        <v>204</v>
      </c>
      <c r="F117" s="5">
        <f>ROUND(Source!R103,O117)</f>
        <v>0</v>
      </c>
      <c r="G117" s="5" t="s">
        <v>122</v>
      </c>
      <c r="H117" s="5" t="s">
        <v>123</v>
      </c>
      <c r="I117" s="5"/>
      <c r="J117" s="5"/>
      <c r="K117" s="5">
        <v>204</v>
      </c>
      <c r="L117" s="5">
        <v>13</v>
      </c>
      <c r="M117" s="5">
        <v>3</v>
      </c>
      <c r="N117" s="5" t="s">
        <v>3</v>
      </c>
      <c r="O117" s="5">
        <v>2</v>
      </c>
      <c r="P117" s="5">
        <f>ROUND(Source!DJ103,O117)</f>
        <v>0</v>
      </c>
      <c r="Q117" s="5"/>
      <c r="R117" s="5"/>
      <c r="S117" s="5"/>
      <c r="T117" s="5"/>
      <c r="U117" s="5"/>
      <c r="V117" s="5"/>
      <c r="W117" s="5">
        <v>0</v>
      </c>
      <c r="X117" s="5">
        <v>1</v>
      </c>
      <c r="Y117" s="5">
        <v>0</v>
      </c>
      <c r="Z117" s="5">
        <v>0</v>
      </c>
      <c r="AA117" s="5">
        <v>1</v>
      </c>
      <c r="AB117" s="5">
        <v>0</v>
      </c>
    </row>
    <row r="118" spans="1:28" x14ac:dyDescent="0.2">
      <c r="A118" s="5">
        <v>50</v>
      </c>
      <c r="B118" s="5">
        <v>0</v>
      </c>
      <c r="C118" s="5">
        <v>0</v>
      </c>
      <c r="D118" s="5">
        <v>1</v>
      </c>
      <c r="E118" s="5">
        <v>205</v>
      </c>
      <c r="F118" s="5">
        <f>ROUND(Source!S103,O118)</f>
        <v>16931.03</v>
      </c>
      <c r="G118" s="5" t="s">
        <v>124</v>
      </c>
      <c r="H118" s="5" t="s">
        <v>125</v>
      </c>
      <c r="I118" s="5"/>
      <c r="J118" s="5"/>
      <c r="K118" s="5">
        <v>205</v>
      </c>
      <c r="L118" s="5">
        <v>14</v>
      </c>
      <c r="M118" s="5">
        <v>3</v>
      </c>
      <c r="N118" s="5" t="s">
        <v>3</v>
      </c>
      <c r="O118" s="5">
        <v>2</v>
      </c>
      <c r="P118" s="5">
        <f>ROUND(Source!DK103,O118)</f>
        <v>16931.03</v>
      </c>
      <c r="Q118" s="5"/>
      <c r="R118" s="5"/>
      <c r="S118" s="5"/>
      <c r="T118" s="5"/>
      <c r="U118" s="5"/>
      <c r="V118" s="5"/>
      <c r="W118" s="5">
        <v>16931.03</v>
      </c>
      <c r="X118" s="5">
        <v>1</v>
      </c>
      <c r="Y118" s="5">
        <v>16931.03</v>
      </c>
      <c r="Z118" s="5">
        <v>16931.03</v>
      </c>
      <c r="AA118" s="5">
        <v>1</v>
      </c>
      <c r="AB118" s="5">
        <v>16931.03</v>
      </c>
    </row>
    <row r="119" spans="1:28" x14ac:dyDescent="0.2">
      <c r="A119" s="5">
        <v>50</v>
      </c>
      <c r="B119" s="5">
        <v>0</v>
      </c>
      <c r="C119" s="5">
        <v>0</v>
      </c>
      <c r="D119" s="5">
        <v>1</v>
      </c>
      <c r="E119" s="5">
        <v>232</v>
      </c>
      <c r="F119" s="5">
        <f>ROUND(Source!BC103,O119)</f>
        <v>0</v>
      </c>
      <c r="G119" s="5" t="s">
        <v>126</v>
      </c>
      <c r="H119" s="5" t="s">
        <v>127</v>
      </c>
      <c r="I119" s="5"/>
      <c r="J119" s="5"/>
      <c r="K119" s="5">
        <v>232</v>
      </c>
      <c r="L119" s="5">
        <v>15</v>
      </c>
      <c r="M119" s="5">
        <v>3</v>
      </c>
      <c r="N119" s="5" t="s">
        <v>3</v>
      </c>
      <c r="O119" s="5">
        <v>2</v>
      </c>
      <c r="P119" s="5">
        <f>ROUND(Source!EU103,O119)</f>
        <v>0</v>
      </c>
      <c r="Q119" s="5"/>
      <c r="R119" s="5"/>
      <c r="S119" s="5"/>
      <c r="T119" s="5"/>
      <c r="U119" s="5"/>
      <c r="V119" s="5"/>
      <c r="W119" s="5">
        <v>0</v>
      </c>
      <c r="X119" s="5">
        <v>1</v>
      </c>
      <c r="Y119" s="5">
        <v>0</v>
      </c>
      <c r="Z119" s="5">
        <v>0</v>
      </c>
      <c r="AA119" s="5">
        <v>1</v>
      </c>
      <c r="AB119" s="5">
        <v>0</v>
      </c>
    </row>
    <row r="120" spans="1:28" x14ac:dyDescent="0.2">
      <c r="A120" s="5">
        <v>50</v>
      </c>
      <c r="B120" s="5">
        <v>0</v>
      </c>
      <c r="C120" s="5">
        <v>0</v>
      </c>
      <c r="D120" s="5">
        <v>1</v>
      </c>
      <c r="E120" s="5">
        <v>214</v>
      </c>
      <c r="F120" s="5">
        <f>ROUND(Source!AS103,O120)</f>
        <v>12751.07</v>
      </c>
      <c r="G120" s="5" t="s">
        <v>128</v>
      </c>
      <c r="H120" s="5" t="s">
        <v>129</v>
      </c>
      <c r="I120" s="5"/>
      <c r="J120" s="5"/>
      <c r="K120" s="5">
        <v>214</v>
      </c>
      <c r="L120" s="5">
        <v>16</v>
      </c>
      <c r="M120" s="5">
        <v>3</v>
      </c>
      <c r="N120" s="5" t="s">
        <v>3</v>
      </c>
      <c r="O120" s="5">
        <v>2</v>
      </c>
      <c r="P120" s="5">
        <f>ROUND(Source!EK103,O120)</f>
        <v>0</v>
      </c>
      <c r="Q120" s="5"/>
      <c r="R120" s="5"/>
      <c r="S120" s="5"/>
      <c r="T120" s="5"/>
      <c r="U120" s="5"/>
      <c r="V120" s="5"/>
      <c r="W120" s="5">
        <v>12751.07</v>
      </c>
      <c r="X120" s="5">
        <v>1</v>
      </c>
      <c r="Y120" s="5">
        <v>12751.07</v>
      </c>
      <c r="Z120" s="5">
        <v>0</v>
      </c>
      <c r="AA120" s="5">
        <v>1</v>
      </c>
      <c r="AB120" s="5">
        <v>0</v>
      </c>
    </row>
    <row r="121" spans="1:28" x14ac:dyDescent="0.2">
      <c r="A121" s="5">
        <v>50</v>
      </c>
      <c r="B121" s="5">
        <v>0</v>
      </c>
      <c r="C121" s="5">
        <v>0</v>
      </c>
      <c r="D121" s="5">
        <v>1</v>
      </c>
      <c r="E121" s="5">
        <v>215</v>
      </c>
      <c r="F121" s="5">
        <f>ROUND(Source!AT103,O121)</f>
        <v>38602.75</v>
      </c>
      <c r="G121" s="5" t="s">
        <v>130</v>
      </c>
      <c r="H121" s="5" t="s">
        <v>131</v>
      </c>
      <c r="I121" s="5"/>
      <c r="J121" s="5"/>
      <c r="K121" s="5">
        <v>215</v>
      </c>
      <c r="L121" s="5">
        <v>17</v>
      </c>
      <c r="M121" s="5">
        <v>3</v>
      </c>
      <c r="N121" s="5" t="s">
        <v>3</v>
      </c>
      <c r="O121" s="5">
        <v>2</v>
      </c>
      <c r="P121" s="5">
        <f>ROUND(Source!EL103,O121)</f>
        <v>38602.75</v>
      </c>
      <c r="Q121" s="5"/>
      <c r="R121" s="5"/>
      <c r="S121" s="5"/>
      <c r="T121" s="5"/>
      <c r="U121" s="5"/>
      <c r="V121" s="5"/>
      <c r="W121" s="5">
        <v>38602.75</v>
      </c>
      <c r="X121" s="5">
        <v>1</v>
      </c>
      <c r="Y121" s="5">
        <v>38602.75</v>
      </c>
      <c r="Z121" s="5">
        <v>38602.75</v>
      </c>
      <c r="AA121" s="5">
        <v>1</v>
      </c>
      <c r="AB121" s="5">
        <v>38602.75</v>
      </c>
    </row>
    <row r="122" spans="1:28" x14ac:dyDescent="0.2">
      <c r="A122" s="5">
        <v>50</v>
      </c>
      <c r="B122" s="5">
        <v>0</v>
      </c>
      <c r="C122" s="5">
        <v>0</v>
      </c>
      <c r="D122" s="5">
        <v>1</v>
      </c>
      <c r="E122" s="5">
        <v>217</v>
      </c>
      <c r="F122" s="5">
        <f>ROUND(Source!AU103,O122)</f>
        <v>0</v>
      </c>
      <c r="G122" s="5" t="s">
        <v>132</v>
      </c>
      <c r="H122" s="5" t="s">
        <v>133</v>
      </c>
      <c r="I122" s="5"/>
      <c r="J122" s="5"/>
      <c r="K122" s="5">
        <v>217</v>
      </c>
      <c r="L122" s="5">
        <v>18</v>
      </c>
      <c r="M122" s="5">
        <v>3</v>
      </c>
      <c r="N122" s="5" t="s">
        <v>3</v>
      </c>
      <c r="O122" s="5">
        <v>2</v>
      </c>
      <c r="P122" s="5">
        <f>ROUND(Source!EM103,O122)</f>
        <v>0</v>
      </c>
      <c r="Q122" s="5"/>
      <c r="R122" s="5"/>
      <c r="S122" s="5"/>
      <c r="T122" s="5"/>
      <c r="U122" s="5"/>
      <c r="V122" s="5"/>
      <c r="W122" s="5">
        <v>0</v>
      </c>
      <c r="X122" s="5">
        <v>1</v>
      </c>
      <c r="Y122" s="5">
        <v>0</v>
      </c>
      <c r="Z122" s="5">
        <v>0</v>
      </c>
      <c r="AA122" s="5">
        <v>1</v>
      </c>
      <c r="AB122" s="5">
        <v>0</v>
      </c>
    </row>
    <row r="123" spans="1:28" x14ac:dyDescent="0.2">
      <c r="A123" s="5">
        <v>50</v>
      </c>
      <c r="B123" s="5">
        <v>0</v>
      </c>
      <c r="C123" s="5">
        <v>0</v>
      </c>
      <c r="D123" s="5">
        <v>1</v>
      </c>
      <c r="E123" s="5">
        <v>230</v>
      </c>
      <c r="F123" s="5">
        <f>ROUND(Source!BA103,O123)</f>
        <v>0</v>
      </c>
      <c r="G123" s="5" t="s">
        <v>134</v>
      </c>
      <c r="H123" s="5" t="s">
        <v>135</v>
      </c>
      <c r="I123" s="5"/>
      <c r="J123" s="5"/>
      <c r="K123" s="5">
        <v>230</v>
      </c>
      <c r="L123" s="5">
        <v>19</v>
      </c>
      <c r="M123" s="5">
        <v>3</v>
      </c>
      <c r="N123" s="5" t="s">
        <v>3</v>
      </c>
      <c r="O123" s="5">
        <v>2</v>
      </c>
      <c r="P123" s="5">
        <f>ROUND(Source!ES103,O123)</f>
        <v>0</v>
      </c>
      <c r="Q123" s="5"/>
      <c r="R123" s="5"/>
      <c r="S123" s="5"/>
      <c r="T123" s="5"/>
      <c r="U123" s="5"/>
      <c r="V123" s="5"/>
      <c r="W123" s="5">
        <v>0</v>
      </c>
      <c r="X123" s="5">
        <v>1</v>
      </c>
      <c r="Y123" s="5">
        <v>0</v>
      </c>
      <c r="Z123" s="5">
        <v>0</v>
      </c>
      <c r="AA123" s="5">
        <v>1</v>
      </c>
      <c r="AB123" s="5">
        <v>0</v>
      </c>
    </row>
    <row r="124" spans="1:28" x14ac:dyDescent="0.2">
      <c r="A124" s="5">
        <v>50</v>
      </c>
      <c r="B124" s="5">
        <v>0</v>
      </c>
      <c r="C124" s="5">
        <v>0</v>
      </c>
      <c r="D124" s="5">
        <v>1</v>
      </c>
      <c r="E124" s="5">
        <v>206</v>
      </c>
      <c r="F124" s="5">
        <f>ROUND(Source!T103,O124)</f>
        <v>0</v>
      </c>
      <c r="G124" s="5" t="s">
        <v>136</v>
      </c>
      <c r="H124" s="5" t="s">
        <v>137</v>
      </c>
      <c r="I124" s="5"/>
      <c r="J124" s="5"/>
      <c r="K124" s="5">
        <v>206</v>
      </c>
      <c r="L124" s="5">
        <v>20</v>
      </c>
      <c r="M124" s="5">
        <v>3</v>
      </c>
      <c r="N124" s="5" t="s">
        <v>3</v>
      </c>
      <c r="O124" s="5">
        <v>2</v>
      </c>
      <c r="P124" s="5">
        <f>ROUND(Source!DL103,O124)</f>
        <v>0</v>
      </c>
      <c r="Q124" s="5"/>
      <c r="R124" s="5"/>
      <c r="S124" s="5"/>
      <c r="T124" s="5"/>
      <c r="U124" s="5"/>
      <c r="V124" s="5"/>
      <c r="W124" s="5">
        <v>0</v>
      </c>
      <c r="X124" s="5">
        <v>1</v>
      </c>
      <c r="Y124" s="5">
        <v>0</v>
      </c>
      <c r="Z124" s="5">
        <v>0</v>
      </c>
      <c r="AA124" s="5">
        <v>1</v>
      </c>
      <c r="AB124" s="5">
        <v>0</v>
      </c>
    </row>
    <row r="125" spans="1:28" x14ac:dyDescent="0.2">
      <c r="A125" s="5">
        <v>50</v>
      </c>
      <c r="B125" s="5">
        <v>0</v>
      </c>
      <c r="C125" s="5">
        <v>0</v>
      </c>
      <c r="D125" s="5">
        <v>1</v>
      </c>
      <c r="E125" s="5">
        <v>207</v>
      </c>
      <c r="F125" s="5">
        <f>Source!U103</f>
        <v>47.755931520000004</v>
      </c>
      <c r="G125" s="5" t="s">
        <v>138</v>
      </c>
      <c r="H125" s="5" t="s">
        <v>139</v>
      </c>
      <c r="I125" s="5"/>
      <c r="J125" s="5"/>
      <c r="K125" s="5">
        <v>207</v>
      </c>
      <c r="L125" s="5">
        <v>21</v>
      </c>
      <c r="M125" s="5">
        <v>3</v>
      </c>
      <c r="N125" s="5" t="s">
        <v>3</v>
      </c>
      <c r="O125" s="5">
        <v>-1</v>
      </c>
      <c r="P125" s="5">
        <f>Source!DM103</f>
        <v>47.755931520000004</v>
      </c>
      <c r="Q125" s="5"/>
      <c r="R125" s="5"/>
      <c r="S125" s="5"/>
      <c r="T125" s="5"/>
      <c r="U125" s="5"/>
      <c r="V125" s="5"/>
      <c r="W125" s="5">
        <v>47.755931519999997</v>
      </c>
      <c r="X125" s="5">
        <v>1</v>
      </c>
      <c r="Y125" s="5">
        <v>47.755931519999997</v>
      </c>
      <c r="Z125" s="5">
        <v>47.755931519999997</v>
      </c>
      <c r="AA125" s="5">
        <v>1</v>
      </c>
      <c r="AB125" s="5">
        <v>47.755931519999997</v>
      </c>
    </row>
    <row r="126" spans="1:28" x14ac:dyDescent="0.2">
      <c r="A126" s="5">
        <v>50</v>
      </c>
      <c r="B126" s="5">
        <v>0</v>
      </c>
      <c r="C126" s="5">
        <v>0</v>
      </c>
      <c r="D126" s="5">
        <v>1</v>
      </c>
      <c r="E126" s="5">
        <v>208</v>
      </c>
      <c r="F126" s="5">
        <f>Source!V103</f>
        <v>0</v>
      </c>
      <c r="G126" s="5" t="s">
        <v>140</v>
      </c>
      <c r="H126" s="5" t="s">
        <v>141</v>
      </c>
      <c r="I126" s="5"/>
      <c r="J126" s="5"/>
      <c r="K126" s="5">
        <v>208</v>
      </c>
      <c r="L126" s="5">
        <v>22</v>
      </c>
      <c r="M126" s="5">
        <v>3</v>
      </c>
      <c r="N126" s="5" t="s">
        <v>3</v>
      </c>
      <c r="O126" s="5">
        <v>-1</v>
      </c>
      <c r="P126" s="5">
        <f>Source!DN103</f>
        <v>0</v>
      </c>
      <c r="Q126" s="5"/>
      <c r="R126" s="5"/>
      <c r="S126" s="5"/>
      <c r="T126" s="5"/>
      <c r="U126" s="5"/>
      <c r="V126" s="5"/>
      <c r="W126" s="5">
        <v>0</v>
      </c>
      <c r="X126" s="5">
        <v>1</v>
      </c>
      <c r="Y126" s="5">
        <v>0</v>
      </c>
      <c r="Z126" s="5">
        <v>0</v>
      </c>
      <c r="AA126" s="5">
        <v>1</v>
      </c>
      <c r="AB126" s="5">
        <v>0</v>
      </c>
    </row>
    <row r="127" spans="1:28" x14ac:dyDescent="0.2">
      <c r="A127" s="5">
        <v>50</v>
      </c>
      <c r="B127" s="5">
        <v>0</v>
      </c>
      <c r="C127" s="5">
        <v>0</v>
      </c>
      <c r="D127" s="5">
        <v>1</v>
      </c>
      <c r="E127" s="5">
        <v>209</v>
      </c>
      <c r="F127" s="5">
        <f>ROUND(Source!W103,O127)</f>
        <v>0</v>
      </c>
      <c r="G127" s="5" t="s">
        <v>142</v>
      </c>
      <c r="H127" s="5" t="s">
        <v>143</v>
      </c>
      <c r="I127" s="5"/>
      <c r="J127" s="5"/>
      <c r="K127" s="5">
        <v>209</v>
      </c>
      <c r="L127" s="5">
        <v>23</v>
      </c>
      <c r="M127" s="5">
        <v>3</v>
      </c>
      <c r="N127" s="5" t="s">
        <v>3</v>
      </c>
      <c r="O127" s="5">
        <v>2</v>
      </c>
      <c r="P127" s="5">
        <f>ROUND(Source!DO103,O127)</f>
        <v>0</v>
      </c>
      <c r="Q127" s="5"/>
      <c r="R127" s="5"/>
      <c r="S127" s="5"/>
      <c r="T127" s="5"/>
      <c r="U127" s="5"/>
      <c r="V127" s="5"/>
      <c r="W127" s="5">
        <v>0</v>
      </c>
      <c r="X127" s="5">
        <v>1</v>
      </c>
      <c r="Y127" s="5">
        <v>0</v>
      </c>
      <c r="Z127" s="5">
        <v>0</v>
      </c>
      <c r="AA127" s="5">
        <v>1</v>
      </c>
      <c r="AB127" s="5">
        <v>0</v>
      </c>
    </row>
    <row r="128" spans="1:28" x14ac:dyDescent="0.2">
      <c r="A128" s="5">
        <v>50</v>
      </c>
      <c r="B128" s="5">
        <v>0</v>
      </c>
      <c r="C128" s="5">
        <v>0</v>
      </c>
      <c r="D128" s="5">
        <v>1</v>
      </c>
      <c r="E128" s="5">
        <v>233</v>
      </c>
      <c r="F128" s="5">
        <f>ROUND(Source!BD103,O128)</f>
        <v>0</v>
      </c>
      <c r="G128" s="5" t="s">
        <v>144</v>
      </c>
      <c r="H128" s="5" t="s">
        <v>145</v>
      </c>
      <c r="I128" s="5"/>
      <c r="J128" s="5"/>
      <c r="K128" s="5">
        <v>233</v>
      </c>
      <c r="L128" s="5">
        <v>24</v>
      </c>
      <c r="M128" s="5">
        <v>3</v>
      </c>
      <c r="N128" s="5" t="s">
        <v>3</v>
      </c>
      <c r="O128" s="5">
        <v>2</v>
      </c>
      <c r="P128" s="5">
        <f>ROUND(Source!EV103,O128)</f>
        <v>0</v>
      </c>
      <c r="Q128" s="5"/>
      <c r="R128" s="5"/>
      <c r="S128" s="5"/>
      <c r="T128" s="5"/>
      <c r="U128" s="5"/>
      <c r="V128" s="5"/>
      <c r="W128" s="5">
        <v>0</v>
      </c>
      <c r="X128" s="5">
        <v>1</v>
      </c>
      <c r="Y128" s="5">
        <v>0</v>
      </c>
      <c r="Z128" s="5">
        <v>0</v>
      </c>
      <c r="AA128" s="5">
        <v>1</v>
      </c>
      <c r="AB128" s="5">
        <v>0</v>
      </c>
    </row>
    <row r="129" spans="1:206" x14ac:dyDescent="0.2">
      <c r="A129" s="5">
        <v>50</v>
      </c>
      <c r="B129" s="5">
        <v>0</v>
      </c>
      <c r="C129" s="5">
        <v>0</v>
      </c>
      <c r="D129" s="5">
        <v>1</v>
      </c>
      <c r="E129" s="5">
        <v>210</v>
      </c>
      <c r="F129" s="5">
        <f>ROUND(Source!X103,O129)</f>
        <v>14730</v>
      </c>
      <c r="G129" s="5" t="s">
        <v>146</v>
      </c>
      <c r="H129" s="5" t="s">
        <v>147</v>
      </c>
      <c r="I129" s="5"/>
      <c r="J129" s="5"/>
      <c r="K129" s="5">
        <v>210</v>
      </c>
      <c r="L129" s="5">
        <v>25</v>
      </c>
      <c r="M129" s="5">
        <v>3</v>
      </c>
      <c r="N129" s="5" t="s">
        <v>3</v>
      </c>
      <c r="O129" s="5">
        <v>2</v>
      </c>
      <c r="P129" s="5">
        <f>ROUND(Source!DP103,O129)</f>
        <v>14730</v>
      </c>
      <c r="Q129" s="5"/>
      <c r="R129" s="5"/>
      <c r="S129" s="5"/>
      <c r="T129" s="5"/>
      <c r="U129" s="5"/>
      <c r="V129" s="5"/>
      <c r="W129" s="5">
        <v>14730</v>
      </c>
      <c r="X129" s="5">
        <v>1</v>
      </c>
      <c r="Y129" s="5">
        <v>14730</v>
      </c>
      <c r="Z129" s="5">
        <v>14730</v>
      </c>
      <c r="AA129" s="5">
        <v>1</v>
      </c>
      <c r="AB129" s="5">
        <v>14730</v>
      </c>
    </row>
    <row r="130" spans="1:206" x14ac:dyDescent="0.2">
      <c r="A130" s="5">
        <v>50</v>
      </c>
      <c r="B130" s="5">
        <v>0</v>
      </c>
      <c r="C130" s="5">
        <v>0</v>
      </c>
      <c r="D130" s="5">
        <v>1</v>
      </c>
      <c r="E130" s="5">
        <v>211</v>
      </c>
      <c r="F130" s="5">
        <f>ROUND(Source!Y103,O130)</f>
        <v>6941.72</v>
      </c>
      <c r="G130" s="5" t="s">
        <v>148</v>
      </c>
      <c r="H130" s="5" t="s">
        <v>149</v>
      </c>
      <c r="I130" s="5"/>
      <c r="J130" s="5"/>
      <c r="K130" s="5">
        <v>211</v>
      </c>
      <c r="L130" s="5">
        <v>26</v>
      </c>
      <c r="M130" s="5">
        <v>3</v>
      </c>
      <c r="N130" s="5" t="s">
        <v>3</v>
      </c>
      <c r="O130" s="5">
        <v>2</v>
      </c>
      <c r="P130" s="5">
        <f>ROUND(Source!DQ103,O130)</f>
        <v>6941.72</v>
      </c>
      <c r="Q130" s="5"/>
      <c r="R130" s="5"/>
      <c r="S130" s="5"/>
      <c r="T130" s="5"/>
      <c r="U130" s="5"/>
      <c r="V130" s="5"/>
      <c r="W130" s="5">
        <v>6941.72</v>
      </c>
      <c r="X130" s="5">
        <v>1</v>
      </c>
      <c r="Y130" s="5">
        <v>6941.72</v>
      </c>
      <c r="Z130" s="5">
        <v>6941.72</v>
      </c>
      <c r="AA130" s="5">
        <v>1</v>
      </c>
      <c r="AB130" s="5">
        <v>6941.72</v>
      </c>
    </row>
    <row r="131" spans="1:206" x14ac:dyDescent="0.2">
      <c r="A131" s="5">
        <v>50</v>
      </c>
      <c r="B131" s="5">
        <v>0</v>
      </c>
      <c r="C131" s="5">
        <v>0</v>
      </c>
      <c r="D131" s="5">
        <v>1</v>
      </c>
      <c r="E131" s="5">
        <v>224</v>
      </c>
      <c r="F131" s="5">
        <f>ROUND(Source!AR103,O131)</f>
        <v>51353.82</v>
      </c>
      <c r="G131" s="5" t="s">
        <v>150</v>
      </c>
      <c r="H131" s="5" t="s">
        <v>151</v>
      </c>
      <c r="I131" s="5"/>
      <c r="J131" s="5"/>
      <c r="K131" s="5">
        <v>224</v>
      </c>
      <c r="L131" s="5">
        <v>27</v>
      </c>
      <c r="M131" s="5">
        <v>3</v>
      </c>
      <c r="N131" s="5" t="s">
        <v>3</v>
      </c>
      <c r="O131" s="5">
        <v>2</v>
      </c>
      <c r="P131" s="5">
        <f>ROUND(Source!EJ103,O131)</f>
        <v>38602.75</v>
      </c>
      <c r="Q131" s="5"/>
      <c r="R131" s="5"/>
      <c r="S131" s="5"/>
      <c r="T131" s="5"/>
      <c r="U131" s="5"/>
      <c r="V131" s="5"/>
      <c r="W131" s="5">
        <v>51353.82</v>
      </c>
      <c r="X131" s="5">
        <v>1</v>
      </c>
      <c r="Y131" s="5">
        <v>51353.82</v>
      </c>
      <c r="Z131" s="5">
        <v>38602.75</v>
      </c>
      <c r="AA131" s="5">
        <v>1</v>
      </c>
      <c r="AB131" s="5">
        <v>38602.75</v>
      </c>
    </row>
    <row r="133" spans="1:206" x14ac:dyDescent="0.2">
      <c r="A133" s="3">
        <v>51</v>
      </c>
      <c r="B133" s="3">
        <f>B27</f>
        <v>1</v>
      </c>
      <c r="C133" s="3">
        <f>A27</f>
        <v>4</v>
      </c>
      <c r="D133" s="3">
        <f>ROW(A27)</f>
        <v>27</v>
      </c>
      <c r="E133" s="3"/>
      <c r="F133" s="3" t="str">
        <f>IF(F27&lt;&gt;"",F27,"")</f>
        <v>Новый раздел</v>
      </c>
      <c r="G133" s="3" t="str">
        <f>IF(G27&lt;&gt;"",G27,"")</f>
        <v>Коллектор "Москва-Сити" ПК222-ПК3</v>
      </c>
      <c r="H133" s="3">
        <v>0</v>
      </c>
      <c r="I133" s="3"/>
      <c r="J133" s="3"/>
      <c r="K133" s="3"/>
      <c r="L133" s="3"/>
      <c r="M133" s="3"/>
      <c r="N133" s="3"/>
      <c r="O133" s="3">
        <f t="shared" ref="O133:T133" si="92">ROUND(O64+O103+AB133,2)</f>
        <v>398164.94</v>
      </c>
      <c r="P133" s="3">
        <f t="shared" si="92"/>
        <v>343809</v>
      </c>
      <c r="Q133" s="3">
        <f t="shared" si="92"/>
        <v>4223.3500000000004</v>
      </c>
      <c r="R133" s="3">
        <f t="shared" si="92"/>
        <v>1152.75</v>
      </c>
      <c r="S133" s="3">
        <f t="shared" si="92"/>
        <v>50132.59</v>
      </c>
      <c r="T133" s="3">
        <f t="shared" si="92"/>
        <v>0</v>
      </c>
      <c r="U133" s="3">
        <f>U64+U103+AH133</f>
        <v>136.24711918487998</v>
      </c>
      <c r="V133" s="3">
        <f>V64+V103+AI133</f>
        <v>0</v>
      </c>
      <c r="W133" s="3">
        <f>ROUND(W64+W103+AJ133,2)</f>
        <v>0</v>
      </c>
      <c r="X133" s="3">
        <f>ROUND(X64+X103+AK133,2)</f>
        <v>45275.44</v>
      </c>
      <c r="Y133" s="3">
        <f>ROUND(Y64+Y103+AL133,2)</f>
        <v>21218.39</v>
      </c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>
        <f t="shared" ref="AO133:BD133" si="93">ROUND(AO64+AO103+BX133,2)</f>
        <v>0</v>
      </c>
      <c r="AP133" s="3">
        <f t="shared" si="93"/>
        <v>0</v>
      </c>
      <c r="AQ133" s="3">
        <f t="shared" si="93"/>
        <v>0</v>
      </c>
      <c r="AR133" s="3">
        <f t="shared" si="93"/>
        <v>466503.18</v>
      </c>
      <c r="AS133" s="3">
        <f t="shared" si="93"/>
        <v>12751.07</v>
      </c>
      <c r="AT133" s="3">
        <f t="shared" si="93"/>
        <v>453752.11</v>
      </c>
      <c r="AU133" s="3">
        <f t="shared" si="93"/>
        <v>0</v>
      </c>
      <c r="AV133" s="3">
        <f t="shared" si="93"/>
        <v>343809</v>
      </c>
      <c r="AW133" s="3">
        <f t="shared" si="93"/>
        <v>343809</v>
      </c>
      <c r="AX133" s="3">
        <f t="shared" si="93"/>
        <v>0</v>
      </c>
      <c r="AY133" s="3">
        <f t="shared" si="93"/>
        <v>343809</v>
      </c>
      <c r="AZ133" s="3">
        <f t="shared" si="93"/>
        <v>0</v>
      </c>
      <c r="BA133" s="3">
        <f t="shared" si="93"/>
        <v>0</v>
      </c>
      <c r="BB133" s="3">
        <f t="shared" si="93"/>
        <v>0</v>
      </c>
      <c r="BC133" s="3">
        <f t="shared" si="93"/>
        <v>0</v>
      </c>
      <c r="BD133" s="3">
        <f t="shared" si="93"/>
        <v>0</v>
      </c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4">
        <f t="shared" ref="DG133:DL133" si="94">ROUND(DG64+DG103+DT133,2)</f>
        <v>385413.87</v>
      </c>
      <c r="DH133" s="4">
        <f t="shared" si="94"/>
        <v>331057.93</v>
      </c>
      <c r="DI133" s="4">
        <f t="shared" si="94"/>
        <v>4223.3500000000004</v>
      </c>
      <c r="DJ133" s="4">
        <f t="shared" si="94"/>
        <v>1152.75</v>
      </c>
      <c r="DK133" s="4">
        <f t="shared" si="94"/>
        <v>50132.59</v>
      </c>
      <c r="DL133" s="4">
        <f t="shared" si="94"/>
        <v>0</v>
      </c>
      <c r="DM133" s="4">
        <f>DM64+DM103+DZ133</f>
        <v>136.24711918487998</v>
      </c>
      <c r="DN133" s="4">
        <f>DN64+DN103+EA133</f>
        <v>0</v>
      </c>
      <c r="DO133" s="4">
        <f>ROUND(DO64+DO103+EB133,2)</f>
        <v>0</v>
      </c>
      <c r="DP133" s="4">
        <f>ROUND(DP64+DP103+EC133,2)</f>
        <v>45275.44</v>
      </c>
      <c r="DQ133" s="4">
        <f>ROUND(DQ64+DQ103+ED133,2)</f>
        <v>21218.39</v>
      </c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>
        <f t="shared" ref="EG133:EV133" si="95">ROUND(EG64+EG103+FP133,2)</f>
        <v>0</v>
      </c>
      <c r="EH133" s="4">
        <f t="shared" si="95"/>
        <v>0</v>
      </c>
      <c r="EI133" s="4">
        <f t="shared" si="95"/>
        <v>0</v>
      </c>
      <c r="EJ133" s="4">
        <f t="shared" si="95"/>
        <v>453752.11</v>
      </c>
      <c r="EK133" s="4">
        <f t="shared" si="95"/>
        <v>0</v>
      </c>
      <c r="EL133" s="4">
        <f t="shared" si="95"/>
        <v>453752.11</v>
      </c>
      <c r="EM133" s="4">
        <f t="shared" si="95"/>
        <v>0</v>
      </c>
      <c r="EN133" s="4">
        <f t="shared" si="95"/>
        <v>331057.93</v>
      </c>
      <c r="EO133" s="4">
        <f t="shared" si="95"/>
        <v>331057.93</v>
      </c>
      <c r="EP133" s="4">
        <f t="shared" si="95"/>
        <v>0</v>
      </c>
      <c r="EQ133" s="4">
        <f t="shared" si="95"/>
        <v>331057.93</v>
      </c>
      <c r="ER133" s="4">
        <f t="shared" si="95"/>
        <v>0</v>
      </c>
      <c r="ES133" s="4">
        <f t="shared" si="95"/>
        <v>0</v>
      </c>
      <c r="ET133" s="4">
        <f t="shared" si="95"/>
        <v>0</v>
      </c>
      <c r="EU133" s="4">
        <f t="shared" si="95"/>
        <v>0</v>
      </c>
      <c r="EV133" s="4">
        <f t="shared" si="95"/>
        <v>0</v>
      </c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>
        <v>0</v>
      </c>
    </row>
    <row r="135" spans="1:206" x14ac:dyDescent="0.2">
      <c r="A135" s="5">
        <v>50</v>
      </c>
      <c r="B135" s="5">
        <v>0</v>
      </c>
      <c r="C135" s="5">
        <v>0</v>
      </c>
      <c r="D135" s="5">
        <v>1</v>
      </c>
      <c r="E135" s="5">
        <v>201</v>
      </c>
      <c r="F135" s="5">
        <f>ROUND(Source!O133,O135)</f>
        <v>398164.94</v>
      </c>
      <c r="G135" s="5" t="s">
        <v>98</v>
      </c>
      <c r="H135" s="5" t="s">
        <v>99</v>
      </c>
      <c r="I135" s="5"/>
      <c r="J135" s="5"/>
      <c r="K135" s="5">
        <v>201</v>
      </c>
      <c r="L135" s="5">
        <v>1</v>
      </c>
      <c r="M135" s="5">
        <v>3</v>
      </c>
      <c r="N135" s="5" t="s">
        <v>3</v>
      </c>
      <c r="O135" s="5">
        <v>2</v>
      </c>
      <c r="P135" s="5">
        <f>ROUND(Source!DG133,O135)</f>
        <v>385413.87</v>
      </c>
      <c r="Q135" s="5"/>
      <c r="R135" s="5"/>
      <c r="S135" s="5"/>
      <c r="T135" s="5"/>
      <c r="U135" s="5"/>
      <c r="V135" s="5"/>
      <c r="W135" s="5">
        <v>398164.94</v>
      </c>
      <c r="X135" s="5">
        <v>1</v>
      </c>
      <c r="Y135" s="5">
        <v>398164.94</v>
      </c>
      <c r="Z135" s="5">
        <v>385413.87</v>
      </c>
      <c r="AA135" s="5">
        <v>1</v>
      </c>
      <c r="AB135" s="5">
        <v>385413.87</v>
      </c>
    </row>
    <row r="136" spans="1:206" x14ac:dyDescent="0.2">
      <c r="A136" s="5">
        <v>50</v>
      </c>
      <c r="B136" s="5">
        <v>0</v>
      </c>
      <c r="C136" s="5">
        <v>0</v>
      </c>
      <c r="D136" s="5">
        <v>1</v>
      </c>
      <c r="E136" s="5">
        <v>202</v>
      </c>
      <c r="F136" s="5">
        <f>ROUND(Source!P133,O136)</f>
        <v>343809</v>
      </c>
      <c r="G136" s="5" t="s">
        <v>100</v>
      </c>
      <c r="H136" s="5" t="s">
        <v>101</v>
      </c>
      <c r="I136" s="5"/>
      <c r="J136" s="5"/>
      <c r="K136" s="5">
        <v>202</v>
      </c>
      <c r="L136" s="5">
        <v>2</v>
      </c>
      <c r="M136" s="5">
        <v>3</v>
      </c>
      <c r="N136" s="5" t="s">
        <v>3</v>
      </c>
      <c r="O136" s="5">
        <v>2</v>
      </c>
      <c r="P136" s="5">
        <f>ROUND(Source!DH133,O136)</f>
        <v>331057.93</v>
      </c>
      <c r="Q136" s="5"/>
      <c r="R136" s="5"/>
      <c r="S136" s="5"/>
      <c r="T136" s="5"/>
      <c r="U136" s="5"/>
      <c r="V136" s="5"/>
      <c r="W136" s="5">
        <v>343809</v>
      </c>
      <c r="X136" s="5">
        <v>1</v>
      </c>
      <c r="Y136" s="5">
        <v>343809</v>
      </c>
      <c r="Z136" s="5">
        <v>331057.93</v>
      </c>
      <c r="AA136" s="5">
        <v>1</v>
      </c>
      <c r="AB136" s="5">
        <v>331057.93</v>
      </c>
    </row>
    <row r="137" spans="1:206" x14ac:dyDescent="0.2">
      <c r="A137" s="5">
        <v>50</v>
      </c>
      <c r="B137" s="5">
        <v>0</v>
      </c>
      <c r="C137" s="5">
        <v>0</v>
      </c>
      <c r="D137" s="5">
        <v>1</v>
      </c>
      <c r="E137" s="5">
        <v>222</v>
      </c>
      <c r="F137" s="5">
        <f>ROUND(Source!AO133,O137)</f>
        <v>0</v>
      </c>
      <c r="G137" s="5" t="s">
        <v>102</v>
      </c>
      <c r="H137" s="5" t="s">
        <v>103</v>
      </c>
      <c r="I137" s="5"/>
      <c r="J137" s="5"/>
      <c r="K137" s="5">
        <v>222</v>
      </c>
      <c r="L137" s="5">
        <v>3</v>
      </c>
      <c r="M137" s="5">
        <v>3</v>
      </c>
      <c r="N137" s="5" t="s">
        <v>3</v>
      </c>
      <c r="O137" s="5">
        <v>2</v>
      </c>
      <c r="P137" s="5">
        <f>ROUND(Source!EG133,O137)</f>
        <v>0</v>
      </c>
      <c r="Q137" s="5"/>
      <c r="R137" s="5"/>
      <c r="S137" s="5"/>
      <c r="T137" s="5"/>
      <c r="U137" s="5"/>
      <c r="V137" s="5"/>
      <c r="W137" s="5">
        <v>0</v>
      </c>
      <c r="X137" s="5">
        <v>1</v>
      </c>
      <c r="Y137" s="5">
        <v>0</v>
      </c>
      <c r="Z137" s="5">
        <v>0</v>
      </c>
      <c r="AA137" s="5">
        <v>1</v>
      </c>
      <c r="AB137" s="5">
        <v>0</v>
      </c>
    </row>
    <row r="138" spans="1:206" x14ac:dyDescent="0.2">
      <c r="A138" s="5">
        <v>50</v>
      </c>
      <c r="B138" s="5">
        <v>0</v>
      </c>
      <c r="C138" s="5">
        <v>0</v>
      </c>
      <c r="D138" s="5">
        <v>1</v>
      </c>
      <c r="E138" s="5">
        <v>225</v>
      </c>
      <c r="F138" s="5">
        <f>ROUND(Source!AV133,O138)</f>
        <v>343809</v>
      </c>
      <c r="G138" s="5" t="s">
        <v>104</v>
      </c>
      <c r="H138" s="5" t="s">
        <v>105</v>
      </c>
      <c r="I138" s="5"/>
      <c r="J138" s="5"/>
      <c r="K138" s="5">
        <v>225</v>
      </c>
      <c r="L138" s="5">
        <v>4</v>
      </c>
      <c r="M138" s="5">
        <v>3</v>
      </c>
      <c r="N138" s="5" t="s">
        <v>3</v>
      </c>
      <c r="O138" s="5">
        <v>2</v>
      </c>
      <c r="P138" s="5">
        <f>ROUND(Source!EN133,O138)</f>
        <v>331057.93</v>
      </c>
      <c r="Q138" s="5"/>
      <c r="R138" s="5"/>
      <c r="S138" s="5"/>
      <c r="T138" s="5"/>
      <c r="U138" s="5"/>
      <c r="V138" s="5"/>
      <c r="W138" s="5">
        <v>343809</v>
      </c>
      <c r="X138" s="5">
        <v>1</v>
      </c>
      <c r="Y138" s="5">
        <v>343809</v>
      </c>
      <c r="Z138" s="5">
        <v>331057.93</v>
      </c>
      <c r="AA138" s="5">
        <v>1</v>
      </c>
      <c r="AB138" s="5">
        <v>331057.93</v>
      </c>
    </row>
    <row r="139" spans="1:206" x14ac:dyDescent="0.2">
      <c r="A139" s="5">
        <v>50</v>
      </c>
      <c r="B139" s="5">
        <v>0</v>
      </c>
      <c r="C139" s="5">
        <v>0</v>
      </c>
      <c r="D139" s="5">
        <v>1</v>
      </c>
      <c r="E139" s="5">
        <v>226</v>
      </c>
      <c r="F139" s="5">
        <f>ROUND(Source!AW133,O139)</f>
        <v>343809</v>
      </c>
      <c r="G139" s="5" t="s">
        <v>106</v>
      </c>
      <c r="H139" s="5" t="s">
        <v>107</v>
      </c>
      <c r="I139" s="5"/>
      <c r="J139" s="5"/>
      <c r="K139" s="5">
        <v>226</v>
      </c>
      <c r="L139" s="5">
        <v>5</v>
      </c>
      <c r="M139" s="5">
        <v>3</v>
      </c>
      <c r="N139" s="5" t="s">
        <v>3</v>
      </c>
      <c r="O139" s="5">
        <v>2</v>
      </c>
      <c r="P139" s="5">
        <f>ROUND(Source!EO133,O139)</f>
        <v>331057.93</v>
      </c>
      <c r="Q139" s="5"/>
      <c r="R139" s="5"/>
      <c r="S139" s="5"/>
      <c r="T139" s="5"/>
      <c r="U139" s="5"/>
      <c r="V139" s="5"/>
      <c r="W139" s="5">
        <v>343809</v>
      </c>
      <c r="X139" s="5">
        <v>1</v>
      </c>
      <c r="Y139" s="5">
        <v>343809</v>
      </c>
      <c r="Z139" s="5">
        <v>331057.93</v>
      </c>
      <c r="AA139" s="5">
        <v>1</v>
      </c>
      <c r="AB139" s="5">
        <v>331057.93</v>
      </c>
    </row>
    <row r="140" spans="1:206" x14ac:dyDescent="0.2">
      <c r="A140" s="5">
        <v>50</v>
      </c>
      <c r="B140" s="5">
        <v>0</v>
      </c>
      <c r="C140" s="5">
        <v>0</v>
      </c>
      <c r="D140" s="5">
        <v>1</v>
      </c>
      <c r="E140" s="5">
        <v>227</v>
      </c>
      <c r="F140" s="5">
        <f>ROUND(Source!AX133,O140)</f>
        <v>0</v>
      </c>
      <c r="G140" s="5" t="s">
        <v>108</v>
      </c>
      <c r="H140" s="5" t="s">
        <v>109</v>
      </c>
      <c r="I140" s="5"/>
      <c r="J140" s="5"/>
      <c r="K140" s="5">
        <v>227</v>
      </c>
      <c r="L140" s="5">
        <v>6</v>
      </c>
      <c r="M140" s="5">
        <v>3</v>
      </c>
      <c r="N140" s="5" t="s">
        <v>3</v>
      </c>
      <c r="O140" s="5">
        <v>2</v>
      </c>
      <c r="P140" s="5">
        <f>ROUND(Source!EP133,O140)</f>
        <v>0</v>
      </c>
      <c r="Q140" s="5"/>
      <c r="R140" s="5"/>
      <c r="S140" s="5"/>
      <c r="T140" s="5"/>
      <c r="U140" s="5"/>
      <c r="V140" s="5"/>
      <c r="W140" s="5">
        <v>0</v>
      </c>
      <c r="X140" s="5">
        <v>1</v>
      </c>
      <c r="Y140" s="5">
        <v>0</v>
      </c>
      <c r="Z140" s="5">
        <v>0</v>
      </c>
      <c r="AA140" s="5">
        <v>1</v>
      </c>
      <c r="AB140" s="5">
        <v>0</v>
      </c>
    </row>
    <row r="141" spans="1:206" x14ac:dyDescent="0.2">
      <c r="A141" s="5">
        <v>50</v>
      </c>
      <c r="B141" s="5">
        <v>0</v>
      </c>
      <c r="C141" s="5">
        <v>0</v>
      </c>
      <c r="D141" s="5">
        <v>1</v>
      </c>
      <c r="E141" s="5">
        <v>228</v>
      </c>
      <c r="F141" s="5">
        <f>ROUND(Source!AY133,O141)</f>
        <v>343809</v>
      </c>
      <c r="G141" s="5" t="s">
        <v>110</v>
      </c>
      <c r="H141" s="5" t="s">
        <v>111</v>
      </c>
      <c r="I141" s="5"/>
      <c r="J141" s="5"/>
      <c r="K141" s="5">
        <v>228</v>
      </c>
      <c r="L141" s="5">
        <v>7</v>
      </c>
      <c r="M141" s="5">
        <v>3</v>
      </c>
      <c r="N141" s="5" t="s">
        <v>3</v>
      </c>
      <c r="O141" s="5">
        <v>2</v>
      </c>
      <c r="P141" s="5">
        <f>ROUND(Source!EQ133,O141)</f>
        <v>331057.93</v>
      </c>
      <c r="Q141" s="5"/>
      <c r="R141" s="5"/>
      <c r="S141" s="5"/>
      <c r="T141" s="5"/>
      <c r="U141" s="5"/>
      <c r="V141" s="5"/>
      <c r="W141" s="5">
        <v>343809</v>
      </c>
      <c r="X141" s="5">
        <v>1</v>
      </c>
      <c r="Y141" s="5">
        <v>343809</v>
      </c>
      <c r="Z141" s="5">
        <v>331057.93</v>
      </c>
      <c r="AA141" s="5">
        <v>1</v>
      </c>
      <c r="AB141" s="5">
        <v>331057.93</v>
      </c>
    </row>
    <row r="142" spans="1:206" x14ac:dyDescent="0.2">
      <c r="A142" s="5">
        <v>50</v>
      </c>
      <c r="B142" s="5">
        <v>0</v>
      </c>
      <c r="C142" s="5">
        <v>0</v>
      </c>
      <c r="D142" s="5">
        <v>1</v>
      </c>
      <c r="E142" s="5">
        <v>216</v>
      </c>
      <c r="F142" s="5">
        <f>ROUND(Source!AP133,O142)</f>
        <v>0</v>
      </c>
      <c r="G142" s="5" t="s">
        <v>112</v>
      </c>
      <c r="H142" s="5" t="s">
        <v>113</v>
      </c>
      <c r="I142" s="5"/>
      <c r="J142" s="5"/>
      <c r="K142" s="5">
        <v>216</v>
      </c>
      <c r="L142" s="5">
        <v>8</v>
      </c>
      <c r="M142" s="5">
        <v>3</v>
      </c>
      <c r="N142" s="5" t="s">
        <v>3</v>
      </c>
      <c r="O142" s="5">
        <v>2</v>
      </c>
      <c r="P142" s="5">
        <f>ROUND(Source!EH133,O142)</f>
        <v>0</v>
      </c>
      <c r="Q142" s="5"/>
      <c r="R142" s="5"/>
      <c r="S142" s="5"/>
      <c r="T142" s="5"/>
      <c r="U142" s="5"/>
      <c r="V142" s="5"/>
      <c r="W142" s="5">
        <v>0</v>
      </c>
      <c r="X142" s="5">
        <v>1</v>
      </c>
      <c r="Y142" s="5">
        <v>0</v>
      </c>
      <c r="Z142" s="5">
        <v>0</v>
      </c>
      <c r="AA142" s="5">
        <v>1</v>
      </c>
      <c r="AB142" s="5">
        <v>0</v>
      </c>
    </row>
    <row r="143" spans="1:206" x14ac:dyDescent="0.2">
      <c r="A143" s="5">
        <v>50</v>
      </c>
      <c r="B143" s="5">
        <v>0</v>
      </c>
      <c r="C143" s="5">
        <v>0</v>
      </c>
      <c r="D143" s="5">
        <v>1</v>
      </c>
      <c r="E143" s="5">
        <v>223</v>
      </c>
      <c r="F143" s="5">
        <f>ROUND(Source!AQ133,O143)</f>
        <v>0</v>
      </c>
      <c r="G143" s="5" t="s">
        <v>114</v>
      </c>
      <c r="H143" s="5" t="s">
        <v>115</v>
      </c>
      <c r="I143" s="5"/>
      <c r="J143" s="5"/>
      <c r="K143" s="5">
        <v>223</v>
      </c>
      <c r="L143" s="5">
        <v>9</v>
      </c>
      <c r="M143" s="5">
        <v>3</v>
      </c>
      <c r="N143" s="5" t="s">
        <v>3</v>
      </c>
      <c r="O143" s="5">
        <v>2</v>
      </c>
      <c r="P143" s="5">
        <f>ROUND(Source!EI133,O143)</f>
        <v>0</v>
      </c>
      <c r="Q143" s="5"/>
      <c r="R143" s="5"/>
      <c r="S143" s="5"/>
      <c r="T143" s="5"/>
      <c r="U143" s="5"/>
      <c r="V143" s="5"/>
      <c r="W143" s="5">
        <v>0</v>
      </c>
      <c r="X143" s="5">
        <v>1</v>
      </c>
      <c r="Y143" s="5">
        <v>0</v>
      </c>
      <c r="Z143" s="5">
        <v>0</v>
      </c>
      <c r="AA143" s="5">
        <v>1</v>
      </c>
      <c r="AB143" s="5">
        <v>0</v>
      </c>
    </row>
    <row r="144" spans="1:206" x14ac:dyDescent="0.2">
      <c r="A144" s="5">
        <v>50</v>
      </c>
      <c r="B144" s="5">
        <v>0</v>
      </c>
      <c r="C144" s="5">
        <v>0</v>
      </c>
      <c r="D144" s="5">
        <v>1</v>
      </c>
      <c r="E144" s="5">
        <v>229</v>
      </c>
      <c r="F144" s="5">
        <f>ROUND(Source!AZ133,O144)</f>
        <v>0</v>
      </c>
      <c r="G144" s="5" t="s">
        <v>116</v>
      </c>
      <c r="H144" s="5" t="s">
        <v>117</v>
      </c>
      <c r="I144" s="5"/>
      <c r="J144" s="5"/>
      <c r="K144" s="5">
        <v>229</v>
      </c>
      <c r="L144" s="5">
        <v>10</v>
      </c>
      <c r="M144" s="5">
        <v>3</v>
      </c>
      <c r="N144" s="5" t="s">
        <v>3</v>
      </c>
      <c r="O144" s="5">
        <v>2</v>
      </c>
      <c r="P144" s="5">
        <f>ROUND(Source!ER133,O144)</f>
        <v>0</v>
      </c>
      <c r="Q144" s="5"/>
      <c r="R144" s="5"/>
      <c r="S144" s="5"/>
      <c r="T144" s="5"/>
      <c r="U144" s="5"/>
      <c r="V144" s="5"/>
      <c r="W144" s="5">
        <v>0</v>
      </c>
      <c r="X144" s="5">
        <v>1</v>
      </c>
      <c r="Y144" s="5">
        <v>0</v>
      </c>
      <c r="Z144" s="5">
        <v>0</v>
      </c>
      <c r="AA144" s="5">
        <v>1</v>
      </c>
      <c r="AB144" s="5">
        <v>0</v>
      </c>
    </row>
    <row r="145" spans="1:28" x14ac:dyDescent="0.2">
      <c r="A145" s="5">
        <v>50</v>
      </c>
      <c r="B145" s="5">
        <v>0</v>
      </c>
      <c r="C145" s="5">
        <v>0</v>
      </c>
      <c r="D145" s="5">
        <v>1</v>
      </c>
      <c r="E145" s="5">
        <v>203</v>
      </c>
      <c r="F145" s="5">
        <f>ROUND(Source!Q133,O145)</f>
        <v>4223.3500000000004</v>
      </c>
      <c r="G145" s="5" t="s">
        <v>118</v>
      </c>
      <c r="H145" s="5" t="s">
        <v>119</v>
      </c>
      <c r="I145" s="5"/>
      <c r="J145" s="5"/>
      <c r="K145" s="5">
        <v>203</v>
      </c>
      <c r="L145" s="5">
        <v>11</v>
      </c>
      <c r="M145" s="5">
        <v>3</v>
      </c>
      <c r="N145" s="5" t="s">
        <v>3</v>
      </c>
      <c r="O145" s="5">
        <v>2</v>
      </c>
      <c r="P145" s="5">
        <f>ROUND(Source!DI133,O145)</f>
        <v>4223.3500000000004</v>
      </c>
      <c r="Q145" s="5"/>
      <c r="R145" s="5"/>
      <c r="S145" s="5"/>
      <c r="T145" s="5"/>
      <c r="U145" s="5"/>
      <c r="V145" s="5"/>
      <c r="W145" s="5">
        <v>4223.3500000000004</v>
      </c>
      <c r="X145" s="5">
        <v>1</v>
      </c>
      <c r="Y145" s="5">
        <v>4223.3500000000004</v>
      </c>
      <c r="Z145" s="5">
        <v>4223.3500000000004</v>
      </c>
      <c r="AA145" s="5">
        <v>1</v>
      </c>
      <c r="AB145" s="5">
        <v>4223.3500000000004</v>
      </c>
    </row>
    <row r="146" spans="1:28" x14ac:dyDescent="0.2">
      <c r="A146" s="5">
        <v>50</v>
      </c>
      <c r="B146" s="5">
        <v>0</v>
      </c>
      <c r="C146" s="5">
        <v>0</v>
      </c>
      <c r="D146" s="5">
        <v>1</v>
      </c>
      <c r="E146" s="5">
        <v>231</v>
      </c>
      <c r="F146" s="5">
        <f>ROUND(Source!BB133,O146)</f>
        <v>0</v>
      </c>
      <c r="G146" s="5" t="s">
        <v>120</v>
      </c>
      <c r="H146" s="5" t="s">
        <v>121</v>
      </c>
      <c r="I146" s="5"/>
      <c r="J146" s="5"/>
      <c r="K146" s="5">
        <v>231</v>
      </c>
      <c r="L146" s="5">
        <v>12</v>
      </c>
      <c r="M146" s="5">
        <v>3</v>
      </c>
      <c r="N146" s="5" t="s">
        <v>3</v>
      </c>
      <c r="O146" s="5">
        <v>2</v>
      </c>
      <c r="P146" s="5">
        <f>ROUND(Source!ET133,O146)</f>
        <v>0</v>
      </c>
      <c r="Q146" s="5"/>
      <c r="R146" s="5"/>
      <c r="S146" s="5"/>
      <c r="T146" s="5"/>
      <c r="U146" s="5"/>
      <c r="V146" s="5"/>
      <c r="W146" s="5">
        <v>0</v>
      </c>
      <c r="X146" s="5">
        <v>1</v>
      </c>
      <c r="Y146" s="5">
        <v>0</v>
      </c>
      <c r="Z146" s="5">
        <v>0</v>
      </c>
      <c r="AA146" s="5">
        <v>1</v>
      </c>
      <c r="AB146" s="5">
        <v>0</v>
      </c>
    </row>
    <row r="147" spans="1:28" x14ac:dyDescent="0.2">
      <c r="A147" s="5">
        <v>50</v>
      </c>
      <c r="B147" s="5">
        <v>0</v>
      </c>
      <c r="C147" s="5">
        <v>0</v>
      </c>
      <c r="D147" s="5">
        <v>1</v>
      </c>
      <c r="E147" s="5">
        <v>204</v>
      </c>
      <c r="F147" s="5">
        <f>ROUND(Source!R133,O147)</f>
        <v>1152.75</v>
      </c>
      <c r="G147" s="5" t="s">
        <v>122</v>
      </c>
      <c r="H147" s="5" t="s">
        <v>123</v>
      </c>
      <c r="I147" s="5"/>
      <c r="J147" s="5"/>
      <c r="K147" s="5">
        <v>204</v>
      </c>
      <c r="L147" s="5">
        <v>13</v>
      </c>
      <c r="M147" s="5">
        <v>3</v>
      </c>
      <c r="N147" s="5" t="s">
        <v>3</v>
      </c>
      <c r="O147" s="5">
        <v>2</v>
      </c>
      <c r="P147" s="5">
        <f>ROUND(Source!DJ133,O147)</f>
        <v>1152.75</v>
      </c>
      <c r="Q147" s="5"/>
      <c r="R147" s="5"/>
      <c r="S147" s="5"/>
      <c r="T147" s="5"/>
      <c r="U147" s="5"/>
      <c r="V147" s="5"/>
      <c r="W147" s="5">
        <v>1152.75</v>
      </c>
      <c r="X147" s="5">
        <v>1</v>
      </c>
      <c r="Y147" s="5">
        <v>1152.75</v>
      </c>
      <c r="Z147" s="5">
        <v>1152.75</v>
      </c>
      <c r="AA147" s="5">
        <v>1</v>
      </c>
      <c r="AB147" s="5">
        <v>1152.75</v>
      </c>
    </row>
    <row r="148" spans="1:28" x14ac:dyDescent="0.2">
      <c r="A148" s="5">
        <v>50</v>
      </c>
      <c r="B148" s="5">
        <v>0</v>
      </c>
      <c r="C148" s="5">
        <v>0</v>
      </c>
      <c r="D148" s="5">
        <v>1</v>
      </c>
      <c r="E148" s="5">
        <v>205</v>
      </c>
      <c r="F148" s="5">
        <f>ROUND(Source!S133,O148)</f>
        <v>50132.59</v>
      </c>
      <c r="G148" s="5" t="s">
        <v>124</v>
      </c>
      <c r="H148" s="5" t="s">
        <v>125</v>
      </c>
      <c r="I148" s="5"/>
      <c r="J148" s="5"/>
      <c r="K148" s="5">
        <v>205</v>
      </c>
      <c r="L148" s="5">
        <v>14</v>
      </c>
      <c r="M148" s="5">
        <v>3</v>
      </c>
      <c r="N148" s="5" t="s">
        <v>3</v>
      </c>
      <c r="O148" s="5">
        <v>2</v>
      </c>
      <c r="P148" s="5">
        <f>ROUND(Source!DK133,O148)</f>
        <v>50132.59</v>
      </c>
      <c r="Q148" s="5"/>
      <c r="R148" s="5"/>
      <c r="S148" s="5"/>
      <c r="T148" s="5"/>
      <c r="U148" s="5"/>
      <c r="V148" s="5"/>
      <c r="W148" s="5">
        <v>50132.59</v>
      </c>
      <c r="X148" s="5">
        <v>1</v>
      </c>
      <c r="Y148" s="5">
        <v>50132.59</v>
      </c>
      <c r="Z148" s="5">
        <v>50132.59</v>
      </c>
      <c r="AA148" s="5">
        <v>1</v>
      </c>
      <c r="AB148" s="5">
        <v>50132.59</v>
      </c>
    </row>
    <row r="149" spans="1:28" x14ac:dyDescent="0.2">
      <c r="A149" s="5">
        <v>50</v>
      </c>
      <c r="B149" s="5">
        <v>0</v>
      </c>
      <c r="C149" s="5">
        <v>0</v>
      </c>
      <c r="D149" s="5">
        <v>1</v>
      </c>
      <c r="E149" s="5">
        <v>232</v>
      </c>
      <c r="F149" s="5">
        <f>ROUND(Source!BC133,O149)</f>
        <v>0</v>
      </c>
      <c r="G149" s="5" t="s">
        <v>126</v>
      </c>
      <c r="H149" s="5" t="s">
        <v>127</v>
      </c>
      <c r="I149" s="5"/>
      <c r="J149" s="5"/>
      <c r="K149" s="5">
        <v>232</v>
      </c>
      <c r="L149" s="5">
        <v>15</v>
      </c>
      <c r="M149" s="5">
        <v>3</v>
      </c>
      <c r="N149" s="5" t="s">
        <v>3</v>
      </c>
      <c r="O149" s="5">
        <v>2</v>
      </c>
      <c r="P149" s="5">
        <f>ROUND(Source!EU133,O149)</f>
        <v>0</v>
      </c>
      <c r="Q149" s="5"/>
      <c r="R149" s="5"/>
      <c r="S149" s="5"/>
      <c r="T149" s="5"/>
      <c r="U149" s="5"/>
      <c r="V149" s="5"/>
      <c r="W149" s="5">
        <v>0</v>
      </c>
      <c r="X149" s="5">
        <v>1</v>
      </c>
      <c r="Y149" s="5">
        <v>0</v>
      </c>
      <c r="Z149" s="5">
        <v>0</v>
      </c>
      <c r="AA149" s="5">
        <v>1</v>
      </c>
      <c r="AB149" s="5">
        <v>0</v>
      </c>
    </row>
    <row r="150" spans="1:28" x14ac:dyDescent="0.2">
      <c r="A150" s="5">
        <v>50</v>
      </c>
      <c r="B150" s="5">
        <v>0</v>
      </c>
      <c r="C150" s="5">
        <v>0</v>
      </c>
      <c r="D150" s="5">
        <v>1</v>
      </c>
      <c r="E150" s="5">
        <v>214</v>
      </c>
      <c r="F150" s="5">
        <f>ROUND(Source!AS133,O150)</f>
        <v>12751.07</v>
      </c>
      <c r="G150" s="5" t="s">
        <v>128</v>
      </c>
      <c r="H150" s="5" t="s">
        <v>129</v>
      </c>
      <c r="I150" s="5"/>
      <c r="J150" s="5"/>
      <c r="K150" s="5">
        <v>214</v>
      </c>
      <c r="L150" s="5">
        <v>16</v>
      </c>
      <c r="M150" s="5">
        <v>3</v>
      </c>
      <c r="N150" s="5" t="s">
        <v>3</v>
      </c>
      <c r="O150" s="5">
        <v>2</v>
      </c>
      <c r="P150" s="5">
        <f>ROUND(Source!EK133,O150)</f>
        <v>0</v>
      </c>
      <c r="Q150" s="5"/>
      <c r="R150" s="5"/>
      <c r="S150" s="5"/>
      <c r="T150" s="5"/>
      <c r="U150" s="5"/>
      <c r="V150" s="5"/>
      <c r="W150" s="5">
        <v>12751.07</v>
      </c>
      <c r="X150" s="5">
        <v>1</v>
      </c>
      <c r="Y150" s="5">
        <v>12751.07</v>
      </c>
      <c r="Z150" s="5">
        <v>0</v>
      </c>
      <c r="AA150" s="5">
        <v>1</v>
      </c>
      <c r="AB150" s="5">
        <v>0</v>
      </c>
    </row>
    <row r="151" spans="1:28" x14ac:dyDescent="0.2">
      <c r="A151" s="5">
        <v>50</v>
      </c>
      <c r="B151" s="5">
        <v>0</v>
      </c>
      <c r="C151" s="5">
        <v>0</v>
      </c>
      <c r="D151" s="5">
        <v>1</v>
      </c>
      <c r="E151" s="5">
        <v>215</v>
      </c>
      <c r="F151" s="5">
        <f>ROUND(Source!AT133,O151)</f>
        <v>453752.11</v>
      </c>
      <c r="G151" s="5" t="s">
        <v>130</v>
      </c>
      <c r="H151" s="5" t="s">
        <v>131</v>
      </c>
      <c r="I151" s="5"/>
      <c r="J151" s="5"/>
      <c r="K151" s="5">
        <v>215</v>
      </c>
      <c r="L151" s="5">
        <v>17</v>
      </c>
      <c r="M151" s="5">
        <v>3</v>
      </c>
      <c r="N151" s="5" t="s">
        <v>3</v>
      </c>
      <c r="O151" s="5">
        <v>2</v>
      </c>
      <c r="P151" s="5">
        <f>ROUND(Source!EL133,O151)</f>
        <v>453752.11</v>
      </c>
      <c r="Q151" s="5"/>
      <c r="R151" s="5"/>
      <c r="S151" s="5"/>
      <c r="T151" s="5"/>
      <c r="U151" s="5"/>
      <c r="V151" s="5"/>
      <c r="W151" s="5">
        <v>453752.11</v>
      </c>
      <c r="X151" s="5">
        <v>1</v>
      </c>
      <c r="Y151" s="5">
        <v>453752.11</v>
      </c>
      <c r="Z151" s="5">
        <v>453752.11</v>
      </c>
      <c r="AA151" s="5">
        <v>1</v>
      </c>
      <c r="AB151" s="5">
        <v>453752.11</v>
      </c>
    </row>
    <row r="152" spans="1:28" x14ac:dyDescent="0.2">
      <c r="A152" s="5">
        <v>50</v>
      </c>
      <c r="B152" s="5">
        <v>0</v>
      </c>
      <c r="C152" s="5">
        <v>0</v>
      </c>
      <c r="D152" s="5">
        <v>1</v>
      </c>
      <c r="E152" s="5">
        <v>217</v>
      </c>
      <c r="F152" s="5">
        <f>ROUND(Source!AU133,O152)</f>
        <v>0</v>
      </c>
      <c r="G152" s="5" t="s">
        <v>132</v>
      </c>
      <c r="H152" s="5" t="s">
        <v>133</v>
      </c>
      <c r="I152" s="5"/>
      <c r="J152" s="5"/>
      <c r="K152" s="5">
        <v>217</v>
      </c>
      <c r="L152" s="5">
        <v>18</v>
      </c>
      <c r="M152" s="5">
        <v>3</v>
      </c>
      <c r="N152" s="5" t="s">
        <v>3</v>
      </c>
      <c r="O152" s="5">
        <v>2</v>
      </c>
      <c r="P152" s="5">
        <f>ROUND(Source!EM133,O152)</f>
        <v>0</v>
      </c>
      <c r="Q152" s="5"/>
      <c r="R152" s="5"/>
      <c r="S152" s="5"/>
      <c r="T152" s="5"/>
      <c r="U152" s="5"/>
      <c r="V152" s="5"/>
      <c r="W152" s="5">
        <v>0</v>
      </c>
      <c r="X152" s="5">
        <v>1</v>
      </c>
      <c r="Y152" s="5">
        <v>0</v>
      </c>
      <c r="Z152" s="5">
        <v>0</v>
      </c>
      <c r="AA152" s="5">
        <v>1</v>
      </c>
      <c r="AB152" s="5">
        <v>0</v>
      </c>
    </row>
    <row r="153" spans="1:28" x14ac:dyDescent="0.2">
      <c r="A153" s="5">
        <v>50</v>
      </c>
      <c r="B153" s="5">
        <v>0</v>
      </c>
      <c r="C153" s="5">
        <v>0</v>
      </c>
      <c r="D153" s="5">
        <v>1</v>
      </c>
      <c r="E153" s="5">
        <v>230</v>
      </c>
      <c r="F153" s="5">
        <f>ROUND(Source!BA133,O153)</f>
        <v>0</v>
      </c>
      <c r="G153" s="5" t="s">
        <v>134</v>
      </c>
      <c r="H153" s="5" t="s">
        <v>135</v>
      </c>
      <c r="I153" s="5"/>
      <c r="J153" s="5"/>
      <c r="K153" s="5">
        <v>230</v>
      </c>
      <c r="L153" s="5">
        <v>19</v>
      </c>
      <c r="M153" s="5">
        <v>3</v>
      </c>
      <c r="N153" s="5" t="s">
        <v>3</v>
      </c>
      <c r="O153" s="5">
        <v>2</v>
      </c>
      <c r="P153" s="5">
        <f>ROUND(Source!ES133,O153)</f>
        <v>0</v>
      </c>
      <c r="Q153" s="5"/>
      <c r="R153" s="5"/>
      <c r="S153" s="5"/>
      <c r="T153" s="5"/>
      <c r="U153" s="5"/>
      <c r="V153" s="5"/>
      <c r="W153" s="5">
        <v>0</v>
      </c>
      <c r="X153" s="5">
        <v>1</v>
      </c>
      <c r="Y153" s="5">
        <v>0</v>
      </c>
      <c r="Z153" s="5">
        <v>0</v>
      </c>
      <c r="AA153" s="5">
        <v>1</v>
      </c>
      <c r="AB153" s="5">
        <v>0</v>
      </c>
    </row>
    <row r="154" spans="1:28" x14ac:dyDescent="0.2">
      <c r="A154" s="5">
        <v>50</v>
      </c>
      <c r="B154" s="5">
        <v>0</v>
      </c>
      <c r="C154" s="5">
        <v>0</v>
      </c>
      <c r="D154" s="5">
        <v>1</v>
      </c>
      <c r="E154" s="5">
        <v>206</v>
      </c>
      <c r="F154" s="5">
        <f>ROUND(Source!T133,O154)</f>
        <v>0</v>
      </c>
      <c r="G154" s="5" t="s">
        <v>136</v>
      </c>
      <c r="H154" s="5" t="s">
        <v>137</v>
      </c>
      <c r="I154" s="5"/>
      <c r="J154" s="5"/>
      <c r="K154" s="5">
        <v>206</v>
      </c>
      <c r="L154" s="5">
        <v>20</v>
      </c>
      <c r="M154" s="5">
        <v>3</v>
      </c>
      <c r="N154" s="5" t="s">
        <v>3</v>
      </c>
      <c r="O154" s="5">
        <v>2</v>
      </c>
      <c r="P154" s="5">
        <f>ROUND(Source!DL133,O154)</f>
        <v>0</v>
      </c>
      <c r="Q154" s="5"/>
      <c r="R154" s="5"/>
      <c r="S154" s="5"/>
      <c r="T154" s="5"/>
      <c r="U154" s="5"/>
      <c r="V154" s="5"/>
      <c r="W154" s="5">
        <v>0</v>
      </c>
      <c r="X154" s="5">
        <v>1</v>
      </c>
      <c r="Y154" s="5">
        <v>0</v>
      </c>
      <c r="Z154" s="5">
        <v>0</v>
      </c>
      <c r="AA154" s="5">
        <v>1</v>
      </c>
      <c r="AB154" s="5">
        <v>0</v>
      </c>
    </row>
    <row r="155" spans="1:28" x14ac:dyDescent="0.2">
      <c r="A155" s="5">
        <v>50</v>
      </c>
      <c r="B155" s="5">
        <v>0</v>
      </c>
      <c r="C155" s="5">
        <v>0</v>
      </c>
      <c r="D155" s="5">
        <v>1</v>
      </c>
      <c r="E155" s="5">
        <v>207</v>
      </c>
      <c r="F155" s="5">
        <f>Source!U133</f>
        <v>136.24711918487998</v>
      </c>
      <c r="G155" s="5" t="s">
        <v>138</v>
      </c>
      <c r="H155" s="5" t="s">
        <v>139</v>
      </c>
      <c r="I155" s="5"/>
      <c r="J155" s="5"/>
      <c r="K155" s="5">
        <v>207</v>
      </c>
      <c r="L155" s="5">
        <v>21</v>
      </c>
      <c r="M155" s="5">
        <v>3</v>
      </c>
      <c r="N155" s="5" t="s">
        <v>3</v>
      </c>
      <c r="O155" s="5">
        <v>-1</v>
      </c>
      <c r="P155" s="5">
        <f>Source!DM133</f>
        <v>136.24711918487998</v>
      </c>
      <c r="Q155" s="5"/>
      <c r="R155" s="5"/>
      <c r="S155" s="5"/>
      <c r="T155" s="5"/>
      <c r="U155" s="5"/>
      <c r="V155" s="5"/>
      <c r="W155" s="5">
        <v>136.24711918487998</v>
      </c>
      <c r="X155" s="5">
        <v>1</v>
      </c>
      <c r="Y155" s="5">
        <v>136.24711918487998</v>
      </c>
      <c r="Z155" s="5">
        <v>136.24711918487998</v>
      </c>
      <c r="AA155" s="5">
        <v>1</v>
      </c>
      <c r="AB155" s="5">
        <v>136.24711918487998</v>
      </c>
    </row>
    <row r="156" spans="1:28" x14ac:dyDescent="0.2">
      <c r="A156" s="5">
        <v>50</v>
      </c>
      <c r="B156" s="5">
        <v>0</v>
      </c>
      <c r="C156" s="5">
        <v>0</v>
      </c>
      <c r="D156" s="5">
        <v>1</v>
      </c>
      <c r="E156" s="5">
        <v>208</v>
      </c>
      <c r="F156" s="5">
        <f>Source!V133</f>
        <v>0</v>
      </c>
      <c r="G156" s="5" t="s">
        <v>140</v>
      </c>
      <c r="H156" s="5" t="s">
        <v>141</v>
      </c>
      <c r="I156" s="5"/>
      <c r="J156" s="5"/>
      <c r="K156" s="5">
        <v>208</v>
      </c>
      <c r="L156" s="5">
        <v>22</v>
      </c>
      <c r="M156" s="5">
        <v>3</v>
      </c>
      <c r="N156" s="5" t="s">
        <v>3</v>
      </c>
      <c r="O156" s="5">
        <v>-1</v>
      </c>
      <c r="P156" s="5">
        <f>Source!DN133</f>
        <v>0</v>
      </c>
      <c r="Q156" s="5"/>
      <c r="R156" s="5"/>
      <c r="S156" s="5"/>
      <c r="T156" s="5"/>
      <c r="U156" s="5"/>
      <c r="V156" s="5"/>
      <c r="W156" s="5">
        <v>0</v>
      </c>
      <c r="X156" s="5">
        <v>1</v>
      </c>
      <c r="Y156" s="5">
        <v>0</v>
      </c>
      <c r="Z156" s="5">
        <v>0</v>
      </c>
      <c r="AA156" s="5">
        <v>1</v>
      </c>
      <c r="AB156" s="5">
        <v>0</v>
      </c>
    </row>
    <row r="157" spans="1:28" x14ac:dyDescent="0.2">
      <c r="A157" s="5">
        <v>50</v>
      </c>
      <c r="B157" s="5">
        <v>0</v>
      </c>
      <c r="C157" s="5">
        <v>0</v>
      </c>
      <c r="D157" s="5">
        <v>1</v>
      </c>
      <c r="E157" s="5">
        <v>209</v>
      </c>
      <c r="F157" s="5">
        <f>ROUND(Source!W133,O157)</f>
        <v>0</v>
      </c>
      <c r="G157" s="5" t="s">
        <v>142</v>
      </c>
      <c r="H157" s="5" t="s">
        <v>143</v>
      </c>
      <c r="I157" s="5"/>
      <c r="J157" s="5"/>
      <c r="K157" s="5">
        <v>209</v>
      </c>
      <c r="L157" s="5">
        <v>23</v>
      </c>
      <c r="M157" s="5">
        <v>3</v>
      </c>
      <c r="N157" s="5" t="s">
        <v>3</v>
      </c>
      <c r="O157" s="5">
        <v>2</v>
      </c>
      <c r="P157" s="5">
        <f>ROUND(Source!DO133,O157)</f>
        <v>0</v>
      </c>
      <c r="Q157" s="5"/>
      <c r="R157" s="5"/>
      <c r="S157" s="5"/>
      <c r="T157" s="5"/>
      <c r="U157" s="5"/>
      <c r="V157" s="5"/>
      <c r="W157" s="5">
        <v>0</v>
      </c>
      <c r="X157" s="5">
        <v>1</v>
      </c>
      <c r="Y157" s="5">
        <v>0</v>
      </c>
      <c r="Z157" s="5">
        <v>0</v>
      </c>
      <c r="AA157" s="5">
        <v>1</v>
      </c>
      <c r="AB157" s="5">
        <v>0</v>
      </c>
    </row>
    <row r="158" spans="1:28" x14ac:dyDescent="0.2">
      <c r="A158" s="5">
        <v>50</v>
      </c>
      <c r="B158" s="5">
        <v>0</v>
      </c>
      <c r="C158" s="5">
        <v>0</v>
      </c>
      <c r="D158" s="5">
        <v>1</v>
      </c>
      <c r="E158" s="5">
        <v>233</v>
      </c>
      <c r="F158" s="5">
        <f>ROUND(Source!BD133,O158)</f>
        <v>0</v>
      </c>
      <c r="G158" s="5" t="s">
        <v>144</v>
      </c>
      <c r="H158" s="5" t="s">
        <v>145</v>
      </c>
      <c r="I158" s="5"/>
      <c r="J158" s="5"/>
      <c r="K158" s="5">
        <v>233</v>
      </c>
      <c r="L158" s="5">
        <v>24</v>
      </c>
      <c r="M158" s="5">
        <v>3</v>
      </c>
      <c r="N158" s="5" t="s">
        <v>3</v>
      </c>
      <c r="O158" s="5">
        <v>2</v>
      </c>
      <c r="P158" s="5">
        <f>ROUND(Source!EV133,O158)</f>
        <v>0</v>
      </c>
      <c r="Q158" s="5"/>
      <c r="R158" s="5"/>
      <c r="S158" s="5"/>
      <c r="T158" s="5"/>
      <c r="U158" s="5"/>
      <c r="V158" s="5"/>
      <c r="W158" s="5">
        <v>0</v>
      </c>
      <c r="X158" s="5">
        <v>1</v>
      </c>
      <c r="Y158" s="5">
        <v>0</v>
      </c>
      <c r="Z158" s="5">
        <v>0</v>
      </c>
      <c r="AA158" s="5">
        <v>1</v>
      </c>
      <c r="AB158" s="5">
        <v>0</v>
      </c>
    </row>
    <row r="159" spans="1:28" x14ac:dyDescent="0.2">
      <c r="A159" s="5">
        <v>50</v>
      </c>
      <c r="B159" s="5">
        <v>0</v>
      </c>
      <c r="C159" s="5">
        <v>0</v>
      </c>
      <c r="D159" s="5">
        <v>1</v>
      </c>
      <c r="E159" s="5">
        <v>210</v>
      </c>
      <c r="F159" s="5">
        <f>ROUND(Source!X133,O159)</f>
        <v>45275.44</v>
      </c>
      <c r="G159" s="5" t="s">
        <v>146</v>
      </c>
      <c r="H159" s="5" t="s">
        <v>147</v>
      </c>
      <c r="I159" s="5"/>
      <c r="J159" s="5"/>
      <c r="K159" s="5">
        <v>210</v>
      </c>
      <c r="L159" s="5">
        <v>25</v>
      </c>
      <c r="M159" s="5">
        <v>3</v>
      </c>
      <c r="N159" s="5" t="s">
        <v>3</v>
      </c>
      <c r="O159" s="5">
        <v>2</v>
      </c>
      <c r="P159" s="5">
        <f>ROUND(Source!DP133,O159)</f>
        <v>45275.44</v>
      </c>
      <c r="Q159" s="5"/>
      <c r="R159" s="5"/>
      <c r="S159" s="5"/>
      <c r="T159" s="5"/>
      <c r="U159" s="5"/>
      <c r="V159" s="5"/>
      <c r="W159" s="5">
        <v>45275.44</v>
      </c>
      <c r="X159" s="5">
        <v>1</v>
      </c>
      <c r="Y159" s="5">
        <v>45275.44</v>
      </c>
      <c r="Z159" s="5">
        <v>45275.44</v>
      </c>
      <c r="AA159" s="5">
        <v>1</v>
      </c>
      <c r="AB159" s="5">
        <v>45275.44</v>
      </c>
    </row>
    <row r="160" spans="1:28" x14ac:dyDescent="0.2">
      <c r="A160" s="5">
        <v>50</v>
      </c>
      <c r="B160" s="5">
        <v>0</v>
      </c>
      <c r="C160" s="5">
        <v>0</v>
      </c>
      <c r="D160" s="5">
        <v>1</v>
      </c>
      <c r="E160" s="5">
        <v>211</v>
      </c>
      <c r="F160" s="5">
        <f>ROUND(Source!Y133,O160)</f>
        <v>21218.39</v>
      </c>
      <c r="G160" s="5" t="s">
        <v>148</v>
      </c>
      <c r="H160" s="5" t="s">
        <v>149</v>
      </c>
      <c r="I160" s="5"/>
      <c r="J160" s="5"/>
      <c r="K160" s="5">
        <v>211</v>
      </c>
      <c r="L160" s="5">
        <v>26</v>
      </c>
      <c r="M160" s="5">
        <v>3</v>
      </c>
      <c r="N160" s="5" t="s">
        <v>3</v>
      </c>
      <c r="O160" s="5">
        <v>2</v>
      </c>
      <c r="P160" s="5">
        <f>ROUND(Source!DQ133,O160)</f>
        <v>21218.39</v>
      </c>
      <c r="Q160" s="5"/>
      <c r="R160" s="5"/>
      <c r="S160" s="5"/>
      <c r="T160" s="5"/>
      <c r="U160" s="5"/>
      <c r="V160" s="5"/>
      <c r="W160" s="5">
        <v>21218.39</v>
      </c>
      <c r="X160" s="5">
        <v>1</v>
      </c>
      <c r="Y160" s="5">
        <v>21218.39</v>
      </c>
      <c r="Z160" s="5">
        <v>21218.39</v>
      </c>
      <c r="AA160" s="5">
        <v>1</v>
      </c>
      <c r="AB160" s="5">
        <v>21218.39</v>
      </c>
    </row>
    <row r="161" spans="1:255" x14ac:dyDescent="0.2">
      <c r="A161" s="5">
        <v>50</v>
      </c>
      <c r="B161" s="5">
        <v>0</v>
      </c>
      <c r="C161" s="5">
        <v>0</v>
      </c>
      <c r="D161" s="5">
        <v>1</v>
      </c>
      <c r="E161" s="5">
        <v>224</v>
      </c>
      <c r="F161" s="5">
        <f>ROUND(Source!AR133,O161)</f>
        <v>466503.18</v>
      </c>
      <c r="G161" s="5" t="s">
        <v>150</v>
      </c>
      <c r="H161" s="5" t="s">
        <v>151</v>
      </c>
      <c r="I161" s="5"/>
      <c r="J161" s="5"/>
      <c r="K161" s="5">
        <v>224</v>
      </c>
      <c r="L161" s="5">
        <v>27</v>
      </c>
      <c r="M161" s="5">
        <v>3</v>
      </c>
      <c r="N161" s="5" t="s">
        <v>3</v>
      </c>
      <c r="O161" s="5">
        <v>2</v>
      </c>
      <c r="P161" s="5">
        <f>ROUND(Source!EJ133,O161)</f>
        <v>453752.11</v>
      </c>
      <c r="Q161" s="5"/>
      <c r="R161" s="5"/>
      <c r="S161" s="5"/>
      <c r="T161" s="5"/>
      <c r="U161" s="5"/>
      <c r="V161" s="5"/>
      <c r="W161" s="5">
        <v>466503.18</v>
      </c>
      <c r="X161" s="5">
        <v>1</v>
      </c>
      <c r="Y161" s="5">
        <v>466503.18</v>
      </c>
      <c r="Z161" s="5">
        <v>453752.11</v>
      </c>
      <c r="AA161" s="5">
        <v>1</v>
      </c>
      <c r="AB161" s="5">
        <v>453752.11</v>
      </c>
    </row>
    <row r="163" spans="1:255" x14ac:dyDescent="0.2">
      <c r="A163" s="1">
        <v>4</v>
      </c>
      <c r="B163" s="1">
        <v>1</v>
      </c>
      <c r="C163" s="1"/>
      <c r="D163" s="1">
        <f>ROW(A206)</f>
        <v>206</v>
      </c>
      <c r="E163" s="1"/>
      <c r="F163" s="1" t="s">
        <v>17</v>
      </c>
      <c r="G163" s="1" t="s">
        <v>170</v>
      </c>
      <c r="H163" s="1" t="s">
        <v>3</v>
      </c>
      <c r="I163" s="1">
        <v>0</v>
      </c>
      <c r="J163" s="1"/>
      <c r="K163" s="1">
        <v>-1</v>
      </c>
      <c r="L163" s="1"/>
      <c r="M163" s="1" t="s">
        <v>3</v>
      </c>
      <c r="N163" s="1"/>
      <c r="O163" s="1"/>
      <c r="P163" s="1"/>
      <c r="Q163" s="1"/>
      <c r="R163" s="1"/>
      <c r="S163" s="1">
        <v>0</v>
      </c>
      <c r="T163" s="1">
        <v>0</v>
      </c>
      <c r="U163" s="1" t="s">
        <v>3</v>
      </c>
      <c r="V163" s="1">
        <v>0</v>
      </c>
      <c r="W163" s="1"/>
      <c r="X163" s="1"/>
      <c r="Y163" s="1"/>
      <c r="Z163" s="1"/>
      <c r="AA163" s="1"/>
      <c r="AB163" s="1" t="s">
        <v>3</v>
      </c>
      <c r="AC163" s="1" t="s">
        <v>3</v>
      </c>
      <c r="AD163" s="1" t="s">
        <v>3</v>
      </c>
      <c r="AE163" s="1" t="s">
        <v>3</v>
      </c>
      <c r="AF163" s="1" t="s">
        <v>3</v>
      </c>
      <c r="AG163" s="1" t="s">
        <v>3</v>
      </c>
      <c r="AH163" s="1"/>
      <c r="AI163" s="1"/>
      <c r="AJ163" s="1"/>
      <c r="AK163" s="1"/>
      <c r="AL163" s="1"/>
      <c r="AM163" s="1"/>
      <c r="AN163" s="1"/>
      <c r="AO163" s="1"/>
      <c r="AP163" s="1" t="s">
        <v>3</v>
      </c>
      <c r="AQ163" s="1" t="s">
        <v>3</v>
      </c>
      <c r="AR163" s="1" t="s">
        <v>3</v>
      </c>
      <c r="AS163" s="1"/>
      <c r="AT163" s="1"/>
      <c r="AU163" s="1"/>
      <c r="AV163" s="1"/>
      <c r="AW163" s="1"/>
      <c r="AX163" s="1"/>
      <c r="AY163" s="1"/>
      <c r="AZ163" s="1" t="s">
        <v>3</v>
      </c>
      <c r="BA163" s="1"/>
      <c r="BB163" s="1" t="s">
        <v>3</v>
      </c>
      <c r="BC163" s="1" t="s">
        <v>3</v>
      </c>
      <c r="BD163" s="1" t="s">
        <v>3</v>
      </c>
      <c r="BE163" s="1" t="s">
        <v>3</v>
      </c>
      <c r="BF163" s="1" t="s">
        <v>3</v>
      </c>
      <c r="BG163" s="1" t="s">
        <v>3</v>
      </c>
      <c r="BH163" s="1" t="s">
        <v>3</v>
      </c>
      <c r="BI163" s="1" t="s">
        <v>3</v>
      </c>
      <c r="BJ163" s="1" t="s">
        <v>3</v>
      </c>
      <c r="BK163" s="1" t="s">
        <v>3</v>
      </c>
      <c r="BL163" s="1" t="s">
        <v>3</v>
      </c>
      <c r="BM163" s="1" t="s">
        <v>3</v>
      </c>
      <c r="BN163" s="1" t="s">
        <v>3</v>
      </c>
      <c r="BO163" s="1" t="s">
        <v>3</v>
      </c>
      <c r="BP163" s="1" t="s">
        <v>3</v>
      </c>
      <c r="BQ163" s="1"/>
      <c r="BR163" s="1"/>
      <c r="BS163" s="1"/>
      <c r="BT163" s="1"/>
      <c r="BU163" s="1"/>
      <c r="BV163" s="1"/>
      <c r="BW163" s="1"/>
      <c r="BX163" s="1">
        <v>0</v>
      </c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>
        <v>0</v>
      </c>
    </row>
    <row r="165" spans="1:255" x14ac:dyDescent="0.2">
      <c r="A165" s="3">
        <v>52</v>
      </c>
      <c r="B165" s="3">
        <f t="shared" ref="B165:G165" si="96">B206</f>
        <v>1</v>
      </c>
      <c r="C165" s="3">
        <f t="shared" si="96"/>
        <v>4</v>
      </c>
      <c r="D165" s="3">
        <f t="shared" si="96"/>
        <v>163</v>
      </c>
      <c r="E165" s="3">
        <f t="shared" si="96"/>
        <v>0</v>
      </c>
      <c r="F165" s="3" t="str">
        <f t="shared" si="96"/>
        <v>Новый раздел</v>
      </c>
      <c r="G165" s="3" t="str">
        <f t="shared" si="96"/>
        <v>Коллектор "Москва-Сити" ПК117</v>
      </c>
      <c r="H165" s="3"/>
      <c r="I165" s="3"/>
      <c r="J165" s="3"/>
      <c r="K165" s="3"/>
      <c r="L165" s="3"/>
      <c r="M165" s="3"/>
      <c r="N165" s="3"/>
      <c r="O165" s="3">
        <f t="shared" ref="O165:AT165" si="97">O206</f>
        <v>29682.1</v>
      </c>
      <c r="P165" s="3">
        <f t="shared" si="97"/>
        <v>12751.07</v>
      </c>
      <c r="Q165" s="3">
        <f t="shared" si="97"/>
        <v>0</v>
      </c>
      <c r="R165" s="3">
        <f t="shared" si="97"/>
        <v>0</v>
      </c>
      <c r="S165" s="3">
        <f t="shared" si="97"/>
        <v>16931.03</v>
      </c>
      <c r="T165" s="3">
        <f t="shared" si="97"/>
        <v>0</v>
      </c>
      <c r="U165" s="3">
        <f t="shared" si="97"/>
        <v>47.755931520000004</v>
      </c>
      <c r="V165" s="3">
        <f t="shared" si="97"/>
        <v>0</v>
      </c>
      <c r="W165" s="3">
        <f t="shared" si="97"/>
        <v>0</v>
      </c>
      <c r="X165" s="3">
        <f t="shared" si="97"/>
        <v>14730</v>
      </c>
      <c r="Y165" s="3">
        <f t="shared" si="97"/>
        <v>6941.72</v>
      </c>
      <c r="Z165" s="3">
        <f t="shared" si="97"/>
        <v>0</v>
      </c>
      <c r="AA165" s="3">
        <f t="shared" si="97"/>
        <v>0</v>
      </c>
      <c r="AB165" s="3">
        <f t="shared" si="97"/>
        <v>0</v>
      </c>
      <c r="AC165" s="3">
        <f t="shared" si="97"/>
        <v>0</v>
      </c>
      <c r="AD165" s="3">
        <f t="shared" si="97"/>
        <v>0</v>
      </c>
      <c r="AE165" s="3">
        <f t="shared" si="97"/>
        <v>0</v>
      </c>
      <c r="AF165" s="3">
        <f t="shared" si="97"/>
        <v>0</v>
      </c>
      <c r="AG165" s="3">
        <f t="shared" si="97"/>
        <v>0</v>
      </c>
      <c r="AH165" s="3">
        <f t="shared" si="97"/>
        <v>0</v>
      </c>
      <c r="AI165" s="3">
        <f t="shared" si="97"/>
        <v>0</v>
      </c>
      <c r="AJ165" s="3">
        <f t="shared" si="97"/>
        <v>0</v>
      </c>
      <c r="AK165" s="3">
        <f t="shared" si="97"/>
        <v>0</v>
      </c>
      <c r="AL165" s="3">
        <f t="shared" si="97"/>
        <v>0</v>
      </c>
      <c r="AM165" s="3">
        <f t="shared" si="97"/>
        <v>0</v>
      </c>
      <c r="AN165" s="3">
        <f t="shared" si="97"/>
        <v>0</v>
      </c>
      <c r="AO165" s="3">
        <f t="shared" si="97"/>
        <v>0</v>
      </c>
      <c r="AP165" s="3">
        <f t="shared" si="97"/>
        <v>0</v>
      </c>
      <c r="AQ165" s="3">
        <f t="shared" si="97"/>
        <v>0</v>
      </c>
      <c r="AR165" s="3">
        <f t="shared" si="97"/>
        <v>51353.82</v>
      </c>
      <c r="AS165" s="3">
        <f t="shared" si="97"/>
        <v>12751.07</v>
      </c>
      <c r="AT165" s="3">
        <f t="shared" si="97"/>
        <v>38602.75</v>
      </c>
      <c r="AU165" s="3">
        <f t="shared" ref="AU165:BZ165" si="98">AU206</f>
        <v>0</v>
      </c>
      <c r="AV165" s="3">
        <f t="shared" si="98"/>
        <v>12751.07</v>
      </c>
      <c r="AW165" s="3">
        <f t="shared" si="98"/>
        <v>12751.07</v>
      </c>
      <c r="AX165" s="3">
        <f t="shared" si="98"/>
        <v>0</v>
      </c>
      <c r="AY165" s="3">
        <f t="shared" si="98"/>
        <v>12751.07</v>
      </c>
      <c r="AZ165" s="3">
        <f t="shared" si="98"/>
        <v>0</v>
      </c>
      <c r="BA165" s="3">
        <f t="shared" si="98"/>
        <v>0</v>
      </c>
      <c r="BB165" s="3">
        <f t="shared" si="98"/>
        <v>0</v>
      </c>
      <c r="BC165" s="3">
        <f t="shared" si="98"/>
        <v>0</v>
      </c>
      <c r="BD165" s="3">
        <f t="shared" si="98"/>
        <v>0</v>
      </c>
      <c r="BE165" s="3">
        <f t="shared" si="98"/>
        <v>0</v>
      </c>
      <c r="BF165" s="3">
        <f t="shared" si="98"/>
        <v>0</v>
      </c>
      <c r="BG165" s="3">
        <f t="shared" si="98"/>
        <v>0</v>
      </c>
      <c r="BH165" s="3">
        <f t="shared" si="98"/>
        <v>0</v>
      </c>
      <c r="BI165" s="3">
        <f t="shared" si="98"/>
        <v>0</v>
      </c>
      <c r="BJ165" s="3">
        <f t="shared" si="98"/>
        <v>0</v>
      </c>
      <c r="BK165" s="3">
        <f t="shared" si="98"/>
        <v>0</v>
      </c>
      <c r="BL165" s="3">
        <f t="shared" si="98"/>
        <v>0</v>
      </c>
      <c r="BM165" s="3">
        <f t="shared" si="98"/>
        <v>0</v>
      </c>
      <c r="BN165" s="3">
        <f t="shared" si="98"/>
        <v>0</v>
      </c>
      <c r="BO165" s="3">
        <f t="shared" si="98"/>
        <v>0</v>
      </c>
      <c r="BP165" s="3">
        <f t="shared" si="98"/>
        <v>0</v>
      </c>
      <c r="BQ165" s="3">
        <f t="shared" si="98"/>
        <v>0</v>
      </c>
      <c r="BR165" s="3">
        <f t="shared" si="98"/>
        <v>0</v>
      </c>
      <c r="BS165" s="3">
        <f t="shared" si="98"/>
        <v>0</v>
      </c>
      <c r="BT165" s="3">
        <f t="shared" si="98"/>
        <v>0</v>
      </c>
      <c r="BU165" s="3">
        <f t="shared" si="98"/>
        <v>0</v>
      </c>
      <c r="BV165" s="3">
        <f t="shared" si="98"/>
        <v>0</v>
      </c>
      <c r="BW165" s="3">
        <f t="shared" si="98"/>
        <v>0</v>
      </c>
      <c r="BX165" s="3">
        <f t="shared" si="98"/>
        <v>0</v>
      </c>
      <c r="BY165" s="3">
        <f t="shared" si="98"/>
        <v>0</v>
      </c>
      <c r="BZ165" s="3">
        <f t="shared" si="98"/>
        <v>0</v>
      </c>
      <c r="CA165" s="3">
        <f t="shared" ref="CA165:DF165" si="99">CA206</f>
        <v>0</v>
      </c>
      <c r="CB165" s="3">
        <f t="shared" si="99"/>
        <v>0</v>
      </c>
      <c r="CC165" s="3">
        <f t="shared" si="99"/>
        <v>0</v>
      </c>
      <c r="CD165" s="3">
        <f t="shared" si="99"/>
        <v>0</v>
      </c>
      <c r="CE165" s="3">
        <f t="shared" si="99"/>
        <v>0</v>
      </c>
      <c r="CF165" s="3">
        <f t="shared" si="99"/>
        <v>0</v>
      </c>
      <c r="CG165" s="3">
        <f t="shared" si="99"/>
        <v>0</v>
      </c>
      <c r="CH165" s="3">
        <f t="shared" si="99"/>
        <v>0</v>
      </c>
      <c r="CI165" s="3">
        <f t="shared" si="99"/>
        <v>0</v>
      </c>
      <c r="CJ165" s="3">
        <f t="shared" si="99"/>
        <v>0</v>
      </c>
      <c r="CK165" s="3">
        <f t="shared" si="99"/>
        <v>0</v>
      </c>
      <c r="CL165" s="3">
        <f t="shared" si="99"/>
        <v>0</v>
      </c>
      <c r="CM165" s="3">
        <f t="shared" si="99"/>
        <v>0</v>
      </c>
      <c r="CN165" s="3">
        <f t="shared" si="99"/>
        <v>0</v>
      </c>
      <c r="CO165" s="3">
        <f t="shared" si="99"/>
        <v>0</v>
      </c>
      <c r="CP165" s="3">
        <f t="shared" si="99"/>
        <v>0</v>
      </c>
      <c r="CQ165" s="3">
        <f t="shared" si="99"/>
        <v>0</v>
      </c>
      <c r="CR165" s="3">
        <f t="shared" si="99"/>
        <v>0</v>
      </c>
      <c r="CS165" s="3">
        <f t="shared" si="99"/>
        <v>0</v>
      </c>
      <c r="CT165" s="3">
        <f t="shared" si="99"/>
        <v>0</v>
      </c>
      <c r="CU165" s="3">
        <f t="shared" si="99"/>
        <v>0</v>
      </c>
      <c r="CV165" s="3">
        <f t="shared" si="99"/>
        <v>0</v>
      </c>
      <c r="CW165" s="3">
        <f t="shared" si="99"/>
        <v>0</v>
      </c>
      <c r="CX165" s="3">
        <f t="shared" si="99"/>
        <v>0</v>
      </c>
      <c r="CY165" s="3">
        <f t="shared" si="99"/>
        <v>0</v>
      </c>
      <c r="CZ165" s="3">
        <f t="shared" si="99"/>
        <v>0</v>
      </c>
      <c r="DA165" s="3">
        <f t="shared" si="99"/>
        <v>0</v>
      </c>
      <c r="DB165" s="3">
        <f t="shared" si="99"/>
        <v>0</v>
      </c>
      <c r="DC165" s="3">
        <f t="shared" si="99"/>
        <v>0</v>
      </c>
      <c r="DD165" s="3">
        <f t="shared" si="99"/>
        <v>0</v>
      </c>
      <c r="DE165" s="3">
        <f t="shared" si="99"/>
        <v>0</v>
      </c>
      <c r="DF165" s="3">
        <f t="shared" si="99"/>
        <v>0</v>
      </c>
      <c r="DG165" s="4">
        <f t="shared" ref="DG165:EL165" si="100">DG206</f>
        <v>16931.03</v>
      </c>
      <c r="DH165" s="4">
        <f t="shared" si="100"/>
        <v>0</v>
      </c>
      <c r="DI165" s="4">
        <f t="shared" si="100"/>
        <v>0</v>
      </c>
      <c r="DJ165" s="4">
        <f t="shared" si="100"/>
        <v>0</v>
      </c>
      <c r="DK165" s="4">
        <f t="shared" si="100"/>
        <v>16931.03</v>
      </c>
      <c r="DL165" s="4">
        <f t="shared" si="100"/>
        <v>0</v>
      </c>
      <c r="DM165" s="4">
        <f t="shared" si="100"/>
        <v>47.755931520000004</v>
      </c>
      <c r="DN165" s="4">
        <f t="shared" si="100"/>
        <v>0</v>
      </c>
      <c r="DO165" s="4">
        <f t="shared" si="100"/>
        <v>0</v>
      </c>
      <c r="DP165" s="4">
        <f t="shared" si="100"/>
        <v>14730</v>
      </c>
      <c r="DQ165" s="4">
        <f t="shared" si="100"/>
        <v>6941.72</v>
      </c>
      <c r="DR165" s="4">
        <f t="shared" si="100"/>
        <v>0</v>
      </c>
      <c r="DS165" s="4">
        <f t="shared" si="100"/>
        <v>0</v>
      </c>
      <c r="DT165" s="4">
        <f t="shared" si="100"/>
        <v>0</v>
      </c>
      <c r="DU165" s="4">
        <f t="shared" si="100"/>
        <v>0</v>
      </c>
      <c r="DV165" s="4">
        <f t="shared" si="100"/>
        <v>0</v>
      </c>
      <c r="DW165" s="4">
        <f t="shared" si="100"/>
        <v>0</v>
      </c>
      <c r="DX165" s="4">
        <f t="shared" si="100"/>
        <v>0</v>
      </c>
      <c r="DY165" s="4">
        <f t="shared" si="100"/>
        <v>0</v>
      </c>
      <c r="DZ165" s="4">
        <f t="shared" si="100"/>
        <v>0</v>
      </c>
      <c r="EA165" s="4">
        <f t="shared" si="100"/>
        <v>0</v>
      </c>
      <c r="EB165" s="4">
        <f t="shared" si="100"/>
        <v>0</v>
      </c>
      <c r="EC165" s="4">
        <f t="shared" si="100"/>
        <v>0</v>
      </c>
      <c r="ED165" s="4">
        <f t="shared" si="100"/>
        <v>0</v>
      </c>
      <c r="EE165" s="4">
        <f t="shared" si="100"/>
        <v>0</v>
      </c>
      <c r="EF165" s="4">
        <f t="shared" si="100"/>
        <v>0</v>
      </c>
      <c r="EG165" s="4">
        <f t="shared" si="100"/>
        <v>0</v>
      </c>
      <c r="EH165" s="4">
        <f t="shared" si="100"/>
        <v>0</v>
      </c>
      <c r="EI165" s="4">
        <f t="shared" si="100"/>
        <v>0</v>
      </c>
      <c r="EJ165" s="4">
        <f t="shared" si="100"/>
        <v>38602.75</v>
      </c>
      <c r="EK165" s="4">
        <f t="shared" si="100"/>
        <v>0</v>
      </c>
      <c r="EL165" s="4">
        <f t="shared" si="100"/>
        <v>38602.75</v>
      </c>
      <c r="EM165" s="4">
        <f t="shared" ref="EM165:FR165" si="101">EM206</f>
        <v>0</v>
      </c>
      <c r="EN165" s="4">
        <f t="shared" si="101"/>
        <v>0</v>
      </c>
      <c r="EO165" s="4">
        <f t="shared" si="101"/>
        <v>0</v>
      </c>
      <c r="EP165" s="4">
        <f t="shared" si="101"/>
        <v>0</v>
      </c>
      <c r="EQ165" s="4">
        <f t="shared" si="101"/>
        <v>0</v>
      </c>
      <c r="ER165" s="4">
        <f t="shared" si="101"/>
        <v>0</v>
      </c>
      <c r="ES165" s="4">
        <f t="shared" si="101"/>
        <v>0</v>
      </c>
      <c r="ET165" s="4">
        <f t="shared" si="101"/>
        <v>0</v>
      </c>
      <c r="EU165" s="4">
        <f t="shared" si="101"/>
        <v>0</v>
      </c>
      <c r="EV165" s="4">
        <f t="shared" si="101"/>
        <v>0</v>
      </c>
      <c r="EW165" s="4">
        <f t="shared" si="101"/>
        <v>0</v>
      </c>
      <c r="EX165" s="4">
        <f t="shared" si="101"/>
        <v>0</v>
      </c>
      <c r="EY165" s="4">
        <f t="shared" si="101"/>
        <v>0</v>
      </c>
      <c r="EZ165" s="4">
        <f t="shared" si="101"/>
        <v>0</v>
      </c>
      <c r="FA165" s="4">
        <f t="shared" si="101"/>
        <v>0</v>
      </c>
      <c r="FB165" s="4">
        <f t="shared" si="101"/>
        <v>0</v>
      </c>
      <c r="FC165" s="4">
        <f t="shared" si="101"/>
        <v>0</v>
      </c>
      <c r="FD165" s="4">
        <f t="shared" si="101"/>
        <v>0</v>
      </c>
      <c r="FE165" s="4">
        <f t="shared" si="101"/>
        <v>0</v>
      </c>
      <c r="FF165" s="4">
        <f t="shared" si="101"/>
        <v>0</v>
      </c>
      <c r="FG165" s="4">
        <f t="shared" si="101"/>
        <v>0</v>
      </c>
      <c r="FH165" s="4">
        <f t="shared" si="101"/>
        <v>0</v>
      </c>
      <c r="FI165" s="4">
        <f t="shared" si="101"/>
        <v>0</v>
      </c>
      <c r="FJ165" s="4">
        <f t="shared" si="101"/>
        <v>0</v>
      </c>
      <c r="FK165" s="4">
        <f t="shared" si="101"/>
        <v>0</v>
      </c>
      <c r="FL165" s="4">
        <f t="shared" si="101"/>
        <v>0</v>
      </c>
      <c r="FM165" s="4">
        <f t="shared" si="101"/>
        <v>0</v>
      </c>
      <c r="FN165" s="4">
        <f t="shared" si="101"/>
        <v>0</v>
      </c>
      <c r="FO165" s="4">
        <f t="shared" si="101"/>
        <v>0</v>
      </c>
      <c r="FP165" s="4">
        <f t="shared" si="101"/>
        <v>0</v>
      </c>
      <c r="FQ165" s="4">
        <f t="shared" si="101"/>
        <v>0</v>
      </c>
      <c r="FR165" s="4">
        <f t="shared" si="101"/>
        <v>0</v>
      </c>
      <c r="FS165" s="4">
        <f t="shared" ref="FS165:GX165" si="102">FS206</f>
        <v>0</v>
      </c>
      <c r="FT165" s="4">
        <f t="shared" si="102"/>
        <v>0</v>
      </c>
      <c r="FU165" s="4">
        <f t="shared" si="102"/>
        <v>0</v>
      </c>
      <c r="FV165" s="4">
        <f t="shared" si="102"/>
        <v>0</v>
      </c>
      <c r="FW165" s="4">
        <f t="shared" si="102"/>
        <v>0</v>
      </c>
      <c r="FX165" s="4">
        <f t="shared" si="102"/>
        <v>0</v>
      </c>
      <c r="FY165" s="4">
        <f t="shared" si="102"/>
        <v>0</v>
      </c>
      <c r="FZ165" s="4">
        <f t="shared" si="102"/>
        <v>0</v>
      </c>
      <c r="GA165" s="4">
        <f t="shared" si="102"/>
        <v>0</v>
      </c>
      <c r="GB165" s="4">
        <f t="shared" si="102"/>
        <v>0</v>
      </c>
      <c r="GC165" s="4">
        <f t="shared" si="102"/>
        <v>0</v>
      </c>
      <c r="GD165" s="4">
        <f t="shared" si="102"/>
        <v>0</v>
      </c>
      <c r="GE165" s="4">
        <f t="shared" si="102"/>
        <v>0</v>
      </c>
      <c r="GF165" s="4">
        <f t="shared" si="102"/>
        <v>0</v>
      </c>
      <c r="GG165" s="4">
        <f t="shared" si="102"/>
        <v>0</v>
      </c>
      <c r="GH165" s="4">
        <f t="shared" si="102"/>
        <v>0</v>
      </c>
      <c r="GI165" s="4">
        <f t="shared" si="102"/>
        <v>0</v>
      </c>
      <c r="GJ165" s="4">
        <f t="shared" si="102"/>
        <v>0</v>
      </c>
      <c r="GK165" s="4">
        <f t="shared" si="102"/>
        <v>0</v>
      </c>
      <c r="GL165" s="4">
        <f t="shared" si="102"/>
        <v>0</v>
      </c>
      <c r="GM165" s="4">
        <f t="shared" si="102"/>
        <v>0</v>
      </c>
      <c r="GN165" s="4">
        <f t="shared" si="102"/>
        <v>0</v>
      </c>
      <c r="GO165" s="4">
        <f t="shared" si="102"/>
        <v>0</v>
      </c>
      <c r="GP165" s="4">
        <f t="shared" si="102"/>
        <v>0</v>
      </c>
      <c r="GQ165" s="4">
        <f t="shared" si="102"/>
        <v>0</v>
      </c>
      <c r="GR165" s="4">
        <f t="shared" si="102"/>
        <v>0</v>
      </c>
      <c r="GS165" s="4">
        <f t="shared" si="102"/>
        <v>0</v>
      </c>
      <c r="GT165" s="4">
        <f t="shared" si="102"/>
        <v>0</v>
      </c>
      <c r="GU165" s="4">
        <f t="shared" si="102"/>
        <v>0</v>
      </c>
      <c r="GV165" s="4">
        <f t="shared" si="102"/>
        <v>0</v>
      </c>
      <c r="GW165" s="4">
        <f t="shared" si="102"/>
        <v>0</v>
      </c>
      <c r="GX165" s="4">
        <f t="shared" si="102"/>
        <v>0</v>
      </c>
    </row>
    <row r="167" spans="1:255" x14ac:dyDescent="0.2">
      <c r="A167" s="1">
        <v>5</v>
      </c>
      <c r="B167" s="1">
        <v>1</v>
      </c>
      <c r="C167" s="1"/>
      <c r="D167" s="1">
        <f>ROW(A176)</f>
        <v>176</v>
      </c>
      <c r="E167" s="1"/>
      <c r="F167" s="1" t="s">
        <v>19</v>
      </c>
      <c r="G167" s="1" t="s">
        <v>152</v>
      </c>
      <c r="H167" s="1" t="s">
        <v>3</v>
      </c>
      <c r="I167" s="1">
        <v>0</v>
      </c>
      <c r="J167" s="1"/>
      <c r="K167" s="1">
        <v>0</v>
      </c>
      <c r="L167" s="1"/>
      <c r="M167" s="1" t="s">
        <v>3</v>
      </c>
      <c r="N167" s="1"/>
      <c r="O167" s="1"/>
      <c r="P167" s="1"/>
      <c r="Q167" s="1"/>
      <c r="R167" s="1"/>
      <c r="S167" s="1">
        <v>0</v>
      </c>
      <c r="T167" s="1">
        <v>0</v>
      </c>
      <c r="U167" s="1" t="s">
        <v>3</v>
      </c>
      <c r="V167" s="1">
        <v>0</v>
      </c>
      <c r="W167" s="1"/>
      <c r="X167" s="1"/>
      <c r="Y167" s="1"/>
      <c r="Z167" s="1"/>
      <c r="AA167" s="1"/>
      <c r="AB167" s="1" t="s">
        <v>3</v>
      </c>
      <c r="AC167" s="1" t="s">
        <v>3</v>
      </c>
      <c r="AD167" s="1" t="s">
        <v>3</v>
      </c>
      <c r="AE167" s="1" t="s">
        <v>3</v>
      </c>
      <c r="AF167" s="1" t="s">
        <v>3</v>
      </c>
      <c r="AG167" s="1" t="s">
        <v>3</v>
      </c>
      <c r="AH167" s="1"/>
      <c r="AI167" s="1"/>
      <c r="AJ167" s="1"/>
      <c r="AK167" s="1"/>
      <c r="AL167" s="1"/>
      <c r="AM167" s="1"/>
      <c r="AN167" s="1"/>
      <c r="AO167" s="1"/>
      <c r="AP167" s="1" t="s">
        <v>3</v>
      </c>
      <c r="AQ167" s="1" t="s">
        <v>3</v>
      </c>
      <c r="AR167" s="1" t="s">
        <v>3</v>
      </c>
      <c r="AS167" s="1"/>
      <c r="AT167" s="1"/>
      <c r="AU167" s="1"/>
      <c r="AV167" s="1"/>
      <c r="AW167" s="1"/>
      <c r="AX167" s="1"/>
      <c r="AY167" s="1"/>
      <c r="AZ167" s="1" t="s">
        <v>3</v>
      </c>
      <c r="BA167" s="1"/>
      <c r="BB167" s="1" t="s">
        <v>3</v>
      </c>
      <c r="BC167" s="1" t="s">
        <v>3</v>
      </c>
      <c r="BD167" s="1" t="s">
        <v>3</v>
      </c>
      <c r="BE167" s="1" t="s">
        <v>3</v>
      </c>
      <c r="BF167" s="1" t="s">
        <v>3</v>
      </c>
      <c r="BG167" s="1" t="s">
        <v>3</v>
      </c>
      <c r="BH167" s="1" t="s">
        <v>3</v>
      </c>
      <c r="BI167" s="1" t="s">
        <v>3</v>
      </c>
      <c r="BJ167" s="1" t="s">
        <v>3</v>
      </c>
      <c r="BK167" s="1" t="s">
        <v>3</v>
      </c>
      <c r="BL167" s="1" t="s">
        <v>3</v>
      </c>
      <c r="BM167" s="1" t="s">
        <v>3</v>
      </c>
      <c r="BN167" s="1" t="s">
        <v>3</v>
      </c>
      <c r="BO167" s="1" t="s">
        <v>3</v>
      </c>
      <c r="BP167" s="1" t="s">
        <v>3</v>
      </c>
      <c r="BQ167" s="1"/>
      <c r="BR167" s="1"/>
      <c r="BS167" s="1"/>
      <c r="BT167" s="1"/>
      <c r="BU167" s="1"/>
      <c r="BV167" s="1"/>
      <c r="BW167" s="1"/>
      <c r="BX167" s="1">
        <v>0</v>
      </c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>
        <v>0</v>
      </c>
    </row>
    <row r="169" spans="1:255" x14ac:dyDescent="0.2">
      <c r="A169" s="3">
        <v>52</v>
      </c>
      <c r="B169" s="3">
        <f t="shared" ref="B169:G169" si="103">B176</f>
        <v>1</v>
      </c>
      <c r="C169" s="3">
        <f t="shared" si="103"/>
        <v>5</v>
      </c>
      <c r="D169" s="3">
        <f t="shared" si="103"/>
        <v>167</v>
      </c>
      <c r="E169" s="3">
        <f t="shared" si="103"/>
        <v>0</v>
      </c>
      <c r="F169" s="3" t="str">
        <f t="shared" si="103"/>
        <v>Новый подраздел</v>
      </c>
      <c r="G169" s="3" t="str">
        <f t="shared" si="103"/>
        <v>Строительные работы</v>
      </c>
      <c r="H169" s="3"/>
      <c r="I169" s="3"/>
      <c r="J169" s="3"/>
      <c r="K169" s="3"/>
      <c r="L169" s="3"/>
      <c r="M169" s="3"/>
      <c r="N169" s="3"/>
      <c r="O169" s="3">
        <f t="shared" ref="O169:AT169" si="104">O176</f>
        <v>29682.1</v>
      </c>
      <c r="P169" s="3">
        <f t="shared" si="104"/>
        <v>12751.07</v>
      </c>
      <c r="Q169" s="3">
        <f t="shared" si="104"/>
        <v>0</v>
      </c>
      <c r="R169" s="3">
        <f t="shared" si="104"/>
        <v>0</v>
      </c>
      <c r="S169" s="3">
        <f t="shared" si="104"/>
        <v>16931.03</v>
      </c>
      <c r="T169" s="3">
        <f t="shared" si="104"/>
        <v>0</v>
      </c>
      <c r="U169" s="3">
        <f t="shared" si="104"/>
        <v>47.755931520000004</v>
      </c>
      <c r="V169" s="3">
        <f t="shared" si="104"/>
        <v>0</v>
      </c>
      <c r="W169" s="3">
        <f t="shared" si="104"/>
        <v>0</v>
      </c>
      <c r="X169" s="3">
        <f t="shared" si="104"/>
        <v>14730</v>
      </c>
      <c r="Y169" s="3">
        <f t="shared" si="104"/>
        <v>6941.72</v>
      </c>
      <c r="Z169" s="3">
        <f t="shared" si="104"/>
        <v>0</v>
      </c>
      <c r="AA169" s="3">
        <f t="shared" si="104"/>
        <v>0</v>
      </c>
      <c r="AB169" s="3">
        <f t="shared" si="104"/>
        <v>29682.1</v>
      </c>
      <c r="AC169" s="3">
        <f t="shared" si="104"/>
        <v>12751.07</v>
      </c>
      <c r="AD169" s="3">
        <f t="shared" si="104"/>
        <v>0</v>
      </c>
      <c r="AE169" s="3">
        <f t="shared" si="104"/>
        <v>0</v>
      </c>
      <c r="AF169" s="3">
        <f t="shared" si="104"/>
        <v>16931.03</v>
      </c>
      <c r="AG169" s="3">
        <f t="shared" si="104"/>
        <v>0</v>
      </c>
      <c r="AH169" s="3">
        <f t="shared" si="104"/>
        <v>47.755931520000004</v>
      </c>
      <c r="AI169" s="3">
        <f t="shared" si="104"/>
        <v>0</v>
      </c>
      <c r="AJ169" s="3">
        <f t="shared" si="104"/>
        <v>0</v>
      </c>
      <c r="AK169" s="3">
        <f t="shared" si="104"/>
        <v>14730</v>
      </c>
      <c r="AL169" s="3">
        <f t="shared" si="104"/>
        <v>6941.72</v>
      </c>
      <c r="AM169" s="3">
        <f t="shared" si="104"/>
        <v>0</v>
      </c>
      <c r="AN169" s="3">
        <f t="shared" si="104"/>
        <v>0</v>
      </c>
      <c r="AO169" s="3">
        <f t="shared" si="104"/>
        <v>0</v>
      </c>
      <c r="AP169" s="3">
        <f t="shared" si="104"/>
        <v>0</v>
      </c>
      <c r="AQ169" s="3">
        <f t="shared" si="104"/>
        <v>0</v>
      </c>
      <c r="AR169" s="3">
        <f t="shared" si="104"/>
        <v>51353.82</v>
      </c>
      <c r="AS169" s="3">
        <f t="shared" si="104"/>
        <v>12751.07</v>
      </c>
      <c r="AT169" s="3">
        <f t="shared" si="104"/>
        <v>38602.75</v>
      </c>
      <c r="AU169" s="3">
        <f t="shared" ref="AU169:BZ169" si="105">AU176</f>
        <v>0</v>
      </c>
      <c r="AV169" s="3">
        <f t="shared" si="105"/>
        <v>12751.07</v>
      </c>
      <c r="AW169" s="3">
        <f t="shared" si="105"/>
        <v>12751.07</v>
      </c>
      <c r="AX169" s="3">
        <f t="shared" si="105"/>
        <v>0</v>
      </c>
      <c r="AY169" s="3">
        <f t="shared" si="105"/>
        <v>12751.07</v>
      </c>
      <c r="AZ169" s="3">
        <f t="shared" si="105"/>
        <v>0</v>
      </c>
      <c r="BA169" s="3">
        <f t="shared" si="105"/>
        <v>0</v>
      </c>
      <c r="BB169" s="3">
        <f t="shared" si="105"/>
        <v>0</v>
      </c>
      <c r="BC169" s="3">
        <f t="shared" si="105"/>
        <v>0</v>
      </c>
      <c r="BD169" s="3">
        <f t="shared" si="105"/>
        <v>0</v>
      </c>
      <c r="BE169" s="3">
        <f t="shared" si="105"/>
        <v>0</v>
      </c>
      <c r="BF169" s="3">
        <f t="shared" si="105"/>
        <v>0</v>
      </c>
      <c r="BG169" s="3">
        <f t="shared" si="105"/>
        <v>0</v>
      </c>
      <c r="BH169" s="3">
        <f t="shared" si="105"/>
        <v>0</v>
      </c>
      <c r="BI169" s="3">
        <f t="shared" si="105"/>
        <v>0</v>
      </c>
      <c r="BJ169" s="3">
        <f t="shared" si="105"/>
        <v>0</v>
      </c>
      <c r="BK169" s="3">
        <f t="shared" si="105"/>
        <v>0</v>
      </c>
      <c r="BL169" s="3">
        <f t="shared" si="105"/>
        <v>0</v>
      </c>
      <c r="BM169" s="3">
        <f t="shared" si="105"/>
        <v>0</v>
      </c>
      <c r="BN169" s="3">
        <f t="shared" si="105"/>
        <v>0</v>
      </c>
      <c r="BO169" s="3">
        <f t="shared" si="105"/>
        <v>0</v>
      </c>
      <c r="BP169" s="3">
        <f t="shared" si="105"/>
        <v>0</v>
      </c>
      <c r="BQ169" s="3">
        <f t="shared" si="105"/>
        <v>0</v>
      </c>
      <c r="BR169" s="3">
        <f t="shared" si="105"/>
        <v>0</v>
      </c>
      <c r="BS169" s="3">
        <f t="shared" si="105"/>
        <v>0</v>
      </c>
      <c r="BT169" s="3">
        <f t="shared" si="105"/>
        <v>0</v>
      </c>
      <c r="BU169" s="3">
        <f t="shared" si="105"/>
        <v>0</v>
      </c>
      <c r="BV169" s="3">
        <f t="shared" si="105"/>
        <v>0</v>
      </c>
      <c r="BW169" s="3">
        <f t="shared" si="105"/>
        <v>0</v>
      </c>
      <c r="BX169" s="3">
        <f t="shared" si="105"/>
        <v>0</v>
      </c>
      <c r="BY169" s="3">
        <f t="shared" si="105"/>
        <v>0</v>
      </c>
      <c r="BZ169" s="3">
        <f t="shared" si="105"/>
        <v>0</v>
      </c>
      <c r="CA169" s="3">
        <f t="shared" ref="CA169:DF169" si="106">CA176</f>
        <v>51353.82</v>
      </c>
      <c r="CB169" s="3">
        <f t="shared" si="106"/>
        <v>12751.07</v>
      </c>
      <c r="CC169" s="3">
        <f t="shared" si="106"/>
        <v>38602.75</v>
      </c>
      <c r="CD169" s="3">
        <f t="shared" si="106"/>
        <v>0</v>
      </c>
      <c r="CE169" s="3">
        <f t="shared" si="106"/>
        <v>12751.07</v>
      </c>
      <c r="CF169" s="3">
        <f t="shared" si="106"/>
        <v>12751.07</v>
      </c>
      <c r="CG169" s="3">
        <f t="shared" si="106"/>
        <v>0</v>
      </c>
      <c r="CH169" s="3">
        <f t="shared" si="106"/>
        <v>12751.07</v>
      </c>
      <c r="CI169" s="3">
        <f t="shared" si="106"/>
        <v>0</v>
      </c>
      <c r="CJ169" s="3">
        <f t="shared" si="106"/>
        <v>0</v>
      </c>
      <c r="CK169" s="3">
        <f t="shared" si="106"/>
        <v>0</v>
      </c>
      <c r="CL169" s="3">
        <f t="shared" si="106"/>
        <v>0</v>
      </c>
      <c r="CM169" s="3">
        <f t="shared" si="106"/>
        <v>0</v>
      </c>
      <c r="CN169" s="3">
        <f t="shared" si="106"/>
        <v>0</v>
      </c>
      <c r="CO169" s="3">
        <f t="shared" si="106"/>
        <v>0</v>
      </c>
      <c r="CP169" s="3">
        <f t="shared" si="106"/>
        <v>0</v>
      </c>
      <c r="CQ169" s="3">
        <f t="shared" si="106"/>
        <v>0</v>
      </c>
      <c r="CR169" s="3">
        <f t="shared" si="106"/>
        <v>0</v>
      </c>
      <c r="CS169" s="3">
        <f t="shared" si="106"/>
        <v>0</v>
      </c>
      <c r="CT169" s="3">
        <f t="shared" si="106"/>
        <v>0</v>
      </c>
      <c r="CU169" s="3">
        <f t="shared" si="106"/>
        <v>0</v>
      </c>
      <c r="CV169" s="3">
        <f t="shared" si="106"/>
        <v>0</v>
      </c>
      <c r="CW169" s="3">
        <f t="shared" si="106"/>
        <v>0</v>
      </c>
      <c r="CX169" s="3">
        <f t="shared" si="106"/>
        <v>0</v>
      </c>
      <c r="CY169" s="3">
        <f t="shared" si="106"/>
        <v>0</v>
      </c>
      <c r="CZ169" s="3">
        <f t="shared" si="106"/>
        <v>0</v>
      </c>
      <c r="DA169" s="3">
        <f t="shared" si="106"/>
        <v>0</v>
      </c>
      <c r="DB169" s="3">
        <f t="shared" si="106"/>
        <v>0</v>
      </c>
      <c r="DC169" s="3">
        <f t="shared" si="106"/>
        <v>0</v>
      </c>
      <c r="DD169" s="3">
        <f t="shared" si="106"/>
        <v>0</v>
      </c>
      <c r="DE169" s="3">
        <f t="shared" si="106"/>
        <v>0</v>
      </c>
      <c r="DF169" s="3">
        <f t="shared" si="106"/>
        <v>0</v>
      </c>
      <c r="DG169" s="4">
        <f t="shared" ref="DG169:EL169" si="107">DG176</f>
        <v>16931.03</v>
      </c>
      <c r="DH169" s="4">
        <f t="shared" si="107"/>
        <v>0</v>
      </c>
      <c r="DI169" s="4">
        <f t="shared" si="107"/>
        <v>0</v>
      </c>
      <c r="DJ169" s="4">
        <f t="shared" si="107"/>
        <v>0</v>
      </c>
      <c r="DK169" s="4">
        <f t="shared" si="107"/>
        <v>16931.03</v>
      </c>
      <c r="DL169" s="4">
        <f t="shared" si="107"/>
        <v>0</v>
      </c>
      <c r="DM169" s="4">
        <f t="shared" si="107"/>
        <v>47.755931520000004</v>
      </c>
      <c r="DN169" s="4">
        <f t="shared" si="107"/>
        <v>0</v>
      </c>
      <c r="DO169" s="4">
        <f t="shared" si="107"/>
        <v>0</v>
      </c>
      <c r="DP169" s="4">
        <f t="shared" si="107"/>
        <v>14730</v>
      </c>
      <c r="DQ169" s="4">
        <f t="shared" si="107"/>
        <v>6941.72</v>
      </c>
      <c r="DR169" s="4">
        <f t="shared" si="107"/>
        <v>0</v>
      </c>
      <c r="DS169" s="4">
        <f t="shared" si="107"/>
        <v>0</v>
      </c>
      <c r="DT169" s="4">
        <f t="shared" si="107"/>
        <v>16931.03</v>
      </c>
      <c r="DU169" s="4">
        <f t="shared" si="107"/>
        <v>0</v>
      </c>
      <c r="DV169" s="4">
        <f t="shared" si="107"/>
        <v>0</v>
      </c>
      <c r="DW169" s="4">
        <f t="shared" si="107"/>
        <v>0</v>
      </c>
      <c r="DX169" s="4">
        <f t="shared" si="107"/>
        <v>16931.03</v>
      </c>
      <c r="DY169" s="4">
        <f t="shared" si="107"/>
        <v>0</v>
      </c>
      <c r="DZ169" s="4">
        <f t="shared" si="107"/>
        <v>47.755931520000004</v>
      </c>
      <c r="EA169" s="4">
        <f t="shared" si="107"/>
        <v>0</v>
      </c>
      <c r="EB169" s="4">
        <f t="shared" si="107"/>
        <v>0</v>
      </c>
      <c r="EC169" s="4">
        <f t="shared" si="107"/>
        <v>14730</v>
      </c>
      <c r="ED169" s="4">
        <f t="shared" si="107"/>
        <v>6941.72</v>
      </c>
      <c r="EE169" s="4">
        <f t="shared" si="107"/>
        <v>0</v>
      </c>
      <c r="EF169" s="4">
        <f t="shared" si="107"/>
        <v>0</v>
      </c>
      <c r="EG169" s="4">
        <f t="shared" si="107"/>
        <v>0</v>
      </c>
      <c r="EH169" s="4">
        <f t="shared" si="107"/>
        <v>0</v>
      </c>
      <c r="EI169" s="4">
        <f t="shared" si="107"/>
        <v>0</v>
      </c>
      <c r="EJ169" s="4">
        <f t="shared" si="107"/>
        <v>38602.75</v>
      </c>
      <c r="EK169" s="4">
        <f t="shared" si="107"/>
        <v>0</v>
      </c>
      <c r="EL169" s="4">
        <f t="shared" si="107"/>
        <v>38602.75</v>
      </c>
      <c r="EM169" s="4">
        <f t="shared" ref="EM169:FR169" si="108">EM176</f>
        <v>0</v>
      </c>
      <c r="EN169" s="4">
        <f t="shared" si="108"/>
        <v>0</v>
      </c>
      <c r="EO169" s="4">
        <f t="shared" si="108"/>
        <v>0</v>
      </c>
      <c r="EP169" s="4">
        <f t="shared" si="108"/>
        <v>0</v>
      </c>
      <c r="EQ169" s="4">
        <f t="shared" si="108"/>
        <v>0</v>
      </c>
      <c r="ER169" s="4">
        <f t="shared" si="108"/>
        <v>0</v>
      </c>
      <c r="ES169" s="4">
        <f t="shared" si="108"/>
        <v>0</v>
      </c>
      <c r="ET169" s="4">
        <f t="shared" si="108"/>
        <v>0</v>
      </c>
      <c r="EU169" s="4">
        <f t="shared" si="108"/>
        <v>0</v>
      </c>
      <c r="EV169" s="4">
        <f t="shared" si="108"/>
        <v>0</v>
      </c>
      <c r="EW169" s="4">
        <f t="shared" si="108"/>
        <v>0</v>
      </c>
      <c r="EX169" s="4">
        <f t="shared" si="108"/>
        <v>0</v>
      </c>
      <c r="EY169" s="4">
        <f t="shared" si="108"/>
        <v>0</v>
      </c>
      <c r="EZ169" s="4">
        <f t="shared" si="108"/>
        <v>0</v>
      </c>
      <c r="FA169" s="4">
        <f t="shared" si="108"/>
        <v>0</v>
      </c>
      <c r="FB169" s="4">
        <f t="shared" si="108"/>
        <v>0</v>
      </c>
      <c r="FC169" s="4">
        <f t="shared" si="108"/>
        <v>0</v>
      </c>
      <c r="FD169" s="4">
        <f t="shared" si="108"/>
        <v>0</v>
      </c>
      <c r="FE169" s="4">
        <f t="shared" si="108"/>
        <v>0</v>
      </c>
      <c r="FF169" s="4">
        <f t="shared" si="108"/>
        <v>0</v>
      </c>
      <c r="FG169" s="4">
        <f t="shared" si="108"/>
        <v>0</v>
      </c>
      <c r="FH169" s="4">
        <f t="shared" si="108"/>
        <v>0</v>
      </c>
      <c r="FI169" s="4">
        <f t="shared" si="108"/>
        <v>0</v>
      </c>
      <c r="FJ169" s="4">
        <f t="shared" si="108"/>
        <v>0</v>
      </c>
      <c r="FK169" s="4">
        <f t="shared" si="108"/>
        <v>0</v>
      </c>
      <c r="FL169" s="4">
        <f t="shared" si="108"/>
        <v>0</v>
      </c>
      <c r="FM169" s="4">
        <f t="shared" si="108"/>
        <v>0</v>
      </c>
      <c r="FN169" s="4">
        <f t="shared" si="108"/>
        <v>0</v>
      </c>
      <c r="FO169" s="4">
        <f t="shared" si="108"/>
        <v>0</v>
      </c>
      <c r="FP169" s="4">
        <f t="shared" si="108"/>
        <v>0</v>
      </c>
      <c r="FQ169" s="4">
        <f t="shared" si="108"/>
        <v>0</v>
      </c>
      <c r="FR169" s="4">
        <f t="shared" si="108"/>
        <v>0</v>
      </c>
      <c r="FS169" s="4">
        <f t="shared" ref="FS169:GX169" si="109">FS176</f>
        <v>38602.75</v>
      </c>
      <c r="FT169" s="4">
        <f t="shared" si="109"/>
        <v>0</v>
      </c>
      <c r="FU169" s="4">
        <f t="shared" si="109"/>
        <v>38602.75</v>
      </c>
      <c r="FV169" s="4">
        <f t="shared" si="109"/>
        <v>0</v>
      </c>
      <c r="FW169" s="4">
        <f t="shared" si="109"/>
        <v>0</v>
      </c>
      <c r="FX169" s="4">
        <f t="shared" si="109"/>
        <v>0</v>
      </c>
      <c r="FY169" s="4">
        <f t="shared" si="109"/>
        <v>0</v>
      </c>
      <c r="FZ169" s="4">
        <f t="shared" si="109"/>
        <v>0</v>
      </c>
      <c r="GA169" s="4">
        <f t="shared" si="109"/>
        <v>0</v>
      </c>
      <c r="GB169" s="4">
        <f t="shared" si="109"/>
        <v>0</v>
      </c>
      <c r="GC169" s="4">
        <f t="shared" si="109"/>
        <v>0</v>
      </c>
      <c r="GD169" s="4">
        <f t="shared" si="109"/>
        <v>0</v>
      </c>
      <c r="GE169" s="4">
        <f t="shared" si="109"/>
        <v>0</v>
      </c>
      <c r="GF169" s="4">
        <f t="shared" si="109"/>
        <v>0</v>
      </c>
      <c r="GG169" s="4">
        <f t="shared" si="109"/>
        <v>0</v>
      </c>
      <c r="GH169" s="4">
        <f t="shared" si="109"/>
        <v>0</v>
      </c>
      <c r="GI169" s="4">
        <f t="shared" si="109"/>
        <v>0</v>
      </c>
      <c r="GJ169" s="4">
        <f t="shared" si="109"/>
        <v>0</v>
      </c>
      <c r="GK169" s="4">
        <f t="shared" si="109"/>
        <v>0</v>
      </c>
      <c r="GL169" s="4">
        <f t="shared" si="109"/>
        <v>0</v>
      </c>
      <c r="GM169" s="4">
        <f t="shared" si="109"/>
        <v>0</v>
      </c>
      <c r="GN169" s="4">
        <f t="shared" si="109"/>
        <v>0</v>
      </c>
      <c r="GO169" s="4">
        <f t="shared" si="109"/>
        <v>0</v>
      </c>
      <c r="GP169" s="4">
        <f t="shared" si="109"/>
        <v>0</v>
      </c>
      <c r="GQ169" s="4">
        <f t="shared" si="109"/>
        <v>0</v>
      </c>
      <c r="GR169" s="4">
        <f t="shared" si="109"/>
        <v>0</v>
      </c>
      <c r="GS169" s="4">
        <f t="shared" si="109"/>
        <v>0</v>
      </c>
      <c r="GT169" s="4">
        <f t="shared" si="109"/>
        <v>0</v>
      </c>
      <c r="GU169" s="4">
        <f t="shared" si="109"/>
        <v>0</v>
      </c>
      <c r="GV169" s="4">
        <f t="shared" si="109"/>
        <v>0</v>
      </c>
      <c r="GW169" s="4">
        <f t="shared" si="109"/>
        <v>0</v>
      </c>
      <c r="GX169" s="4">
        <f t="shared" si="109"/>
        <v>0</v>
      </c>
    </row>
    <row r="171" spans="1:255" x14ac:dyDescent="0.2">
      <c r="A171" s="2">
        <v>17</v>
      </c>
      <c r="B171" s="2">
        <v>1</v>
      </c>
      <c r="C171" s="2">
        <f>ROW(SmtRes!A63)</f>
        <v>63</v>
      </c>
      <c r="D171" s="2">
        <f>ROW(EtalonRes!A74)</f>
        <v>74</v>
      </c>
      <c r="E171" s="2" t="s">
        <v>171</v>
      </c>
      <c r="F171" s="2" t="s">
        <v>154</v>
      </c>
      <c r="G171" s="2" t="s">
        <v>155</v>
      </c>
      <c r="H171" s="2" t="s">
        <v>156</v>
      </c>
      <c r="I171" s="2">
        <f>ROUND(ROUND(((20*6*36.2*3.14)/1000),3),9)</f>
        <v>13.64</v>
      </c>
      <c r="J171" s="2">
        <v>0</v>
      </c>
      <c r="K171" s="2">
        <f>ROUND(ROUND(((20*6*36.2*3.14)/1000),3),9)</f>
        <v>13.64</v>
      </c>
      <c r="L171" s="2">
        <v>83.546000000000006</v>
      </c>
      <c r="M171" s="2">
        <v>0</v>
      </c>
      <c r="N171" s="2">
        <f>ROUND(L171-M171,4)</f>
        <v>83.546000000000006</v>
      </c>
      <c r="O171" s="2">
        <f>ROUND(CP171,2)</f>
        <v>16931.03</v>
      </c>
      <c r="P171" s="2">
        <f>ROUND((ROUND((AC171*AW171*I171),2)*BC171),2)</f>
        <v>0</v>
      </c>
      <c r="Q171" s="2">
        <f>(ROUND((ROUND((((ET171*1.1))*AV171*I171),2)*BB171),2)+ROUND((ROUND(((AE171-((EU171*1.1)))*AV171*I171),2)*BS171),2))</f>
        <v>0</v>
      </c>
      <c r="R171" s="2">
        <f>ROUND((ROUND((AE171*AV171*I171),2)*BS171),2)</f>
        <v>0</v>
      </c>
      <c r="S171" s="2">
        <f>ROUND((ROUND((AF171*AV171*I171),2)*BA171),2)</f>
        <v>16931.03</v>
      </c>
      <c r="T171" s="2">
        <f>ROUND(CU171*I171,2)</f>
        <v>0</v>
      </c>
      <c r="U171" s="2">
        <f>CV171*I171</f>
        <v>47.755931520000004</v>
      </c>
      <c r="V171" s="2">
        <f>CW171*I171</f>
        <v>0</v>
      </c>
      <c r="W171" s="2">
        <f>ROUND(CX171*I171,2)</f>
        <v>0</v>
      </c>
      <c r="X171" s="2">
        <f t="shared" ref="X171:Y174" si="110">ROUND(CY171,2)</f>
        <v>14730</v>
      </c>
      <c r="Y171" s="2">
        <f t="shared" si="110"/>
        <v>6941.72</v>
      </c>
      <c r="Z171" s="2"/>
      <c r="AA171" s="2">
        <v>52210627</v>
      </c>
      <c r="AB171" s="2">
        <f>ROUND((AC171+AD171+AF171),6)</f>
        <v>38.896000000000001</v>
      </c>
      <c r="AC171" s="2">
        <f>ROUND(((ES171*1)),6)</f>
        <v>0</v>
      </c>
      <c r="AD171" s="2">
        <f>ROUND(((((ET171*1.1))-((EU171*1.1)))+AE171),6)</f>
        <v>0</v>
      </c>
      <c r="AE171" s="2">
        <f>ROUND(((EU171*1.1)),6)</f>
        <v>0</v>
      </c>
      <c r="AF171" s="2">
        <f>ROUND(((EV171*1.1)),6)</f>
        <v>38.896000000000001</v>
      </c>
      <c r="AG171" s="2">
        <f>ROUND((AP171),6)</f>
        <v>0</v>
      </c>
      <c r="AH171" s="2">
        <f>((EW171*1.1))</f>
        <v>3.3440000000000003</v>
      </c>
      <c r="AI171" s="2">
        <f>((EX171*1.1))</f>
        <v>0</v>
      </c>
      <c r="AJ171" s="2">
        <f>(AS171)</f>
        <v>0</v>
      </c>
      <c r="AK171" s="2">
        <v>35.36</v>
      </c>
      <c r="AL171" s="2">
        <v>0</v>
      </c>
      <c r="AM171" s="2">
        <v>0</v>
      </c>
      <c r="AN171" s="2">
        <v>0</v>
      </c>
      <c r="AO171" s="2">
        <v>35.36</v>
      </c>
      <c r="AP171" s="2">
        <v>0</v>
      </c>
      <c r="AQ171" s="2">
        <v>3.04</v>
      </c>
      <c r="AR171" s="2">
        <v>0</v>
      </c>
      <c r="AS171" s="2">
        <v>0</v>
      </c>
      <c r="AT171" s="2">
        <v>87</v>
      </c>
      <c r="AU171" s="2">
        <v>41</v>
      </c>
      <c r="AV171" s="2">
        <v>1.0469999999999999</v>
      </c>
      <c r="AW171" s="2">
        <v>1</v>
      </c>
      <c r="AX171" s="2"/>
      <c r="AY171" s="2"/>
      <c r="AZ171" s="2">
        <v>1</v>
      </c>
      <c r="BA171" s="2">
        <v>30.48</v>
      </c>
      <c r="BB171" s="2">
        <v>1</v>
      </c>
      <c r="BC171" s="2">
        <v>1</v>
      </c>
      <c r="BD171" s="2" t="s">
        <v>3</v>
      </c>
      <c r="BE171" s="2" t="s">
        <v>3</v>
      </c>
      <c r="BF171" s="2" t="s">
        <v>3</v>
      </c>
      <c r="BG171" s="2" t="s">
        <v>3</v>
      </c>
      <c r="BH171" s="2">
        <v>0</v>
      </c>
      <c r="BI171" s="2">
        <v>2</v>
      </c>
      <c r="BJ171" s="2" t="s">
        <v>157</v>
      </c>
      <c r="BK171" s="2"/>
      <c r="BL171" s="2"/>
      <c r="BM171" s="2">
        <v>99</v>
      </c>
      <c r="BN171" s="2">
        <v>0</v>
      </c>
      <c r="BO171" s="2" t="s">
        <v>154</v>
      </c>
      <c r="BP171" s="2">
        <v>1</v>
      </c>
      <c r="BQ171" s="2">
        <v>30</v>
      </c>
      <c r="BR171" s="2">
        <v>0</v>
      </c>
      <c r="BS171" s="2">
        <v>30.48</v>
      </c>
      <c r="BT171" s="2">
        <v>1</v>
      </c>
      <c r="BU171" s="2">
        <v>1</v>
      </c>
      <c r="BV171" s="2">
        <v>1</v>
      </c>
      <c r="BW171" s="2">
        <v>1</v>
      </c>
      <c r="BX171" s="2">
        <v>1</v>
      </c>
      <c r="BY171" s="2" t="s">
        <v>3</v>
      </c>
      <c r="BZ171" s="2">
        <v>87</v>
      </c>
      <c r="CA171" s="2">
        <v>41</v>
      </c>
      <c r="CB171" s="2" t="s">
        <v>3</v>
      </c>
      <c r="CC171" s="2"/>
      <c r="CD171" s="2"/>
      <c r="CE171" s="2">
        <v>30</v>
      </c>
      <c r="CF171" s="2">
        <v>0</v>
      </c>
      <c r="CG171" s="2">
        <v>0</v>
      </c>
      <c r="CH171" s="2">
        <v>1</v>
      </c>
      <c r="CI171" s="2">
        <v>0</v>
      </c>
      <c r="CJ171" s="2">
        <v>0</v>
      </c>
      <c r="CK171" s="2">
        <v>1</v>
      </c>
      <c r="CL171" s="2">
        <v>0</v>
      </c>
      <c r="CM171" s="2">
        <v>0</v>
      </c>
      <c r="CN171" s="2" t="s">
        <v>466</v>
      </c>
      <c r="CO171" s="2">
        <v>0</v>
      </c>
      <c r="CP171" s="2">
        <f>(P171+Q171+S171)</f>
        <v>16931.03</v>
      </c>
      <c r="CQ171" s="2">
        <f>ROUND((ROUND((AC171*AW171*1),2)*BC171),2)</f>
        <v>0</v>
      </c>
      <c r="CR171" s="2">
        <f>(ROUND((ROUND((((ET171*1.1))*AV171*1),2)*BB171),2)+ROUND((ROUND(((AE171-((EU171*1.1)))*AV171*1),2)*BS171),2))</f>
        <v>0</v>
      </c>
      <c r="CS171" s="2">
        <f>ROUND((ROUND((AE171*AV171*1),2)*BS171),2)</f>
        <v>0</v>
      </c>
      <c r="CT171" s="2">
        <f>ROUND((ROUND((AF171*AV171*1),2)*BA171),2)</f>
        <v>1241.1500000000001</v>
      </c>
      <c r="CU171" s="2">
        <f>AG171</f>
        <v>0</v>
      </c>
      <c r="CV171" s="2">
        <f>(AH171*AV171)</f>
        <v>3.5011680000000003</v>
      </c>
      <c r="CW171" s="2">
        <f t="shared" ref="CW171:CX174" si="111">AI171</f>
        <v>0</v>
      </c>
      <c r="CX171" s="2">
        <f t="shared" si="111"/>
        <v>0</v>
      </c>
      <c r="CY171" s="2">
        <f>S171*(BZ171/100)</f>
        <v>14729.996099999998</v>
      </c>
      <c r="CZ171" s="2">
        <f>S171*(CA171/100)</f>
        <v>6941.7222999999994</v>
      </c>
      <c r="DA171" s="2"/>
      <c r="DB171" s="2"/>
      <c r="DC171" s="2" t="s">
        <v>3</v>
      </c>
      <c r="DD171" s="2" t="s">
        <v>158</v>
      </c>
      <c r="DE171" s="2" t="s">
        <v>159</v>
      </c>
      <c r="DF171" s="2" t="s">
        <v>159</v>
      </c>
      <c r="DG171" s="2" t="s">
        <v>159</v>
      </c>
      <c r="DH171" s="2" t="s">
        <v>3</v>
      </c>
      <c r="DI171" s="2" t="s">
        <v>159</v>
      </c>
      <c r="DJ171" s="2" t="s">
        <v>159</v>
      </c>
      <c r="DK171" s="2" t="s">
        <v>3</v>
      </c>
      <c r="DL171" s="2" t="s">
        <v>3</v>
      </c>
      <c r="DM171" s="2" t="s">
        <v>3</v>
      </c>
      <c r="DN171" s="2">
        <v>105</v>
      </c>
      <c r="DO171" s="2">
        <v>77</v>
      </c>
      <c r="DP171" s="2">
        <v>1.0469999999999999</v>
      </c>
      <c r="DQ171" s="2">
        <v>1</v>
      </c>
      <c r="DR171" s="2"/>
      <c r="DS171" s="2"/>
      <c r="DT171" s="2"/>
      <c r="DU171" s="2">
        <v>1013</v>
      </c>
      <c r="DV171" s="2" t="s">
        <v>156</v>
      </c>
      <c r="DW171" s="2" t="s">
        <v>156</v>
      </c>
      <c r="DX171" s="2">
        <v>1</v>
      </c>
      <c r="DY171" s="2"/>
      <c r="DZ171" s="2" t="s">
        <v>3</v>
      </c>
      <c r="EA171" s="2" t="s">
        <v>3</v>
      </c>
      <c r="EB171" s="2" t="s">
        <v>3</v>
      </c>
      <c r="EC171" s="2" t="s">
        <v>3</v>
      </c>
      <c r="ED171" s="2"/>
      <c r="EE171" s="2">
        <v>50801949</v>
      </c>
      <c r="EF171" s="2">
        <v>30</v>
      </c>
      <c r="EG171" s="2" t="s">
        <v>152</v>
      </c>
      <c r="EH171" s="2">
        <v>0</v>
      </c>
      <c r="EI171" s="2" t="s">
        <v>3</v>
      </c>
      <c r="EJ171" s="2">
        <v>1</v>
      </c>
      <c r="EK171" s="2">
        <v>99</v>
      </c>
      <c r="EL171" s="2" t="s">
        <v>160</v>
      </c>
      <c r="EM171" s="2" t="s">
        <v>161</v>
      </c>
      <c r="EN171" s="2"/>
      <c r="EO171" s="2" t="s">
        <v>162</v>
      </c>
      <c r="EP171" s="2"/>
      <c r="EQ171" s="2">
        <v>0</v>
      </c>
      <c r="ER171" s="2">
        <v>35.36</v>
      </c>
      <c r="ES171" s="2">
        <v>0</v>
      </c>
      <c r="ET171" s="2">
        <v>0</v>
      </c>
      <c r="EU171" s="2">
        <v>0</v>
      </c>
      <c r="EV171" s="2">
        <v>35.36</v>
      </c>
      <c r="EW171" s="2">
        <v>3.04</v>
      </c>
      <c r="EX171" s="2">
        <v>0</v>
      </c>
      <c r="EY171" s="2">
        <v>0</v>
      </c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>
        <v>0</v>
      </c>
      <c r="FR171" s="2">
        <f>ROUND(IF(BI171=3,GM171,0),2)</f>
        <v>0</v>
      </c>
      <c r="FS171" s="2">
        <v>0</v>
      </c>
      <c r="FT171" s="2"/>
      <c r="FU171" s="2"/>
      <c r="FV171" s="2"/>
      <c r="FW171" s="2"/>
      <c r="FX171" s="2">
        <v>105</v>
      </c>
      <c r="FY171" s="2">
        <v>77</v>
      </c>
      <c r="FZ171" s="2"/>
      <c r="GA171" s="2" t="s">
        <v>3</v>
      </c>
      <c r="GB171" s="2"/>
      <c r="GC171" s="2"/>
      <c r="GD171" s="2">
        <v>0</v>
      </c>
      <c r="GE171" s="2"/>
      <c r="GF171" s="2">
        <v>-851532902</v>
      </c>
      <c r="GG171" s="2">
        <v>2</v>
      </c>
      <c r="GH171" s="2">
        <v>1</v>
      </c>
      <c r="GI171" s="2">
        <v>2</v>
      </c>
      <c r="GJ171" s="2">
        <v>0</v>
      </c>
      <c r="GK171" s="2">
        <f>ROUND(R171*(R12)/100,2)</f>
        <v>0</v>
      </c>
      <c r="GL171" s="2">
        <f>ROUND(IF(AND(BH171=3,BI171=3,FS171&lt;&gt;0),P171,0),2)</f>
        <v>0</v>
      </c>
      <c r="GM171" s="2">
        <f>ROUND(O171+X171+Y171+GK171,2)+GX171</f>
        <v>38602.75</v>
      </c>
      <c r="GN171" s="2">
        <f>IF(OR(BI171=0,BI171=1),GM171-GX171,0)</f>
        <v>0</v>
      </c>
      <c r="GO171" s="2">
        <f>IF(BI171=2,GM171-GX171,0)</f>
        <v>38602.75</v>
      </c>
      <c r="GP171" s="2">
        <f>IF(BI171=4,GM171-GX171,0)</f>
        <v>0</v>
      </c>
      <c r="GQ171" s="2"/>
      <c r="GR171" s="2">
        <v>0</v>
      </c>
      <c r="GS171" s="2">
        <v>3</v>
      </c>
      <c r="GT171" s="2">
        <v>0</v>
      </c>
      <c r="GU171" s="2" t="s">
        <v>3</v>
      </c>
      <c r="GV171" s="2">
        <f>ROUND((GT171),6)</f>
        <v>0</v>
      </c>
      <c r="GW171" s="2">
        <v>1</v>
      </c>
      <c r="GX171" s="2">
        <f>ROUND(HC171*I171,2)</f>
        <v>0</v>
      </c>
      <c r="GY171" s="2"/>
      <c r="GZ171" s="2"/>
      <c r="HA171" s="2">
        <v>0</v>
      </c>
      <c r="HB171" s="2">
        <v>0</v>
      </c>
      <c r="HC171" s="2">
        <f>GV171*GW171</f>
        <v>0</v>
      </c>
      <c r="HD171" s="2"/>
      <c r="HE171" s="2" t="s">
        <v>3</v>
      </c>
      <c r="HF171" s="2" t="s">
        <v>3</v>
      </c>
      <c r="HG171" s="2"/>
      <c r="HH171" s="2"/>
      <c r="HI171" s="2"/>
      <c r="HJ171" s="2"/>
      <c r="HK171" s="2"/>
      <c r="HL171" s="2"/>
      <c r="HM171" s="2" t="s">
        <v>3</v>
      </c>
      <c r="HN171" s="2" t="s">
        <v>3</v>
      </c>
      <c r="HO171" s="2" t="s">
        <v>3</v>
      </c>
      <c r="HP171" s="2" t="s">
        <v>3</v>
      </c>
      <c r="HQ171" s="2" t="s">
        <v>3</v>
      </c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>
        <v>0</v>
      </c>
      <c r="IL171" s="2"/>
      <c r="IM171" s="2"/>
      <c r="IN171" s="2"/>
      <c r="IO171" s="2"/>
      <c r="IP171" s="2"/>
      <c r="IQ171" s="2"/>
      <c r="IR171" s="2"/>
      <c r="IS171" s="2"/>
      <c r="IT171" s="2"/>
      <c r="IU171" s="2"/>
    </row>
    <row r="172" spans="1:255" x14ac:dyDescent="0.2">
      <c r="A172">
        <v>17</v>
      </c>
      <c r="B172">
        <v>1</v>
      </c>
      <c r="C172">
        <f>ROW(SmtRes!A64)</f>
        <v>64</v>
      </c>
      <c r="D172">
        <f>ROW(EtalonRes!A76)</f>
        <v>76</v>
      </c>
      <c r="E172" t="s">
        <v>171</v>
      </c>
      <c r="F172" t="s">
        <v>154</v>
      </c>
      <c r="G172" t="s">
        <v>155</v>
      </c>
      <c r="H172" t="s">
        <v>156</v>
      </c>
      <c r="I172">
        <f>ROUND(ROUND(((20*6*36.2*3.14)/1000),3),9)</f>
        <v>13.64</v>
      </c>
      <c r="J172">
        <v>0</v>
      </c>
      <c r="K172">
        <f>ROUND(ROUND(((20*6*36.2*3.14)/1000),3),9)</f>
        <v>13.64</v>
      </c>
      <c r="L172">
        <v>83.546000000000006</v>
      </c>
      <c r="M172">
        <v>0</v>
      </c>
      <c r="N172">
        <f>ROUND(L172-M172,4)</f>
        <v>83.546000000000006</v>
      </c>
      <c r="O172">
        <f>ROUND(CP172,2)</f>
        <v>16931.03</v>
      </c>
      <c r="P172">
        <f>ROUND((ROUND((AC172*AW172*I172),2)*BC172),2)</f>
        <v>0</v>
      </c>
      <c r="Q172">
        <f>(ROUND((ROUND((((ET172*1.1))*AV172*I172),2)*BB172),2)+ROUND((ROUND(((AE172-((EU172*1.1)))*AV172*I172),2)*BS172),2))</f>
        <v>0</v>
      </c>
      <c r="R172">
        <f>ROUND((ROUND((AE172*AV172*I172),2)*BS172),2)</f>
        <v>0</v>
      </c>
      <c r="S172">
        <f>ROUND((ROUND((AF172*AV172*I172),2)*BA172),2)</f>
        <v>16931.03</v>
      </c>
      <c r="T172">
        <f>ROUND(CU172*I172,2)</f>
        <v>0</v>
      </c>
      <c r="U172">
        <f>CV172*I172</f>
        <v>47.755931520000004</v>
      </c>
      <c r="V172">
        <f>CW172*I172</f>
        <v>0</v>
      </c>
      <c r="W172">
        <f>ROUND(CX172*I172,2)</f>
        <v>0</v>
      </c>
      <c r="X172">
        <f t="shared" si="110"/>
        <v>14730</v>
      </c>
      <c r="Y172">
        <f t="shared" si="110"/>
        <v>6941.72</v>
      </c>
      <c r="AA172">
        <v>52210569</v>
      </c>
      <c r="AB172">
        <f>ROUND((AC172+AD172+AF172),6)</f>
        <v>38.896000000000001</v>
      </c>
      <c r="AC172">
        <f>ROUND(((ES172*1)),6)</f>
        <v>0</v>
      </c>
      <c r="AD172">
        <f>ROUND(((((ET172*1.1))-((EU172*1.1)))+AE172),6)</f>
        <v>0</v>
      </c>
      <c r="AE172">
        <f>ROUND(((EU172*1.1)),6)</f>
        <v>0</v>
      </c>
      <c r="AF172">
        <f>ROUND(((EV172*1.1)),6)</f>
        <v>38.896000000000001</v>
      </c>
      <c r="AG172">
        <f>ROUND((AP172),6)</f>
        <v>0</v>
      </c>
      <c r="AH172">
        <f>((EW172*1.1))</f>
        <v>3.3440000000000003</v>
      </c>
      <c r="AI172">
        <f>((EX172*1.1))</f>
        <v>0</v>
      </c>
      <c r="AJ172">
        <f>(AS172)</f>
        <v>0</v>
      </c>
      <c r="AK172">
        <v>35.36</v>
      </c>
      <c r="AL172">
        <v>0</v>
      </c>
      <c r="AM172">
        <v>0</v>
      </c>
      <c r="AN172">
        <v>0</v>
      </c>
      <c r="AO172">
        <v>35.36</v>
      </c>
      <c r="AP172">
        <v>0</v>
      </c>
      <c r="AQ172">
        <v>3.04</v>
      </c>
      <c r="AR172">
        <v>0</v>
      </c>
      <c r="AS172">
        <v>0</v>
      </c>
      <c r="AT172">
        <v>87</v>
      </c>
      <c r="AU172">
        <v>41</v>
      </c>
      <c r="AV172">
        <v>1.0469999999999999</v>
      </c>
      <c r="AW172">
        <v>1</v>
      </c>
      <c r="AZ172">
        <v>1</v>
      </c>
      <c r="BA172">
        <v>30.48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2</v>
      </c>
      <c r="BJ172" t="s">
        <v>157</v>
      </c>
      <c r="BM172">
        <v>99</v>
      </c>
      <c r="BN172">
        <v>0</v>
      </c>
      <c r="BO172" t="s">
        <v>154</v>
      </c>
      <c r="BP172">
        <v>1</v>
      </c>
      <c r="BQ172">
        <v>30</v>
      </c>
      <c r="BR172">
        <v>0</v>
      </c>
      <c r="BS172">
        <v>30.48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87</v>
      </c>
      <c r="CA172">
        <v>41</v>
      </c>
      <c r="CB172" t="s">
        <v>3</v>
      </c>
      <c r="CE172">
        <v>30</v>
      </c>
      <c r="CF172">
        <v>0</v>
      </c>
      <c r="CG172">
        <v>0</v>
      </c>
      <c r="CH172">
        <v>1</v>
      </c>
      <c r="CI172">
        <v>0</v>
      </c>
      <c r="CJ172">
        <v>0</v>
      </c>
      <c r="CK172">
        <v>1</v>
      </c>
      <c r="CL172">
        <v>0</v>
      </c>
      <c r="CM172">
        <v>0</v>
      </c>
      <c r="CN172" t="s">
        <v>466</v>
      </c>
      <c r="CO172">
        <v>0</v>
      </c>
      <c r="CP172">
        <f>(P172+Q172+S172)</f>
        <v>16931.03</v>
      </c>
      <c r="CQ172">
        <f>ROUND((ROUND((AC172*AW172*1),2)*BC172),2)</f>
        <v>0</v>
      </c>
      <c r="CR172">
        <f>(ROUND((ROUND((((ET172*1.1))*AV172*1),2)*BB172),2)+ROUND((ROUND(((AE172-((EU172*1.1)))*AV172*1),2)*BS172),2))</f>
        <v>0</v>
      </c>
      <c r="CS172">
        <f>ROUND((ROUND((AE172*AV172*1),2)*BS172),2)</f>
        <v>0</v>
      </c>
      <c r="CT172">
        <f>ROUND((ROUND((AF172*AV172*1),2)*BA172),2)</f>
        <v>1241.1500000000001</v>
      </c>
      <c r="CU172">
        <f>AG172</f>
        <v>0</v>
      </c>
      <c r="CV172">
        <f>(AH172*AV172)</f>
        <v>3.5011680000000003</v>
      </c>
      <c r="CW172">
        <f t="shared" si="111"/>
        <v>0</v>
      </c>
      <c r="CX172">
        <f t="shared" si="111"/>
        <v>0</v>
      </c>
      <c r="CY172">
        <f>S172*(BZ172/100)</f>
        <v>14729.996099999998</v>
      </c>
      <c r="CZ172">
        <f>S172*(CA172/100)</f>
        <v>6941.7222999999994</v>
      </c>
      <c r="DC172" t="s">
        <v>3</v>
      </c>
      <c r="DD172" t="s">
        <v>158</v>
      </c>
      <c r="DE172" t="s">
        <v>159</v>
      </c>
      <c r="DF172" t="s">
        <v>159</v>
      </c>
      <c r="DG172" t="s">
        <v>159</v>
      </c>
      <c r="DH172" t="s">
        <v>3</v>
      </c>
      <c r="DI172" t="s">
        <v>159</v>
      </c>
      <c r="DJ172" t="s">
        <v>159</v>
      </c>
      <c r="DK172" t="s">
        <v>3</v>
      </c>
      <c r="DL172" t="s">
        <v>3</v>
      </c>
      <c r="DM172" t="s">
        <v>3</v>
      </c>
      <c r="DN172">
        <v>105</v>
      </c>
      <c r="DO172">
        <v>77</v>
      </c>
      <c r="DP172">
        <v>1.0469999999999999</v>
      </c>
      <c r="DQ172">
        <v>1</v>
      </c>
      <c r="DU172">
        <v>1013</v>
      </c>
      <c r="DV172" t="s">
        <v>156</v>
      </c>
      <c r="DW172" t="s">
        <v>156</v>
      </c>
      <c r="DX172">
        <v>1</v>
      </c>
      <c r="DZ172" t="s">
        <v>3</v>
      </c>
      <c r="EA172" t="s">
        <v>3</v>
      </c>
      <c r="EB172" t="s">
        <v>3</v>
      </c>
      <c r="EC172" t="s">
        <v>3</v>
      </c>
      <c r="EE172">
        <v>50801949</v>
      </c>
      <c r="EF172">
        <v>30</v>
      </c>
      <c r="EG172" t="s">
        <v>152</v>
      </c>
      <c r="EH172">
        <v>0</v>
      </c>
      <c r="EI172" t="s">
        <v>3</v>
      </c>
      <c r="EJ172">
        <v>1</v>
      </c>
      <c r="EK172">
        <v>99</v>
      </c>
      <c r="EL172" t="s">
        <v>160</v>
      </c>
      <c r="EM172" t="s">
        <v>161</v>
      </c>
      <c r="EO172" t="s">
        <v>162</v>
      </c>
      <c r="EQ172">
        <v>0</v>
      </c>
      <c r="ER172">
        <v>35.36</v>
      </c>
      <c r="ES172">
        <v>0</v>
      </c>
      <c r="ET172">
        <v>0</v>
      </c>
      <c r="EU172">
        <v>0</v>
      </c>
      <c r="EV172">
        <v>35.36</v>
      </c>
      <c r="EW172">
        <v>3.04</v>
      </c>
      <c r="EX172">
        <v>0</v>
      </c>
      <c r="EY172">
        <v>0</v>
      </c>
      <c r="FQ172">
        <v>0</v>
      </c>
      <c r="FR172">
        <f>ROUND(IF(BI172=3,GM172,0),2)</f>
        <v>0</v>
      </c>
      <c r="FS172">
        <v>0</v>
      </c>
      <c r="FX172">
        <v>105</v>
      </c>
      <c r="FY172">
        <v>77</v>
      </c>
      <c r="GA172" t="s">
        <v>3</v>
      </c>
      <c r="GD172">
        <v>0</v>
      </c>
      <c r="GF172">
        <v>-851532902</v>
      </c>
      <c r="GG172">
        <v>2</v>
      </c>
      <c r="GH172">
        <v>1</v>
      </c>
      <c r="GI172">
        <v>2</v>
      </c>
      <c r="GJ172">
        <v>0</v>
      </c>
      <c r="GK172">
        <f>ROUND(R172*(S12)/100,2)</f>
        <v>0</v>
      </c>
      <c r="GL172">
        <f>ROUND(IF(AND(BH172=3,BI172=3,FS172&lt;&gt;0),P172,0),2)</f>
        <v>0</v>
      </c>
      <c r="GM172">
        <f>ROUND(O172+X172+Y172+GK172,2)+GX172</f>
        <v>38602.75</v>
      </c>
      <c r="GN172">
        <f>IF(OR(BI172=0,BI172=1),GM172-GX172,0)</f>
        <v>0</v>
      </c>
      <c r="GO172">
        <f>IF(BI172=2,GM172-GX172,0)</f>
        <v>38602.75</v>
      </c>
      <c r="GP172">
        <f>IF(BI172=4,GM172-GX172,0)</f>
        <v>0</v>
      </c>
      <c r="GR172">
        <v>0</v>
      </c>
      <c r="GS172">
        <v>3</v>
      </c>
      <c r="GT172">
        <v>0</v>
      </c>
      <c r="GU172" t="s">
        <v>3</v>
      </c>
      <c r="GV172">
        <f>ROUND((GT172),6)</f>
        <v>0</v>
      </c>
      <c r="GW172">
        <v>1</v>
      </c>
      <c r="GX172">
        <f>ROUND(HC172*I172,2)</f>
        <v>0</v>
      </c>
      <c r="HA172">
        <v>0</v>
      </c>
      <c r="HB172">
        <v>0</v>
      </c>
      <c r="HC172">
        <f>GV172*GW172</f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55" x14ac:dyDescent="0.2">
      <c r="A173" s="2">
        <v>17</v>
      </c>
      <c r="B173" s="2">
        <v>1</v>
      </c>
      <c r="C173" s="2"/>
      <c r="D173" s="2"/>
      <c r="E173" s="2" t="s">
        <v>172</v>
      </c>
      <c r="F173" s="2" t="s">
        <v>164</v>
      </c>
      <c r="G173" s="2" t="s">
        <v>165</v>
      </c>
      <c r="H173" s="2" t="s">
        <v>166</v>
      </c>
      <c r="I173" s="2">
        <f>ROUND(ROUND(I98*1.5,0),9)</f>
        <v>20</v>
      </c>
      <c r="J173" s="2">
        <v>0</v>
      </c>
      <c r="K173" s="2">
        <f>ROUND(ROUND(I98*1.5,0),9)</f>
        <v>20</v>
      </c>
      <c r="L173" s="2">
        <v>0</v>
      </c>
      <c r="M173" s="2">
        <v>0</v>
      </c>
      <c r="N173" s="2">
        <f>ROUND(L173-M173,4)</f>
        <v>0</v>
      </c>
      <c r="O173" s="2">
        <f>ROUND(CP173,2)</f>
        <v>12751.07</v>
      </c>
      <c r="P173" s="2">
        <f>ROUND((ROUND((AC173*AW173*I173),2)*BC173),2)</f>
        <v>12751.07</v>
      </c>
      <c r="Q173" s="2">
        <f>(ROUND((ROUND(((ET173)*AV173*I173),2)*BB173),2)+ROUND((ROUND(((AE173-(EU173))*AV173*I173),2)*BS173),2))</f>
        <v>0</v>
      </c>
      <c r="R173" s="2">
        <f>ROUND((ROUND((AE173*AV173*I173),2)*BS173),2)</f>
        <v>0</v>
      </c>
      <c r="S173" s="2">
        <f>ROUND((ROUND((AF173*AV173*I173),2)*BA173),2)</f>
        <v>0</v>
      </c>
      <c r="T173" s="2">
        <f>ROUND(CU173*I173,2)</f>
        <v>0</v>
      </c>
      <c r="U173" s="2">
        <f>CV173*I173</f>
        <v>0</v>
      </c>
      <c r="V173" s="2">
        <f>CW173*I173</f>
        <v>0</v>
      </c>
      <c r="W173" s="2">
        <f>ROUND(CX173*I173,2)</f>
        <v>0</v>
      </c>
      <c r="X173" s="2">
        <f t="shared" si="110"/>
        <v>0</v>
      </c>
      <c r="Y173" s="2">
        <f t="shared" si="110"/>
        <v>0</v>
      </c>
      <c r="Z173" s="2"/>
      <c r="AA173" s="2">
        <v>52210627</v>
      </c>
      <c r="AB173" s="2">
        <f>ROUND((AC173+AD173+AF173),6)</f>
        <v>66.62</v>
      </c>
      <c r="AC173" s="2">
        <f>ROUND((ES173),6)</f>
        <v>66.62</v>
      </c>
      <c r="AD173" s="2">
        <f>ROUND((((ET173)-(EU173))+AE173),6)</f>
        <v>0</v>
      </c>
      <c r="AE173" s="2">
        <f>ROUND((EU173),6)</f>
        <v>0</v>
      </c>
      <c r="AF173" s="2">
        <f>ROUND((EV173),6)</f>
        <v>0</v>
      </c>
      <c r="AG173" s="2">
        <f>ROUND((AP173),6)</f>
        <v>0</v>
      </c>
      <c r="AH173" s="2">
        <f>(EW173)</f>
        <v>0</v>
      </c>
      <c r="AI173" s="2">
        <f>(EX173)</f>
        <v>0</v>
      </c>
      <c r="AJ173" s="2">
        <f>(AS173)</f>
        <v>0</v>
      </c>
      <c r="AK173" s="2">
        <v>66.62</v>
      </c>
      <c r="AL173" s="2">
        <v>66.62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1</v>
      </c>
      <c r="AW173" s="2">
        <v>1</v>
      </c>
      <c r="AX173" s="2"/>
      <c r="AY173" s="2"/>
      <c r="AZ173" s="2">
        <v>1</v>
      </c>
      <c r="BA173" s="2">
        <v>1</v>
      </c>
      <c r="BB173" s="2">
        <v>1</v>
      </c>
      <c r="BC173" s="2">
        <v>9.57</v>
      </c>
      <c r="BD173" s="2" t="s">
        <v>3</v>
      </c>
      <c r="BE173" s="2" t="s">
        <v>3</v>
      </c>
      <c r="BF173" s="2" t="s">
        <v>3</v>
      </c>
      <c r="BG173" s="2" t="s">
        <v>3</v>
      </c>
      <c r="BH173" s="2">
        <v>3</v>
      </c>
      <c r="BI173" s="2">
        <v>1</v>
      </c>
      <c r="BJ173" s="2" t="s">
        <v>3</v>
      </c>
      <c r="BK173" s="2"/>
      <c r="BL173" s="2"/>
      <c r="BM173" s="2">
        <v>400002</v>
      </c>
      <c r="BN173" s="2">
        <v>0</v>
      </c>
      <c r="BO173" s="2" t="s">
        <v>3</v>
      </c>
      <c r="BP173" s="2">
        <v>0</v>
      </c>
      <c r="BQ173" s="2">
        <v>202</v>
      </c>
      <c r="BR173" s="2">
        <v>0</v>
      </c>
      <c r="BS173" s="2">
        <v>1</v>
      </c>
      <c r="BT173" s="2">
        <v>1</v>
      </c>
      <c r="BU173" s="2">
        <v>1</v>
      </c>
      <c r="BV173" s="2">
        <v>1</v>
      </c>
      <c r="BW173" s="2">
        <v>1</v>
      </c>
      <c r="BX173" s="2">
        <v>1</v>
      </c>
      <c r="BY173" s="2" t="s">
        <v>3</v>
      </c>
      <c r="BZ173" s="2">
        <v>0</v>
      </c>
      <c r="CA173" s="2">
        <v>0</v>
      </c>
      <c r="CB173" s="2" t="s">
        <v>3</v>
      </c>
      <c r="CC173" s="2"/>
      <c r="CD173" s="2"/>
      <c r="CE173" s="2">
        <v>30</v>
      </c>
      <c r="CF173" s="2">
        <v>0</v>
      </c>
      <c r="CG173" s="2">
        <v>0</v>
      </c>
      <c r="CH173" s="2">
        <v>3</v>
      </c>
      <c r="CI173" s="2">
        <v>0</v>
      </c>
      <c r="CJ173" s="2">
        <v>0</v>
      </c>
      <c r="CK173" s="2">
        <v>1</v>
      </c>
      <c r="CL173" s="2">
        <v>0</v>
      </c>
      <c r="CM173" s="2">
        <v>0</v>
      </c>
      <c r="CN173" s="2" t="s">
        <v>3</v>
      </c>
      <c r="CO173" s="2">
        <v>0</v>
      </c>
      <c r="CP173" s="2">
        <f>(P173+Q173+S173)</f>
        <v>12751.07</v>
      </c>
      <c r="CQ173" s="2">
        <f>ROUND((ROUND((AC173*AW173*1),2)*BC173),2)</f>
        <v>637.54999999999995</v>
      </c>
      <c r="CR173" s="2">
        <f>(ROUND((ROUND(((ET173)*AV173*1),2)*BB173),2)+ROUND((ROUND(((AE173-(EU173))*AV173*1),2)*BS173),2))</f>
        <v>0</v>
      </c>
      <c r="CS173" s="2">
        <f>ROUND((ROUND((AE173*AV173*1),2)*BS173),2)</f>
        <v>0</v>
      </c>
      <c r="CT173" s="2">
        <f>ROUND((ROUND((AF173*AV173*1),2)*BA173),2)</f>
        <v>0</v>
      </c>
      <c r="CU173" s="2">
        <f>AG173</f>
        <v>0</v>
      </c>
      <c r="CV173" s="2">
        <f>(AH173*AV173)</f>
        <v>0</v>
      </c>
      <c r="CW173" s="2">
        <f t="shared" si="111"/>
        <v>0</v>
      </c>
      <c r="CX173" s="2">
        <f t="shared" si="111"/>
        <v>0</v>
      </c>
      <c r="CY173" s="2">
        <f>S173*(BZ173/100)</f>
        <v>0</v>
      </c>
      <c r="CZ173" s="2">
        <f>S173*(CA173/100)</f>
        <v>0</v>
      </c>
      <c r="DA173" s="2"/>
      <c r="DB173" s="2"/>
      <c r="DC173" s="2" t="s">
        <v>3</v>
      </c>
      <c r="DD173" s="2" t="s">
        <v>3</v>
      </c>
      <c r="DE173" s="2" t="s">
        <v>3</v>
      </c>
      <c r="DF173" s="2" t="s">
        <v>3</v>
      </c>
      <c r="DG173" s="2" t="s">
        <v>3</v>
      </c>
      <c r="DH173" s="2" t="s">
        <v>3</v>
      </c>
      <c r="DI173" s="2" t="s">
        <v>3</v>
      </c>
      <c r="DJ173" s="2" t="s">
        <v>3</v>
      </c>
      <c r="DK173" s="2" t="s">
        <v>3</v>
      </c>
      <c r="DL173" s="2" t="s">
        <v>3</v>
      </c>
      <c r="DM173" s="2" t="s">
        <v>3</v>
      </c>
      <c r="DN173" s="2">
        <v>0</v>
      </c>
      <c r="DO173" s="2">
        <v>0</v>
      </c>
      <c r="DP173" s="2">
        <v>1</v>
      </c>
      <c r="DQ173" s="2">
        <v>1</v>
      </c>
      <c r="DR173" s="2"/>
      <c r="DS173" s="2"/>
      <c r="DT173" s="2"/>
      <c r="DU173" s="2">
        <v>1009</v>
      </c>
      <c r="DV173" s="2" t="s">
        <v>166</v>
      </c>
      <c r="DW173" s="2" t="s">
        <v>166</v>
      </c>
      <c r="DX173" s="2">
        <v>1</v>
      </c>
      <c r="DY173" s="2"/>
      <c r="DZ173" s="2" t="s">
        <v>3</v>
      </c>
      <c r="EA173" s="2" t="s">
        <v>3</v>
      </c>
      <c r="EB173" s="2" t="s">
        <v>3</v>
      </c>
      <c r="EC173" s="2" t="s">
        <v>3</v>
      </c>
      <c r="ED173" s="2"/>
      <c r="EE173" s="2">
        <v>50803817</v>
      </c>
      <c r="EF173" s="2">
        <v>202</v>
      </c>
      <c r="EG173" s="2" t="s">
        <v>167</v>
      </c>
      <c r="EH173" s="2">
        <v>0</v>
      </c>
      <c r="EI173" s="2" t="s">
        <v>3</v>
      </c>
      <c r="EJ173" s="2">
        <v>1</v>
      </c>
      <c r="EK173" s="2">
        <v>400002</v>
      </c>
      <c r="EL173" s="2" t="s">
        <v>168</v>
      </c>
      <c r="EM173" s="2" t="s">
        <v>167</v>
      </c>
      <c r="EN173" s="2"/>
      <c r="EO173" s="2" t="s">
        <v>3</v>
      </c>
      <c r="EP173" s="2"/>
      <c r="EQ173" s="2">
        <v>0</v>
      </c>
      <c r="ER173" s="2">
        <v>66.62</v>
      </c>
      <c r="ES173" s="2">
        <v>66.62</v>
      </c>
      <c r="ET173" s="2">
        <v>0</v>
      </c>
      <c r="EU173" s="2">
        <v>0</v>
      </c>
      <c r="EV173" s="2">
        <v>0</v>
      </c>
      <c r="EW173" s="2">
        <v>0</v>
      </c>
      <c r="EX173" s="2">
        <v>0</v>
      </c>
      <c r="EY173" s="2">
        <v>0</v>
      </c>
      <c r="EZ173" s="2">
        <v>5</v>
      </c>
      <c r="FA173" s="2"/>
      <c r="FB173" s="2"/>
      <c r="FC173" s="2">
        <v>0</v>
      </c>
      <c r="FD173" s="2">
        <v>18</v>
      </c>
      <c r="FE173" s="2"/>
      <c r="FF173" s="2">
        <v>625</v>
      </c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>
        <v>0</v>
      </c>
      <c r="FR173" s="2">
        <f>ROUND(IF(BI173=3,GM173,0),2)</f>
        <v>0</v>
      </c>
      <c r="FS173" s="2">
        <v>0</v>
      </c>
      <c r="FT173" s="2"/>
      <c r="FU173" s="2"/>
      <c r="FV173" s="2"/>
      <c r="FW173" s="2"/>
      <c r="FX173" s="2">
        <v>0</v>
      </c>
      <c r="FY173" s="2">
        <v>0</v>
      </c>
      <c r="FZ173" s="2"/>
      <c r="GA173" s="2" t="s">
        <v>169</v>
      </c>
      <c r="GB173" s="2"/>
      <c r="GC173" s="2"/>
      <c r="GD173" s="2">
        <v>0</v>
      </c>
      <c r="GE173" s="2"/>
      <c r="GF173" s="2">
        <v>632637606</v>
      </c>
      <c r="GG173" s="2">
        <v>2</v>
      </c>
      <c r="GH173" s="2">
        <v>3</v>
      </c>
      <c r="GI173" s="2">
        <v>5</v>
      </c>
      <c r="GJ173" s="2">
        <v>0</v>
      </c>
      <c r="GK173" s="2">
        <f>ROUND(R173*(R12)/100,2)</f>
        <v>0</v>
      </c>
      <c r="GL173" s="2">
        <f>ROUND(IF(AND(BH173=3,BI173=3,FS173&lt;&gt;0),P173,0),2)</f>
        <v>0</v>
      </c>
      <c r="GM173" s="2">
        <f>ROUND(O173+X173+Y173+GK173,2)+GX173</f>
        <v>12751.07</v>
      </c>
      <c r="GN173" s="2">
        <f>IF(OR(BI173=0,BI173=1),GM173-GX173,0)</f>
        <v>12751.07</v>
      </c>
      <c r="GO173" s="2">
        <f>IF(BI173=2,GM173-GX173,0)</f>
        <v>0</v>
      </c>
      <c r="GP173" s="2">
        <f>IF(BI173=4,GM173-GX173,0)</f>
        <v>0</v>
      </c>
      <c r="GQ173" s="2"/>
      <c r="GR173" s="2">
        <v>1</v>
      </c>
      <c r="GS173" s="2">
        <v>1</v>
      </c>
      <c r="GT173" s="2">
        <v>0</v>
      </c>
      <c r="GU173" s="2" t="s">
        <v>3</v>
      </c>
      <c r="GV173" s="2">
        <f>ROUND((GT173),6)</f>
        <v>0</v>
      </c>
      <c r="GW173" s="2">
        <v>1</v>
      </c>
      <c r="GX173" s="2">
        <f>ROUND(HC173*I173,2)</f>
        <v>0</v>
      </c>
      <c r="GY173" s="2"/>
      <c r="GZ173" s="2"/>
      <c r="HA173" s="2">
        <v>0</v>
      </c>
      <c r="HB173" s="2">
        <v>0</v>
      </c>
      <c r="HC173" s="2">
        <f>GV173*GW173</f>
        <v>0</v>
      </c>
      <c r="HD173" s="2"/>
      <c r="HE173" s="2" t="s">
        <v>62</v>
      </c>
      <c r="HF173" s="2" t="s">
        <v>31</v>
      </c>
      <c r="HG173" s="2"/>
      <c r="HH173" s="2"/>
      <c r="HI173" s="2"/>
      <c r="HJ173" s="2"/>
      <c r="HK173" s="2"/>
      <c r="HL173" s="2"/>
      <c r="HM173" s="2" t="s">
        <v>3</v>
      </c>
      <c r="HN173" s="2" t="s">
        <v>3</v>
      </c>
      <c r="HO173" s="2" t="s">
        <v>3</v>
      </c>
      <c r="HP173" s="2" t="s">
        <v>3</v>
      </c>
      <c r="HQ173" s="2" t="s">
        <v>3</v>
      </c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>
        <v>0</v>
      </c>
      <c r="IL173" s="2"/>
      <c r="IM173" s="2"/>
      <c r="IN173" s="2"/>
      <c r="IO173" s="2"/>
      <c r="IP173" s="2"/>
      <c r="IQ173" s="2"/>
      <c r="IR173" s="2"/>
      <c r="IS173" s="2"/>
      <c r="IT173" s="2"/>
      <c r="IU173" s="2"/>
    </row>
    <row r="174" spans="1:255" x14ac:dyDescent="0.2">
      <c r="A174">
        <v>17</v>
      </c>
      <c r="B174">
        <v>1</v>
      </c>
      <c r="E174" t="s">
        <v>172</v>
      </c>
      <c r="F174" t="s">
        <v>164</v>
      </c>
      <c r="G174" t="s">
        <v>165</v>
      </c>
      <c r="H174" t="s">
        <v>166</v>
      </c>
      <c r="I174">
        <f>ROUND(ROUND(I99*1.5,0),9)</f>
        <v>20</v>
      </c>
      <c r="J174">
        <v>0</v>
      </c>
      <c r="K174">
        <f>ROUND(ROUND(I99*1.5,0),9)</f>
        <v>20</v>
      </c>
      <c r="L174">
        <v>0</v>
      </c>
      <c r="M174">
        <v>0</v>
      </c>
      <c r="N174">
        <f>ROUND(L174-M174,4)</f>
        <v>0</v>
      </c>
      <c r="O174">
        <f>ROUND(CP174,2)</f>
        <v>0</v>
      </c>
      <c r="P174">
        <f>ROUND((ROUND((AC174*AW174*I174),2)*BC174),2)</f>
        <v>0</v>
      </c>
      <c r="Q174">
        <f>(ROUND((ROUND(((ET174)*AV174*I174),2)*BB174),2)+ROUND((ROUND(((AE174-(EU174))*AV174*I174),2)*BS174),2))</f>
        <v>0</v>
      </c>
      <c r="R174">
        <f>ROUND((ROUND((AE174*AV174*I174),2)*BS174),2)</f>
        <v>0</v>
      </c>
      <c r="S174">
        <f>ROUND((ROUND((AF174*AV174*I174),2)*BA174),2)</f>
        <v>0</v>
      </c>
      <c r="T174">
        <f>ROUND(CU174*I174,2)</f>
        <v>0</v>
      </c>
      <c r="U174">
        <f>CV174*I174</f>
        <v>0</v>
      </c>
      <c r="V174">
        <f>CW174*I174</f>
        <v>0</v>
      </c>
      <c r="W174">
        <f>ROUND(CX174*I174,2)</f>
        <v>0</v>
      </c>
      <c r="X174">
        <f t="shared" si="110"/>
        <v>0</v>
      </c>
      <c r="Y174">
        <f t="shared" si="110"/>
        <v>0</v>
      </c>
      <c r="AA174">
        <v>52210569</v>
      </c>
      <c r="AB174">
        <f>ROUND((AC174+AD174+AF174),6)</f>
        <v>0</v>
      </c>
      <c r="AC174">
        <f>ROUND((ES174),6)</f>
        <v>0</v>
      </c>
      <c r="AD174">
        <f>ROUND((((ET174)-(EU174))+AE174),6)</f>
        <v>0</v>
      </c>
      <c r="AE174">
        <f>ROUND((EU174),6)</f>
        <v>0</v>
      </c>
      <c r="AF174">
        <f>ROUND((EV174),6)</f>
        <v>0</v>
      </c>
      <c r="AG174">
        <f>ROUND((AP174),6)</f>
        <v>0</v>
      </c>
      <c r="AH174">
        <f>(EW174)</f>
        <v>0</v>
      </c>
      <c r="AI174">
        <f>(EX174)</f>
        <v>0</v>
      </c>
      <c r="AJ174">
        <f>(AS174)</f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9.57</v>
      </c>
      <c r="BD174" t="s">
        <v>3</v>
      </c>
      <c r="BE174" t="s">
        <v>3</v>
      </c>
      <c r="BF174" t="s">
        <v>3</v>
      </c>
      <c r="BG174" t="s">
        <v>3</v>
      </c>
      <c r="BH174">
        <v>3</v>
      </c>
      <c r="BI174">
        <v>1</v>
      </c>
      <c r="BJ174" t="s">
        <v>3</v>
      </c>
      <c r="BM174">
        <v>400002</v>
      </c>
      <c r="BN174">
        <v>0</v>
      </c>
      <c r="BO174" t="s">
        <v>3</v>
      </c>
      <c r="BP174">
        <v>0</v>
      </c>
      <c r="BQ174">
        <v>202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0</v>
      </c>
      <c r="CA174">
        <v>0</v>
      </c>
      <c r="CB174" t="s">
        <v>3</v>
      </c>
      <c r="CE174">
        <v>30</v>
      </c>
      <c r="CF174">
        <v>0</v>
      </c>
      <c r="CG174">
        <v>0</v>
      </c>
      <c r="CH174">
        <v>3</v>
      </c>
      <c r="CI174">
        <v>0</v>
      </c>
      <c r="CJ174">
        <v>0</v>
      </c>
      <c r="CK174">
        <v>1</v>
      </c>
      <c r="CL174">
        <v>0</v>
      </c>
      <c r="CM174">
        <v>0</v>
      </c>
      <c r="CN174" t="s">
        <v>3</v>
      </c>
      <c r="CO174">
        <v>0</v>
      </c>
      <c r="CP174">
        <f>(P174+Q174+S174)</f>
        <v>0</v>
      </c>
      <c r="CQ174">
        <f>ROUND((ROUND((AC174*AW174*1),2)*BC174),2)</f>
        <v>0</v>
      </c>
      <c r="CR174">
        <f>(ROUND((ROUND(((ET174)*AV174*1),2)*BB174),2)+ROUND((ROUND(((AE174-(EU174))*AV174*1),2)*BS174),2))</f>
        <v>0</v>
      </c>
      <c r="CS174">
        <f>ROUND((ROUND((AE174*AV174*1),2)*BS174),2)</f>
        <v>0</v>
      </c>
      <c r="CT174">
        <f>ROUND((ROUND((AF174*AV174*1),2)*BA174),2)</f>
        <v>0</v>
      </c>
      <c r="CU174">
        <f>AG174</f>
        <v>0</v>
      </c>
      <c r="CV174">
        <f>(AH174*AV174)</f>
        <v>0</v>
      </c>
      <c r="CW174">
        <f t="shared" si="111"/>
        <v>0</v>
      </c>
      <c r="CX174">
        <f t="shared" si="111"/>
        <v>0</v>
      </c>
      <c r="CY174">
        <f>S174*(BZ174/100)</f>
        <v>0</v>
      </c>
      <c r="CZ174">
        <f>S174*(CA174/100)</f>
        <v>0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1009</v>
      </c>
      <c r="DV174" t="s">
        <v>166</v>
      </c>
      <c r="DW174" t="s">
        <v>166</v>
      </c>
      <c r="DX174">
        <v>1</v>
      </c>
      <c r="DZ174" t="s">
        <v>3</v>
      </c>
      <c r="EA174" t="s">
        <v>3</v>
      </c>
      <c r="EB174" t="s">
        <v>3</v>
      </c>
      <c r="EC174" t="s">
        <v>3</v>
      </c>
      <c r="EE174">
        <v>50803817</v>
      </c>
      <c r="EF174">
        <v>202</v>
      </c>
      <c r="EG174" t="s">
        <v>167</v>
      </c>
      <c r="EH174">
        <v>0</v>
      </c>
      <c r="EI174" t="s">
        <v>3</v>
      </c>
      <c r="EJ174">
        <v>1</v>
      </c>
      <c r="EK174">
        <v>400002</v>
      </c>
      <c r="EL174" t="s">
        <v>168</v>
      </c>
      <c r="EM174" t="s">
        <v>167</v>
      </c>
      <c r="EO174" t="s">
        <v>3</v>
      </c>
      <c r="EQ174">
        <v>0</v>
      </c>
      <c r="ER174">
        <v>0</v>
      </c>
      <c r="ES174">
        <v>0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FQ174">
        <v>0</v>
      </c>
      <c r="FR174">
        <f>ROUND(IF(BI174=3,GM174,0),2)</f>
        <v>0</v>
      </c>
      <c r="FS174">
        <v>0</v>
      </c>
      <c r="FX174">
        <v>0</v>
      </c>
      <c r="FY174">
        <v>0</v>
      </c>
      <c r="GA174" t="s">
        <v>3</v>
      </c>
      <c r="GD174">
        <v>0</v>
      </c>
      <c r="GF174">
        <v>632637606</v>
      </c>
      <c r="GG174">
        <v>2</v>
      </c>
      <c r="GH174">
        <v>0</v>
      </c>
      <c r="GI174">
        <v>5</v>
      </c>
      <c r="GJ174">
        <v>0</v>
      </c>
      <c r="GK174">
        <f>ROUND(R174*(S12)/100,2)</f>
        <v>0</v>
      </c>
      <c r="GL174">
        <f>ROUND(IF(AND(BH174=3,BI174=3,FS174&lt;&gt;0),P174,0),2)</f>
        <v>0</v>
      </c>
      <c r="GM174">
        <f>ROUND(O174+X174+Y174+GK174,2)+GX174</f>
        <v>0</v>
      </c>
      <c r="GN174">
        <f>IF(OR(BI174=0,BI174=1),GM174-GX174,0)</f>
        <v>0</v>
      </c>
      <c r="GO174">
        <f>IF(BI174=2,GM174-GX174,0)</f>
        <v>0</v>
      </c>
      <c r="GP174">
        <f>IF(BI174=4,GM174-GX174,0)</f>
        <v>0</v>
      </c>
      <c r="GR174">
        <v>0</v>
      </c>
      <c r="GS174">
        <v>3</v>
      </c>
      <c r="GT174">
        <v>0</v>
      </c>
      <c r="GU174" t="s">
        <v>3</v>
      </c>
      <c r="GV174">
        <f>ROUND((GT174),6)</f>
        <v>0</v>
      </c>
      <c r="GW174">
        <v>1</v>
      </c>
      <c r="GX174">
        <f>ROUND(HC174*I174,2)</f>
        <v>0</v>
      </c>
      <c r="HA174">
        <v>0</v>
      </c>
      <c r="HB174">
        <v>0</v>
      </c>
      <c r="HC174">
        <f>GV174*GW174</f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6" spans="1:255" x14ac:dyDescent="0.2">
      <c r="A176" s="3">
        <v>51</v>
      </c>
      <c r="B176" s="3">
        <f>B167</f>
        <v>1</v>
      </c>
      <c r="C176" s="3">
        <f>A167</f>
        <v>5</v>
      </c>
      <c r="D176" s="3">
        <f>ROW(A167)</f>
        <v>167</v>
      </c>
      <c r="E176" s="3"/>
      <c r="F176" s="3" t="str">
        <f>IF(F167&lt;&gt;"",F167,"")</f>
        <v>Новый подраздел</v>
      </c>
      <c r="G176" s="3" t="str">
        <f>IF(G167&lt;&gt;"",G167,"")</f>
        <v>Строительные работы</v>
      </c>
      <c r="H176" s="3">
        <v>0</v>
      </c>
      <c r="I176" s="3"/>
      <c r="J176" s="3"/>
      <c r="K176" s="3"/>
      <c r="L176" s="3"/>
      <c r="M176" s="3"/>
      <c r="N176" s="3"/>
      <c r="O176" s="3">
        <f t="shared" ref="O176:T176" si="112">ROUND(AB176,2)</f>
        <v>29682.1</v>
      </c>
      <c r="P176" s="3">
        <f t="shared" si="112"/>
        <v>12751.07</v>
      </c>
      <c r="Q176" s="3">
        <f t="shared" si="112"/>
        <v>0</v>
      </c>
      <c r="R176" s="3">
        <f t="shared" si="112"/>
        <v>0</v>
      </c>
      <c r="S176" s="3">
        <f t="shared" si="112"/>
        <v>16931.03</v>
      </c>
      <c r="T176" s="3">
        <f t="shared" si="112"/>
        <v>0</v>
      </c>
      <c r="U176" s="3">
        <f>AH176</f>
        <v>47.755931520000004</v>
      </c>
      <c r="V176" s="3">
        <f>AI176</f>
        <v>0</v>
      </c>
      <c r="W176" s="3">
        <f>ROUND(AJ176,2)</f>
        <v>0</v>
      </c>
      <c r="X176" s="3">
        <f>ROUND(AK176,2)</f>
        <v>14730</v>
      </c>
      <c r="Y176" s="3">
        <f>ROUND(AL176,2)</f>
        <v>6941.72</v>
      </c>
      <c r="Z176" s="3"/>
      <c r="AA176" s="3"/>
      <c r="AB176" s="3">
        <f>ROUND(SUMIF(AA171:AA174,"=52210627",O171:O174),2)</f>
        <v>29682.1</v>
      </c>
      <c r="AC176" s="3">
        <f>ROUND(SUMIF(AA171:AA174,"=52210627",P171:P174),2)</f>
        <v>12751.07</v>
      </c>
      <c r="AD176" s="3">
        <f>ROUND(SUMIF(AA171:AA174,"=52210627",Q171:Q174),2)</f>
        <v>0</v>
      </c>
      <c r="AE176" s="3">
        <f>ROUND(SUMIF(AA171:AA174,"=52210627",R171:R174),2)</f>
        <v>0</v>
      </c>
      <c r="AF176" s="3">
        <f>ROUND(SUMIF(AA171:AA174,"=52210627",S171:S174),2)</f>
        <v>16931.03</v>
      </c>
      <c r="AG176" s="3">
        <f>ROUND(SUMIF(AA171:AA174,"=52210627",T171:T174),2)</f>
        <v>0</v>
      </c>
      <c r="AH176" s="3">
        <f>SUMIF(AA171:AA174,"=52210627",U171:U174)</f>
        <v>47.755931520000004</v>
      </c>
      <c r="AI176" s="3">
        <f>SUMIF(AA171:AA174,"=52210627",V171:V174)</f>
        <v>0</v>
      </c>
      <c r="AJ176" s="3">
        <f>ROUND(SUMIF(AA171:AA174,"=52210627",W171:W174),2)</f>
        <v>0</v>
      </c>
      <c r="AK176" s="3">
        <f>ROUND(SUMIF(AA171:AA174,"=52210627",X171:X174),2)</f>
        <v>14730</v>
      </c>
      <c r="AL176" s="3">
        <f>ROUND(SUMIF(AA171:AA174,"=52210627",Y171:Y174),2)</f>
        <v>6941.72</v>
      </c>
      <c r="AM176" s="3"/>
      <c r="AN176" s="3"/>
      <c r="AO176" s="3">
        <f t="shared" ref="AO176:BD176" si="113">ROUND(BX176,2)</f>
        <v>0</v>
      </c>
      <c r="AP176" s="3">
        <f t="shared" si="113"/>
        <v>0</v>
      </c>
      <c r="AQ176" s="3">
        <f t="shared" si="113"/>
        <v>0</v>
      </c>
      <c r="AR176" s="3">
        <f t="shared" si="113"/>
        <v>51353.82</v>
      </c>
      <c r="AS176" s="3">
        <f t="shared" si="113"/>
        <v>12751.07</v>
      </c>
      <c r="AT176" s="3">
        <f t="shared" si="113"/>
        <v>38602.75</v>
      </c>
      <c r="AU176" s="3">
        <f t="shared" si="113"/>
        <v>0</v>
      </c>
      <c r="AV176" s="3">
        <f t="shared" si="113"/>
        <v>12751.07</v>
      </c>
      <c r="AW176" s="3">
        <f t="shared" si="113"/>
        <v>12751.07</v>
      </c>
      <c r="AX176" s="3">
        <f t="shared" si="113"/>
        <v>0</v>
      </c>
      <c r="AY176" s="3">
        <f t="shared" si="113"/>
        <v>12751.07</v>
      </c>
      <c r="AZ176" s="3">
        <f t="shared" si="113"/>
        <v>0</v>
      </c>
      <c r="BA176" s="3">
        <f t="shared" si="113"/>
        <v>0</v>
      </c>
      <c r="BB176" s="3">
        <f t="shared" si="113"/>
        <v>0</v>
      </c>
      <c r="BC176" s="3">
        <f t="shared" si="113"/>
        <v>0</v>
      </c>
      <c r="BD176" s="3">
        <f t="shared" si="113"/>
        <v>0</v>
      </c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>
        <f>ROUND(SUMIF(AA171:AA174,"=52210627",FQ171:FQ174),2)</f>
        <v>0</v>
      </c>
      <c r="BY176" s="3">
        <f>ROUND(SUMIF(AA171:AA174,"=52210627",FR171:FR174),2)</f>
        <v>0</v>
      </c>
      <c r="BZ176" s="3">
        <f>ROUND(SUMIF(AA171:AA174,"=52210627",GL171:GL174),2)</f>
        <v>0</v>
      </c>
      <c r="CA176" s="3">
        <f>ROUND(SUMIF(AA171:AA174,"=52210627",GM171:GM174),2)</f>
        <v>51353.82</v>
      </c>
      <c r="CB176" s="3">
        <f>ROUND(SUMIF(AA171:AA174,"=52210627",GN171:GN174),2)</f>
        <v>12751.07</v>
      </c>
      <c r="CC176" s="3">
        <f>ROUND(SUMIF(AA171:AA174,"=52210627",GO171:GO174),2)</f>
        <v>38602.75</v>
      </c>
      <c r="CD176" s="3">
        <f>ROUND(SUMIF(AA171:AA174,"=52210627",GP171:GP174),2)</f>
        <v>0</v>
      </c>
      <c r="CE176" s="3">
        <f>AC176-BX176</f>
        <v>12751.07</v>
      </c>
      <c r="CF176" s="3">
        <f>AC176-BY176</f>
        <v>12751.07</v>
      </c>
      <c r="CG176" s="3">
        <f>BX176-BZ176</f>
        <v>0</v>
      </c>
      <c r="CH176" s="3">
        <f>AC176-BX176-BY176+BZ176</f>
        <v>12751.07</v>
      </c>
      <c r="CI176" s="3">
        <f>BY176-BZ176</f>
        <v>0</v>
      </c>
      <c r="CJ176" s="3">
        <f>ROUND(SUMIF(AA171:AA174,"=52210627",GX171:GX174),2)</f>
        <v>0</v>
      </c>
      <c r="CK176" s="3">
        <f>ROUND(SUMIF(AA171:AA174,"=52210627",GY171:GY174),2)</f>
        <v>0</v>
      </c>
      <c r="CL176" s="3">
        <f>ROUND(SUMIF(AA171:AA174,"=52210627",GZ171:GZ174),2)</f>
        <v>0</v>
      </c>
      <c r="CM176" s="3">
        <f>ROUND(SUMIF(AA171:AA174,"=52210627",HD171:HD174),2)</f>
        <v>0</v>
      </c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4">
        <f t="shared" ref="DG176:DL176" si="114">ROUND(DT176,2)</f>
        <v>16931.03</v>
      </c>
      <c r="DH176" s="4">
        <f t="shared" si="114"/>
        <v>0</v>
      </c>
      <c r="DI176" s="4">
        <f t="shared" si="114"/>
        <v>0</v>
      </c>
      <c r="DJ176" s="4">
        <f t="shared" si="114"/>
        <v>0</v>
      </c>
      <c r="DK176" s="4">
        <f t="shared" si="114"/>
        <v>16931.03</v>
      </c>
      <c r="DL176" s="4">
        <f t="shared" si="114"/>
        <v>0</v>
      </c>
      <c r="DM176" s="4">
        <f>DZ176</f>
        <v>47.755931520000004</v>
      </c>
      <c r="DN176" s="4">
        <f>EA176</f>
        <v>0</v>
      </c>
      <c r="DO176" s="4">
        <f>ROUND(EB176,2)</f>
        <v>0</v>
      </c>
      <c r="DP176" s="4">
        <f>ROUND(EC176,2)</f>
        <v>14730</v>
      </c>
      <c r="DQ176" s="4">
        <f>ROUND(ED176,2)</f>
        <v>6941.72</v>
      </c>
      <c r="DR176" s="4"/>
      <c r="DS176" s="4"/>
      <c r="DT176" s="4">
        <f>ROUND(SUMIF(AA171:AA174,"=52210569",O171:O174),2)</f>
        <v>16931.03</v>
      </c>
      <c r="DU176" s="4">
        <f>ROUND(SUMIF(AA171:AA174,"=52210569",P171:P174),2)</f>
        <v>0</v>
      </c>
      <c r="DV176" s="4">
        <f>ROUND(SUMIF(AA171:AA174,"=52210569",Q171:Q174),2)</f>
        <v>0</v>
      </c>
      <c r="DW176" s="4">
        <f>ROUND(SUMIF(AA171:AA174,"=52210569",R171:R174),2)</f>
        <v>0</v>
      </c>
      <c r="DX176" s="4">
        <f>ROUND(SUMIF(AA171:AA174,"=52210569",S171:S174),2)</f>
        <v>16931.03</v>
      </c>
      <c r="DY176" s="4">
        <f>ROUND(SUMIF(AA171:AA174,"=52210569",T171:T174),2)</f>
        <v>0</v>
      </c>
      <c r="DZ176" s="4">
        <f>SUMIF(AA171:AA174,"=52210569",U171:U174)</f>
        <v>47.755931520000004</v>
      </c>
      <c r="EA176" s="4">
        <f>SUMIF(AA171:AA174,"=52210569",V171:V174)</f>
        <v>0</v>
      </c>
      <c r="EB176" s="4">
        <f>ROUND(SUMIF(AA171:AA174,"=52210569",W171:W174),2)</f>
        <v>0</v>
      </c>
      <c r="EC176" s="4">
        <f>ROUND(SUMIF(AA171:AA174,"=52210569",X171:X174),2)</f>
        <v>14730</v>
      </c>
      <c r="ED176" s="4">
        <f>ROUND(SUMIF(AA171:AA174,"=52210569",Y171:Y174),2)</f>
        <v>6941.72</v>
      </c>
      <c r="EE176" s="4"/>
      <c r="EF176" s="4"/>
      <c r="EG176" s="4">
        <f t="shared" ref="EG176:EV176" si="115">ROUND(FP176,2)</f>
        <v>0</v>
      </c>
      <c r="EH176" s="4">
        <f t="shared" si="115"/>
        <v>0</v>
      </c>
      <c r="EI176" s="4">
        <f t="shared" si="115"/>
        <v>0</v>
      </c>
      <c r="EJ176" s="4">
        <f t="shared" si="115"/>
        <v>38602.75</v>
      </c>
      <c r="EK176" s="4">
        <f t="shared" si="115"/>
        <v>0</v>
      </c>
      <c r="EL176" s="4">
        <f t="shared" si="115"/>
        <v>38602.75</v>
      </c>
      <c r="EM176" s="4">
        <f t="shared" si="115"/>
        <v>0</v>
      </c>
      <c r="EN176" s="4">
        <f t="shared" si="115"/>
        <v>0</v>
      </c>
      <c r="EO176" s="4">
        <f t="shared" si="115"/>
        <v>0</v>
      </c>
      <c r="EP176" s="4">
        <f t="shared" si="115"/>
        <v>0</v>
      </c>
      <c r="EQ176" s="4">
        <f t="shared" si="115"/>
        <v>0</v>
      </c>
      <c r="ER176" s="4">
        <f t="shared" si="115"/>
        <v>0</v>
      </c>
      <c r="ES176" s="4">
        <f t="shared" si="115"/>
        <v>0</v>
      </c>
      <c r="ET176" s="4">
        <f t="shared" si="115"/>
        <v>0</v>
      </c>
      <c r="EU176" s="4">
        <f t="shared" si="115"/>
        <v>0</v>
      </c>
      <c r="EV176" s="4">
        <f t="shared" si="115"/>
        <v>0</v>
      </c>
      <c r="EW176" s="4"/>
      <c r="EX176" s="4"/>
      <c r="EY176" s="4"/>
      <c r="EZ176" s="4"/>
      <c r="FA176" s="4"/>
      <c r="FB176" s="4"/>
      <c r="FC176" s="4"/>
      <c r="FD176" s="4"/>
      <c r="FE176" s="4"/>
      <c r="FF176" s="4"/>
      <c r="FG176" s="4"/>
      <c r="FH176" s="4"/>
      <c r="FI176" s="4"/>
      <c r="FJ176" s="4"/>
      <c r="FK176" s="4"/>
      <c r="FL176" s="4"/>
      <c r="FM176" s="4"/>
      <c r="FN176" s="4"/>
      <c r="FO176" s="4"/>
      <c r="FP176" s="4">
        <f>ROUND(SUMIF(AA171:AA174,"=52210569",FQ171:FQ174),2)</f>
        <v>0</v>
      </c>
      <c r="FQ176" s="4">
        <f>ROUND(SUMIF(AA171:AA174,"=52210569",FR171:FR174),2)</f>
        <v>0</v>
      </c>
      <c r="FR176" s="4">
        <f>ROUND(SUMIF(AA171:AA174,"=52210569",GL171:GL174),2)</f>
        <v>0</v>
      </c>
      <c r="FS176" s="4">
        <f>ROUND(SUMIF(AA171:AA174,"=52210569",GM171:GM174),2)</f>
        <v>38602.75</v>
      </c>
      <c r="FT176" s="4">
        <f>ROUND(SUMIF(AA171:AA174,"=52210569",GN171:GN174),2)</f>
        <v>0</v>
      </c>
      <c r="FU176" s="4">
        <f>ROUND(SUMIF(AA171:AA174,"=52210569",GO171:GO174),2)</f>
        <v>38602.75</v>
      </c>
      <c r="FV176" s="4">
        <f>ROUND(SUMIF(AA171:AA174,"=52210569",GP171:GP174),2)</f>
        <v>0</v>
      </c>
      <c r="FW176" s="4">
        <f>DU176-FP176</f>
        <v>0</v>
      </c>
      <c r="FX176" s="4">
        <f>DU176-FQ176</f>
        <v>0</v>
      </c>
      <c r="FY176" s="4">
        <f>FP176-FR176</f>
        <v>0</v>
      </c>
      <c r="FZ176" s="4">
        <f>DU176-FP176-FQ176+FR176</f>
        <v>0</v>
      </c>
      <c r="GA176" s="4">
        <f>FQ176-FR176</f>
        <v>0</v>
      </c>
      <c r="GB176" s="4">
        <f>ROUND(SUMIF(AA171:AA174,"=52210569",GX171:GX174),2)</f>
        <v>0</v>
      </c>
      <c r="GC176" s="4">
        <f>ROUND(SUMIF(AA171:AA174,"=52210569",GY171:GY174),2)</f>
        <v>0</v>
      </c>
      <c r="GD176" s="4">
        <f>ROUND(SUMIF(AA171:AA174,"=52210569",GZ171:GZ174),2)</f>
        <v>0</v>
      </c>
      <c r="GE176" s="4">
        <f>ROUND(SUMIF(AA171:AA174,"=52210569",HD171:HD174),2)</f>
        <v>0</v>
      </c>
      <c r="GF176" s="4"/>
      <c r="GG176" s="4"/>
      <c r="GH176" s="4"/>
      <c r="GI176" s="4"/>
      <c r="GJ176" s="4"/>
      <c r="GK176" s="4"/>
      <c r="GL176" s="4"/>
      <c r="GM176" s="4"/>
      <c r="GN176" s="4"/>
      <c r="GO176" s="4"/>
      <c r="GP176" s="4"/>
      <c r="GQ176" s="4"/>
      <c r="GR176" s="4"/>
      <c r="GS176" s="4"/>
      <c r="GT176" s="4"/>
      <c r="GU176" s="4"/>
      <c r="GV176" s="4"/>
      <c r="GW176" s="4"/>
      <c r="GX176" s="4">
        <v>0</v>
      </c>
    </row>
    <row r="178" spans="1:28" x14ac:dyDescent="0.2">
      <c r="A178" s="5">
        <v>50</v>
      </c>
      <c r="B178" s="5">
        <v>0</v>
      </c>
      <c r="C178" s="5">
        <v>0</v>
      </c>
      <c r="D178" s="5">
        <v>1</v>
      </c>
      <c r="E178" s="5">
        <v>201</v>
      </c>
      <c r="F178" s="5">
        <f>ROUND(Source!O176,O178)</f>
        <v>29682.1</v>
      </c>
      <c r="G178" s="5" t="s">
        <v>98</v>
      </c>
      <c r="H178" s="5" t="s">
        <v>99</v>
      </c>
      <c r="I178" s="5"/>
      <c r="J178" s="5"/>
      <c r="K178" s="5">
        <v>201</v>
      </c>
      <c r="L178" s="5">
        <v>1</v>
      </c>
      <c r="M178" s="5">
        <v>3</v>
      </c>
      <c r="N178" s="5" t="s">
        <v>3</v>
      </c>
      <c r="O178" s="5">
        <v>2</v>
      </c>
      <c r="P178" s="5">
        <f>ROUND(Source!DG176,O178)</f>
        <v>16931.03</v>
      </c>
      <c r="Q178" s="5"/>
      <c r="R178" s="5"/>
      <c r="S178" s="5"/>
      <c r="T178" s="5"/>
      <c r="U178" s="5"/>
      <c r="V178" s="5"/>
      <c r="W178" s="5">
        <v>29682.1</v>
      </c>
      <c r="X178" s="5">
        <v>1</v>
      </c>
      <c r="Y178" s="5">
        <v>29682.1</v>
      </c>
      <c r="Z178" s="5">
        <v>16931.03</v>
      </c>
      <c r="AA178" s="5">
        <v>1</v>
      </c>
      <c r="AB178" s="5">
        <v>16931.03</v>
      </c>
    </row>
    <row r="179" spans="1:28" x14ac:dyDescent="0.2">
      <c r="A179" s="5">
        <v>50</v>
      </c>
      <c r="B179" s="5">
        <v>0</v>
      </c>
      <c r="C179" s="5">
        <v>0</v>
      </c>
      <c r="D179" s="5">
        <v>1</v>
      </c>
      <c r="E179" s="5">
        <v>202</v>
      </c>
      <c r="F179" s="5">
        <f>ROUND(Source!P176,O179)</f>
        <v>12751.07</v>
      </c>
      <c r="G179" s="5" t="s">
        <v>100</v>
      </c>
      <c r="H179" s="5" t="s">
        <v>101</v>
      </c>
      <c r="I179" s="5"/>
      <c r="J179" s="5"/>
      <c r="K179" s="5">
        <v>202</v>
      </c>
      <c r="L179" s="5">
        <v>2</v>
      </c>
      <c r="M179" s="5">
        <v>3</v>
      </c>
      <c r="N179" s="5" t="s">
        <v>3</v>
      </c>
      <c r="O179" s="5">
        <v>2</v>
      </c>
      <c r="P179" s="5">
        <f>ROUND(Source!DH176,O179)</f>
        <v>0</v>
      </c>
      <c r="Q179" s="5"/>
      <c r="R179" s="5"/>
      <c r="S179" s="5"/>
      <c r="T179" s="5"/>
      <c r="U179" s="5"/>
      <c r="V179" s="5"/>
      <c r="W179" s="5">
        <v>12751.07</v>
      </c>
      <c r="X179" s="5">
        <v>1</v>
      </c>
      <c r="Y179" s="5">
        <v>12751.07</v>
      </c>
      <c r="Z179" s="5">
        <v>0</v>
      </c>
      <c r="AA179" s="5">
        <v>1</v>
      </c>
      <c r="AB179" s="5">
        <v>0</v>
      </c>
    </row>
    <row r="180" spans="1:28" x14ac:dyDescent="0.2">
      <c r="A180" s="5">
        <v>50</v>
      </c>
      <c r="B180" s="5">
        <v>0</v>
      </c>
      <c r="C180" s="5">
        <v>0</v>
      </c>
      <c r="D180" s="5">
        <v>1</v>
      </c>
      <c r="E180" s="5">
        <v>222</v>
      </c>
      <c r="F180" s="5">
        <f>ROUND(Source!AO176,O180)</f>
        <v>0</v>
      </c>
      <c r="G180" s="5" t="s">
        <v>102</v>
      </c>
      <c r="H180" s="5" t="s">
        <v>103</v>
      </c>
      <c r="I180" s="5"/>
      <c r="J180" s="5"/>
      <c r="K180" s="5">
        <v>222</v>
      </c>
      <c r="L180" s="5">
        <v>3</v>
      </c>
      <c r="M180" s="5">
        <v>3</v>
      </c>
      <c r="N180" s="5" t="s">
        <v>3</v>
      </c>
      <c r="O180" s="5">
        <v>2</v>
      </c>
      <c r="P180" s="5">
        <f>ROUND(Source!EG176,O180)</f>
        <v>0</v>
      </c>
      <c r="Q180" s="5"/>
      <c r="R180" s="5"/>
      <c r="S180" s="5"/>
      <c r="T180" s="5"/>
      <c r="U180" s="5"/>
      <c r="V180" s="5"/>
      <c r="W180" s="5">
        <v>0</v>
      </c>
      <c r="X180" s="5">
        <v>1</v>
      </c>
      <c r="Y180" s="5">
        <v>0</v>
      </c>
      <c r="Z180" s="5">
        <v>0</v>
      </c>
      <c r="AA180" s="5">
        <v>1</v>
      </c>
      <c r="AB180" s="5">
        <v>0</v>
      </c>
    </row>
    <row r="181" spans="1:28" x14ac:dyDescent="0.2">
      <c r="A181" s="5">
        <v>50</v>
      </c>
      <c r="B181" s="5">
        <v>0</v>
      </c>
      <c r="C181" s="5">
        <v>0</v>
      </c>
      <c r="D181" s="5">
        <v>1</v>
      </c>
      <c r="E181" s="5">
        <v>225</v>
      </c>
      <c r="F181" s="5">
        <f>ROUND(Source!AV176,O181)</f>
        <v>12751.07</v>
      </c>
      <c r="G181" s="5" t="s">
        <v>104</v>
      </c>
      <c r="H181" s="5" t="s">
        <v>105</v>
      </c>
      <c r="I181" s="5"/>
      <c r="J181" s="5"/>
      <c r="K181" s="5">
        <v>225</v>
      </c>
      <c r="L181" s="5">
        <v>4</v>
      </c>
      <c r="M181" s="5">
        <v>3</v>
      </c>
      <c r="N181" s="5" t="s">
        <v>3</v>
      </c>
      <c r="O181" s="5">
        <v>2</v>
      </c>
      <c r="P181" s="5">
        <f>ROUND(Source!EN176,O181)</f>
        <v>0</v>
      </c>
      <c r="Q181" s="5"/>
      <c r="R181" s="5"/>
      <c r="S181" s="5"/>
      <c r="T181" s="5"/>
      <c r="U181" s="5"/>
      <c r="V181" s="5"/>
      <c r="W181" s="5">
        <v>12751.07</v>
      </c>
      <c r="X181" s="5">
        <v>1</v>
      </c>
      <c r="Y181" s="5">
        <v>12751.07</v>
      </c>
      <c r="Z181" s="5">
        <v>0</v>
      </c>
      <c r="AA181" s="5">
        <v>1</v>
      </c>
      <c r="AB181" s="5">
        <v>0</v>
      </c>
    </row>
    <row r="182" spans="1:28" x14ac:dyDescent="0.2">
      <c r="A182" s="5">
        <v>50</v>
      </c>
      <c r="B182" s="5">
        <v>0</v>
      </c>
      <c r="C182" s="5">
        <v>0</v>
      </c>
      <c r="D182" s="5">
        <v>1</v>
      </c>
      <c r="E182" s="5">
        <v>226</v>
      </c>
      <c r="F182" s="5">
        <f>ROUND(Source!AW176,O182)</f>
        <v>12751.07</v>
      </c>
      <c r="G182" s="5" t="s">
        <v>106</v>
      </c>
      <c r="H182" s="5" t="s">
        <v>107</v>
      </c>
      <c r="I182" s="5"/>
      <c r="J182" s="5"/>
      <c r="K182" s="5">
        <v>226</v>
      </c>
      <c r="L182" s="5">
        <v>5</v>
      </c>
      <c r="M182" s="5">
        <v>3</v>
      </c>
      <c r="N182" s="5" t="s">
        <v>3</v>
      </c>
      <c r="O182" s="5">
        <v>2</v>
      </c>
      <c r="P182" s="5">
        <f>ROUND(Source!EO176,O182)</f>
        <v>0</v>
      </c>
      <c r="Q182" s="5"/>
      <c r="R182" s="5"/>
      <c r="S182" s="5"/>
      <c r="T182" s="5"/>
      <c r="U182" s="5"/>
      <c r="V182" s="5"/>
      <c r="W182" s="5">
        <v>12751.07</v>
      </c>
      <c r="X182" s="5">
        <v>1</v>
      </c>
      <c r="Y182" s="5">
        <v>12751.07</v>
      </c>
      <c r="Z182" s="5">
        <v>0</v>
      </c>
      <c r="AA182" s="5">
        <v>1</v>
      </c>
      <c r="AB182" s="5">
        <v>0</v>
      </c>
    </row>
    <row r="183" spans="1:28" x14ac:dyDescent="0.2">
      <c r="A183" s="5">
        <v>50</v>
      </c>
      <c r="B183" s="5">
        <v>0</v>
      </c>
      <c r="C183" s="5">
        <v>0</v>
      </c>
      <c r="D183" s="5">
        <v>1</v>
      </c>
      <c r="E183" s="5">
        <v>227</v>
      </c>
      <c r="F183" s="5">
        <f>ROUND(Source!AX176,O183)</f>
        <v>0</v>
      </c>
      <c r="G183" s="5" t="s">
        <v>108</v>
      </c>
      <c r="H183" s="5" t="s">
        <v>109</v>
      </c>
      <c r="I183" s="5"/>
      <c r="J183" s="5"/>
      <c r="K183" s="5">
        <v>227</v>
      </c>
      <c r="L183" s="5">
        <v>6</v>
      </c>
      <c r="M183" s="5">
        <v>3</v>
      </c>
      <c r="N183" s="5" t="s">
        <v>3</v>
      </c>
      <c r="O183" s="5">
        <v>2</v>
      </c>
      <c r="P183" s="5">
        <f>ROUND(Source!EP176,O183)</f>
        <v>0</v>
      </c>
      <c r="Q183" s="5"/>
      <c r="R183" s="5"/>
      <c r="S183" s="5"/>
      <c r="T183" s="5"/>
      <c r="U183" s="5"/>
      <c r="V183" s="5"/>
      <c r="W183" s="5">
        <v>0</v>
      </c>
      <c r="X183" s="5">
        <v>1</v>
      </c>
      <c r="Y183" s="5">
        <v>0</v>
      </c>
      <c r="Z183" s="5">
        <v>0</v>
      </c>
      <c r="AA183" s="5">
        <v>1</v>
      </c>
      <c r="AB183" s="5">
        <v>0</v>
      </c>
    </row>
    <row r="184" spans="1:28" x14ac:dyDescent="0.2">
      <c r="A184" s="5">
        <v>50</v>
      </c>
      <c r="B184" s="5">
        <v>0</v>
      </c>
      <c r="C184" s="5">
        <v>0</v>
      </c>
      <c r="D184" s="5">
        <v>1</v>
      </c>
      <c r="E184" s="5">
        <v>228</v>
      </c>
      <c r="F184" s="5">
        <f>ROUND(Source!AY176,O184)</f>
        <v>12751.07</v>
      </c>
      <c r="G184" s="5" t="s">
        <v>110</v>
      </c>
      <c r="H184" s="5" t="s">
        <v>111</v>
      </c>
      <c r="I184" s="5"/>
      <c r="J184" s="5"/>
      <c r="K184" s="5">
        <v>228</v>
      </c>
      <c r="L184" s="5">
        <v>7</v>
      </c>
      <c r="M184" s="5">
        <v>3</v>
      </c>
      <c r="N184" s="5" t="s">
        <v>3</v>
      </c>
      <c r="O184" s="5">
        <v>2</v>
      </c>
      <c r="P184" s="5">
        <f>ROUND(Source!EQ176,O184)</f>
        <v>0</v>
      </c>
      <c r="Q184" s="5"/>
      <c r="R184" s="5"/>
      <c r="S184" s="5"/>
      <c r="T184" s="5"/>
      <c r="U184" s="5"/>
      <c r="V184" s="5"/>
      <c r="W184" s="5">
        <v>12751.07</v>
      </c>
      <c r="X184" s="5">
        <v>1</v>
      </c>
      <c r="Y184" s="5">
        <v>12751.07</v>
      </c>
      <c r="Z184" s="5">
        <v>0</v>
      </c>
      <c r="AA184" s="5">
        <v>1</v>
      </c>
      <c r="AB184" s="5">
        <v>0</v>
      </c>
    </row>
    <row r="185" spans="1:28" x14ac:dyDescent="0.2">
      <c r="A185" s="5">
        <v>50</v>
      </c>
      <c r="B185" s="5">
        <v>0</v>
      </c>
      <c r="C185" s="5">
        <v>0</v>
      </c>
      <c r="D185" s="5">
        <v>1</v>
      </c>
      <c r="E185" s="5">
        <v>216</v>
      </c>
      <c r="F185" s="5">
        <f>ROUND(Source!AP176,O185)</f>
        <v>0</v>
      </c>
      <c r="G185" s="5" t="s">
        <v>112</v>
      </c>
      <c r="H185" s="5" t="s">
        <v>113</v>
      </c>
      <c r="I185" s="5"/>
      <c r="J185" s="5"/>
      <c r="K185" s="5">
        <v>216</v>
      </c>
      <c r="L185" s="5">
        <v>8</v>
      </c>
      <c r="M185" s="5">
        <v>3</v>
      </c>
      <c r="N185" s="5" t="s">
        <v>3</v>
      </c>
      <c r="O185" s="5">
        <v>2</v>
      </c>
      <c r="P185" s="5">
        <f>ROUND(Source!EH176,O185)</f>
        <v>0</v>
      </c>
      <c r="Q185" s="5"/>
      <c r="R185" s="5"/>
      <c r="S185" s="5"/>
      <c r="T185" s="5"/>
      <c r="U185" s="5"/>
      <c r="V185" s="5"/>
      <c r="W185" s="5">
        <v>0</v>
      </c>
      <c r="X185" s="5">
        <v>1</v>
      </c>
      <c r="Y185" s="5">
        <v>0</v>
      </c>
      <c r="Z185" s="5">
        <v>0</v>
      </c>
      <c r="AA185" s="5">
        <v>1</v>
      </c>
      <c r="AB185" s="5">
        <v>0</v>
      </c>
    </row>
    <row r="186" spans="1:28" x14ac:dyDescent="0.2">
      <c r="A186" s="5">
        <v>50</v>
      </c>
      <c r="B186" s="5">
        <v>0</v>
      </c>
      <c r="C186" s="5">
        <v>0</v>
      </c>
      <c r="D186" s="5">
        <v>1</v>
      </c>
      <c r="E186" s="5">
        <v>223</v>
      </c>
      <c r="F186" s="5">
        <f>ROUND(Source!AQ176,O186)</f>
        <v>0</v>
      </c>
      <c r="G186" s="5" t="s">
        <v>114</v>
      </c>
      <c r="H186" s="5" t="s">
        <v>115</v>
      </c>
      <c r="I186" s="5"/>
      <c r="J186" s="5"/>
      <c r="K186" s="5">
        <v>223</v>
      </c>
      <c r="L186" s="5">
        <v>9</v>
      </c>
      <c r="M186" s="5">
        <v>3</v>
      </c>
      <c r="N186" s="5" t="s">
        <v>3</v>
      </c>
      <c r="O186" s="5">
        <v>2</v>
      </c>
      <c r="P186" s="5">
        <f>ROUND(Source!EI176,O186)</f>
        <v>0</v>
      </c>
      <c r="Q186" s="5"/>
      <c r="R186" s="5"/>
      <c r="S186" s="5"/>
      <c r="T186" s="5"/>
      <c r="U186" s="5"/>
      <c r="V186" s="5"/>
      <c r="W186" s="5">
        <v>0</v>
      </c>
      <c r="X186" s="5">
        <v>1</v>
      </c>
      <c r="Y186" s="5">
        <v>0</v>
      </c>
      <c r="Z186" s="5">
        <v>0</v>
      </c>
      <c r="AA186" s="5">
        <v>1</v>
      </c>
      <c r="AB186" s="5">
        <v>0</v>
      </c>
    </row>
    <row r="187" spans="1:28" x14ac:dyDescent="0.2">
      <c r="A187" s="5">
        <v>50</v>
      </c>
      <c r="B187" s="5">
        <v>0</v>
      </c>
      <c r="C187" s="5">
        <v>0</v>
      </c>
      <c r="D187" s="5">
        <v>1</v>
      </c>
      <c r="E187" s="5">
        <v>229</v>
      </c>
      <c r="F187" s="5">
        <f>ROUND(Source!AZ176,O187)</f>
        <v>0</v>
      </c>
      <c r="G187" s="5" t="s">
        <v>116</v>
      </c>
      <c r="H187" s="5" t="s">
        <v>117</v>
      </c>
      <c r="I187" s="5"/>
      <c r="J187" s="5"/>
      <c r="K187" s="5">
        <v>229</v>
      </c>
      <c r="L187" s="5">
        <v>10</v>
      </c>
      <c r="M187" s="5">
        <v>3</v>
      </c>
      <c r="N187" s="5" t="s">
        <v>3</v>
      </c>
      <c r="O187" s="5">
        <v>2</v>
      </c>
      <c r="P187" s="5">
        <f>ROUND(Source!ER176,O187)</f>
        <v>0</v>
      </c>
      <c r="Q187" s="5"/>
      <c r="R187" s="5"/>
      <c r="S187" s="5"/>
      <c r="T187" s="5"/>
      <c r="U187" s="5"/>
      <c r="V187" s="5"/>
      <c r="W187" s="5">
        <v>0</v>
      </c>
      <c r="X187" s="5">
        <v>1</v>
      </c>
      <c r="Y187" s="5">
        <v>0</v>
      </c>
      <c r="Z187" s="5">
        <v>0</v>
      </c>
      <c r="AA187" s="5">
        <v>1</v>
      </c>
      <c r="AB187" s="5">
        <v>0</v>
      </c>
    </row>
    <row r="188" spans="1:28" x14ac:dyDescent="0.2">
      <c r="A188" s="5">
        <v>50</v>
      </c>
      <c r="B188" s="5">
        <v>0</v>
      </c>
      <c r="C188" s="5">
        <v>0</v>
      </c>
      <c r="D188" s="5">
        <v>1</v>
      </c>
      <c r="E188" s="5">
        <v>203</v>
      </c>
      <c r="F188" s="5">
        <f>ROUND(Source!Q176,O188)</f>
        <v>0</v>
      </c>
      <c r="G188" s="5" t="s">
        <v>118</v>
      </c>
      <c r="H188" s="5" t="s">
        <v>119</v>
      </c>
      <c r="I188" s="5"/>
      <c r="J188" s="5"/>
      <c r="K188" s="5">
        <v>203</v>
      </c>
      <c r="L188" s="5">
        <v>11</v>
      </c>
      <c r="M188" s="5">
        <v>3</v>
      </c>
      <c r="N188" s="5" t="s">
        <v>3</v>
      </c>
      <c r="O188" s="5">
        <v>2</v>
      </c>
      <c r="P188" s="5">
        <f>ROUND(Source!DI176,O188)</f>
        <v>0</v>
      </c>
      <c r="Q188" s="5"/>
      <c r="R188" s="5"/>
      <c r="S188" s="5"/>
      <c r="T188" s="5"/>
      <c r="U188" s="5"/>
      <c r="V188" s="5"/>
      <c r="W188" s="5">
        <v>0</v>
      </c>
      <c r="X188" s="5">
        <v>1</v>
      </c>
      <c r="Y188" s="5">
        <v>0</v>
      </c>
      <c r="Z188" s="5">
        <v>0</v>
      </c>
      <c r="AA188" s="5">
        <v>1</v>
      </c>
      <c r="AB188" s="5">
        <v>0</v>
      </c>
    </row>
    <row r="189" spans="1:28" x14ac:dyDescent="0.2">
      <c r="A189" s="5">
        <v>50</v>
      </c>
      <c r="B189" s="5">
        <v>0</v>
      </c>
      <c r="C189" s="5">
        <v>0</v>
      </c>
      <c r="D189" s="5">
        <v>1</v>
      </c>
      <c r="E189" s="5">
        <v>231</v>
      </c>
      <c r="F189" s="5">
        <f>ROUND(Source!BB176,O189)</f>
        <v>0</v>
      </c>
      <c r="G189" s="5" t="s">
        <v>120</v>
      </c>
      <c r="H189" s="5" t="s">
        <v>121</v>
      </c>
      <c r="I189" s="5"/>
      <c r="J189" s="5"/>
      <c r="K189" s="5">
        <v>231</v>
      </c>
      <c r="L189" s="5">
        <v>12</v>
      </c>
      <c r="M189" s="5">
        <v>3</v>
      </c>
      <c r="N189" s="5" t="s">
        <v>3</v>
      </c>
      <c r="O189" s="5">
        <v>2</v>
      </c>
      <c r="P189" s="5">
        <f>ROUND(Source!ET176,O189)</f>
        <v>0</v>
      </c>
      <c r="Q189" s="5"/>
      <c r="R189" s="5"/>
      <c r="S189" s="5"/>
      <c r="T189" s="5"/>
      <c r="U189" s="5"/>
      <c r="V189" s="5"/>
      <c r="W189" s="5">
        <v>0</v>
      </c>
      <c r="X189" s="5">
        <v>1</v>
      </c>
      <c r="Y189" s="5">
        <v>0</v>
      </c>
      <c r="Z189" s="5">
        <v>0</v>
      </c>
      <c r="AA189" s="5">
        <v>1</v>
      </c>
      <c r="AB189" s="5">
        <v>0</v>
      </c>
    </row>
    <row r="190" spans="1:28" x14ac:dyDescent="0.2">
      <c r="A190" s="5">
        <v>50</v>
      </c>
      <c r="B190" s="5">
        <v>0</v>
      </c>
      <c r="C190" s="5">
        <v>0</v>
      </c>
      <c r="D190" s="5">
        <v>1</v>
      </c>
      <c r="E190" s="5">
        <v>204</v>
      </c>
      <c r="F190" s="5">
        <f>ROUND(Source!R176,O190)</f>
        <v>0</v>
      </c>
      <c r="G190" s="5" t="s">
        <v>122</v>
      </c>
      <c r="H190" s="5" t="s">
        <v>123</v>
      </c>
      <c r="I190" s="5"/>
      <c r="J190" s="5"/>
      <c r="K190" s="5">
        <v>204</v>
      </c>
      <c r="L190" s="5">
        <v>13</v>
      </c>
      <c r="M190" s="5">
        <v>3</v>
      </c>
      <c r="N190" s="5" t="s">
        <v>3</v>
      </c>
      <c r="O190" s="5">
        <v>2</v>
      </c>
      <c r="P190" s="5">
        <f>ROUND(Source!DJ176,O190)</f>
        <v>0</v>
      </c>
      <c r="Q190" s="5"/>
      <c r="R190" s="5"/>
      <c r="S190" s="5"/>
      <c r="T190" s="5"/>
      <c r="U190" s="5"/>
      <c r="V190" s="5"/>
      <c r="W190" s="5">
        <v>0</v>
      </c>
      <c r="X190" s="5">
        <v>1</v>
      </c>
      <c r="Y190" s="5">
        <v>0</v>
      </c>
      <c r="Z190" s="5">
        <v>0</v>
      </c>
      <c r="AA190" s="5">
        <v>1</v>
      </c>
      <c r="AB190" s="5">
        <v>0</v>
      </c>
    </row>
    <row r="191" spans="1:28" x14ac:dyDescent="0.2">
      <c r="A191" s="5">
        <v>50</v>
      </c>
      <c r="B191" s="5">
        <v>0</v>
      </c>
      <c r="C191" s="5">
        <v>0</v>
      </c>
      <c r="D191" s="5">
        <v>1</v>
      </c>
      <c r="E191" s="5">
        <v>205</v>
      </c>
      <c r="F191" s="5">
        <f>ROUND(Source!S176,O191)</f>
        <v>16931.03</v>
      </c>
      <c r="G191" s="5" t="s">
        <v>124</v>
      </c>
      <c r="H191" s="5" t="s">
        <v>125</v>
      </c>
      <c r="I191" s="5"/>
      <c r="J191" s="5"/>
      <c r="K191" s="5">
        <v>205</v>
      </c>
      <c r="L191" s="5">
        <v>14</v>
      </c>
      <c r="M191" s="5">
        <v>3</v>
      </c>
      <c r="N191" s="5" t="s">
        <v>3</v>
      </c>
      <c r="O191" s="5">
        <v>2</v>
      </c>
      <c r="P191" s="5">
        <f>ROUND(Source!DK176,O191)</f>
        <v>16931.03</v>
      </c>
      <c r="Q191" s="5"/>
      <c r="R191" s="5"/>
      <c r="S191" s="5"/>
      <c r="T191" s="5"/>
      <c r="U191" s="5"/>
      <c r="V191" s="5"/>
      <c r="W191" s="5">
        <v>16931.03</v>
      </c>
      <c r="X191" s="5">
        <v>1</v>
      </c>
      <c r="Y191" s="5">
        <v>16931.03</v>
      </c>
      <c r="Z191" s="5">
        <v>16931.03</v>
      </c>
      <c r="AA191" s="5">
        <v>1</v>
      </c>
      <c r="AB191" s="5">
        <v>16931.03</v>
      </c>
    </row>
    <row r="192" spans="1:28" x14ac:dyDescent="0.2">
      <c r="A192" s="5">
        <v>50</v>
      </c>
      <c r="B192" s="5">
        <v>0</v>
      </c>
      <c r="C192" s="5">
        <v>0</v>
      </c>
      <c r="D192" s="5">
        <v>1</v>
      </c>
      <c r="E192" s="5">
        <v>232</v>
      </c>
      <c r="F192" s="5">
        <f>ROUND(Source!BC176,O192)</f>
        <v>0</v>
      </c>
      <c r="G192" s="5" t="s">
        <v>126</v>
      </c>
      <c r="H192" s="5" t="s">
        <v>127</v>
      </c>
      <c r="I192" s="5"/>
      <c r="J192" s="5"/>
      <c r="K192" s="5">
        <v>232</v>
      </c>
      <c r="L192" s="5">
        <v>15</v>
      </c>
      <c r="M192" s="5">
        <v>3</v>
      </c>
      <c r="N192" s="5" t="s">
        <v>3</v>
      </c>
      <c r="O192" s="5">
        <v>2</v>
      </c>
      <c r="P192" s="5">
        <f>ROUND(Source!EU176,O192)</f>
        <v>0</v>
      </c>
      <c r="Q192" s="5"/>
      <c r="R192" s="5"/>
      <c r="S192" s="5"/>
      <c r="T192" s="5"/>
      <c r="U192" s="5"/>
      <c r="V192" s="5"/>
      <c r="W192" s="5">
        <v>0</v>
      </c>
      <c r="X192" s="5">
        <v>1</v>
      </c>
      <c r="Y192" s="5">
        <v>0</v>
      </c>
      <c r="Z192" s="5">
        <v>0</v>
      </c>
      <c r="AA192" s="5">
        <v>1</v>
      </c>
      <c r="AB192" s="5">
        <v>0</v>
      </c>
    </row>
    <row r="193" spans="1:206" x14ac:dyDescent="0.2">
      <c r="A193" s="5">
        <v>50</v>
      </c>
      <c r="B193" s="5">
        <v>0</v>
      </c>
      <c r="C193" s="5">
        <v>0</v>
      </c>
      <c r="D193" s="5">
        <v>1</v>
      </c>
      <c r="E193" s="5">
        <v>214</v>
      </c>
      <c r="F193" s="5">
        <f>ROUND(Source!AS176,O193)</f>
        <v>12751.07</v>
      </c>
      <c r="G193" s="5" t="s">
        <v>128</v>
      </c>
      <c r="H193" s="5" t="s">
        <v>129</v>
      </c>
      <c r="I193" s="5"/>
      <c r="J193" s="5"/>
      <c r="K193" s="5">
        <v>214</v>
      </c>
      <c r="L193" s="5">
        <v>16</v>
      </c>
      <c r="M193" s="5">
        <v>3</v>
      </c>
      <c r="N193" s="5" t="s">
        <v>3</v>
      </c>
      <c r="O193" s="5">
        <v>2</v>
      </c>
      <c r="P193" s="5">
        <f>ROUND(Source!EK176,O193)</f>
        <v>0</v>
      </c>
      <c r="Q193" s="5"/>
      <c r="R193" s="5"/>
      <c r="S193" s="5"/>
      <c r="T193" s="5"/>
      <c r="U193" s="5"/>
      <c r="V193" s="5"/>
      <c r="W193" s="5">
        <v>12751.07</v>
      </c>
      <c r="X193" s="5">
        <v>1</v>
      </c>
      <c r="Y193" s="5">
        <v>12751.07</v>
      </c>
      <c r="Z193" s="5">
        <v>0</v>
      </c>
      <c r="AA193" s="5">
        <v>1</v>
      </c>
      <c r="AB193" s="5">
        <v>0</v>
      </c>
    </row>
    <row r="194" spans="1:206" x14ac:dyDescent="0.2">
      <c r="A194" s="5">
        <v>50</v>
      </c>
      <c r="B194" s="5">
        <v>0</v>
      </c>
      <c r="C194" s="5">
        <v>0</v>
      </c>
      <c r="D194" s="5">
        <v>1</v>
      </c>
      <c r="E194" s="5">
        <v>215</v>
      </c>
      <c r="F194" s="5">
        <f>ROUND(Source!AT176,O194)</f>
        <v>38602.75</v>
      </c>
      <c r="G194" s="5" t="s">
        <v>130</v>
      </c>
      <c r="H194" s="5" t="s">
        <v>131</v>
      </c>
      <c r="I194" s="5"/>
      <c r="J194" s="5"/>
      <c r="K194" s="5">
        <v>215</v>
      </c>
      <c r="L194" s="5">
        <v>17</v>
      </c>
      <c r="M194" s="5">
        <v>3</v>
      </c>
      <c r="N194" s="5" t="s">
        <v>3</v>
      </c>
      <c r="O194" s="5">
        <v>2</v>
      </c>
      <c r="P194" s="5">
        <f>ROUND(Source!EL176,O194)</f>
        <v>38602.75</v>
      </c>
      <c r="Q194" s="5"/>
      <c r="R194" s="5"/>
      <c r="S194" s="5"/>
      <c r="T194" s="5"/>
      <c r="U194" s="5"/>
      <c r="V194" s="5"/>
      <c r="W194" s="5">
        <v>38602.75</v>
      </c>
      <c r="X194" s="5">
        <v>1</v>
      </c>
      <c r="Y194" s="5">
        <v>38602.75</v>
      </c>
      <c r="Z194" s="5">
        <v>38602.75</v>
      </c>
      <c r="AA194" s="5">
        <v>1</v>
      </c>
      <c r="AB194" s="5">
        <v>38602.75</v>
      </c>
    </row>
    <row r="195" spans="1:206" x14ac:dyDescent="0.2">
      <c r="A195" s="5">
        <v>50</v>
      </c>
      <c r="B195" s="5">
        <v>0</v>
      </c>
      <c r="C195" s="5">
        <v>0</v>
      </c>
      <c r="D195" s="5">
        <v>1</v>
      </c>
      <c r="E195" s="5">
        <v>217</v>
      </c>
      <c r="F195" s="5">
        <f>ROUND(Source!AU176,O195)</f>
        <v>0</v>
      </c>
      <c r="G195" s="5" t="s">
        <v>132</v>
      </c>
      <c r="H195" s="5" t="s">
        <v>133</v>
      </c>
      <c r="I195" s="5"/>
      <c r="J195" s="5"/>
      <c r="K195" s="5">
        <v>217</v>
      </c>
      <c r="L195" s="5">
        <v>18</v>
      </c>
      <c r="M195" s="5">
        <v>3</v>
      </c>
      <c r="N195" s="5" t="s">
        <v>3</v>
      </c>
      <c r="O195" s="5">
        <v>2</v>
      </c>
      <c r="P195" s="5">
        <f>ROUND(Source!EM176,O195)</f>
        <v>0</v>
      </c>
      <c r="Q195" s="5"/>
      <c r="R195" s="5"/>
      <c r="S195" s="5"/>
      <c r="T195" s="5"/>
      <c r="U195" s="5"/>
      <c r="V195" s="5"/>
      <c r="W195" s="5">
        <v>0</v>
      </c>
      <c r="X195" s="5">
        <v>1</v>
      </c>
      <c r="Y195" s="5">
        <v>0</v>
      </c>
      <c r="Z195" s="5">
        <v>0</v>
      </c>
      <c r="AA195" s="5">
        <v>1</v>
      </c>
      <c r="AB195" s="5">
        <v>0</v>
      </c>
    </row>
    <row r="196" spans="1:206" x14ac:dyDescent="0.2">
      <c r="A196" s="5">
        <v>50</v>
      </c>
      <c r="B196" s="5">
        <v>0</v>
      </c>
      <c r="C196" s="5">
        <v>0</v>
      </c>
      <c r="D196" s="5">
        <v>1</v>
      </c>
      <c r="E196" s="5">
        <v>230</v>
      </c>
      <c r="F196" s="5">
        <f>ROUND(Source!BA176,O196)</f>
        <v>0</v>
      </c>
      <c r="G196" s="5" t="s">
        <v>134</v>
      </c>
      <c r="H196" s="5" t="s">
        <v>135</v>
      </c>
      <c r="I196" s="5"/>
      <c r="J196" s="5"/>
      <c r="K196" s="5">
        <v>230</v>
      </c>
      <c r="L196" s="5">
        <v>19</v>
      </c>
      <c r="M196" s="5">
        <v>3</v>
      </c>
      <c r="N196" s="5" t="s">
        <v>3</v>
      </c>
      <c r="O196" s="5">
        <v>2</v>
      </c>
      <c r="P196" s="5">
        <f>ROUND(Source!ES176,O196)</f>
        <v>0</v>
      </c>
      <c r="Q196" s="5"/>
      <c r="R196" s="5"/>
      <c r="S196" s="5"/>
      <c r="T196" s="5"/>
      <c r="U196" s="5"/>
      <c r="V196" s="5"/>
      <c r="W196" s="5">
        <v>0</v>
      </c>
      <c r="X196" s="5">
        <v>1</v>
      </c>
      <c r="Y196" s="5">
        <v>0</v>
      </c>
      <c r="Z196" s="5">
        <v>0</v>
      </c>
      <c r="AA196" s="5">
        <v>1</v>
      </c>
      <c r="AB196" s="5">
        <v>0</v>
      </c>
    </row>
    <row r="197" spans="1:206" x14ac:dyDescent="0.2">
      <c r="A197" s="5">
        <v>50</v>
      </c>
      <c r="B197" s="5">
        <v>0</v>
      </c>
      <c r="C197" s="5">
        <v>0</v>
      </c>
      <c r="D197" s="5">
        <v>1</v>
      </c>
      <c r="E197" s="5">
        <v>206</v>
      </c>
      <c r="F197" s="5">
        <f>ROUND(Source!T176,O197)</f>
        <v>0</v>
      </c>
      <c r="G197" s="5" t="s">
        <v>136</v>
      </c>
      <c r="H197" s="5" t="s">
        <v>137</v>
      </c>
      <c r="I197" s="5"/>
      <c r="J197" s="5"/>
      <c r="K197" s="5">
        <v>206</v>
      </c>
      <c r="L197" s="5">
        <v>20</v>
      </c>
      <c r="M197" s="5">
        <v>3</v>
      </c>
      <c r="N197" s="5" t="s">
        <v>3</v>
      </c>
      <c r="O197" s="5">
        <v>2</v>
      </c>
      <c r="P197" s="5">
        <f>ROUND(Source!DL176,O197)</f>
        <v>0</v>
      </c>
      <c r="Q197" s="5"/>
      <c r="R197" s="5"/>
      <c r="S197" s="5"/>
      <c r="T197" s="5"/>
      <c r="U197" s="5"/>
      <c r="V197" s="5"/>
      <c r="W197" s="5">
        <v>0</v>
      </c>
      <c r="X197" s="5">
        <v>1</v>
      </c>
      <c r="Y197" s="5">
        <v>0</v>
      </c>
      <c r="Z197" s="5">
        <v>0</v>
      </c>
      <c r="AA197" s="5">
        <v>1</v>
      </c>
      <c r="AB197" s="5">
        <v>0</v>
      </c>
    </row>
    <row r="198" spans="1:206" x14ac:dyDescent="0.2">
      <c r="A198" s="5">
        <v>50</v>
      </c>
      <c r="B198" s="5">
        <v>0</v>
      </c>
      <c r="C198" s="5">
        <v>0</v>
      </c>
      <c r="D198" s="5">
        <v>1</v>
      </c>
      <c r="E198" s="5">
        <v>207</v>
      </c>
      <c r="F198" s="5">
        <f>Source!U176</f>
        <v>47.755931520000004</v>
      </c>
      <c r="G198" s="5" t="s">
        <v>138</v>
      </c>
      <c r="H198" s="5" t="s">
        <v>139</v>
      </c>
      <c r="I198" s="5"/>
      <c r="J198" s="5"/>
      <c r="K198" s="5">
        <v>207</v>
      </c>
      <c r="L198" s="5">
        <v>21</v>
      </c>
      <c r="M198" s="5">
        <v>3</v>
      </c>
      <c r="N198" s="5" t="s">
        <v>3</v>
      </c>
      <c r="O198" s="5">
        <v>-1</v>
      </c>
      <c r="P198" s="5">
        <f>Source!DM176</f>
        <v>47.755931520000004</v>
      </c>
      <c r="Q198" s="5"/>
      <c r="R198" s="5"/>
      <c r="S198" s="5"/>
      <c r="T198" s="5"/>
      <c r="U198" s="5"/>
      <c r="V198" s="5"/>
      <c r="W198" s="5">
        <v>47.755931519999997</v>
      </c>
      <c r="X198" s="5">
        <v>1</v>
      </c>
      <c r="Y198" s="5">
        <v>47.755931519999997</v>
      </c>
      <c r="Z198" s="5">
        <v>47.755931519999997</v>
      </c>
      <c r="AA198" s="5">
        <v>1</v>
      </c>
      <c r="AB198" s="5">
        <v>47.755931519999997</v>
      </c>
    </row>
    <row r="199" spans="1:206" x14ac:dyDescent="0.2">
      <c r="A199" s="5">
        <v>50</v>
      </c>
      <c r="B199" s="5">
        <v>0</v>
      </c>
      <c r="C199" s="5">
        <v>0</v>
      </c>
      <c r="D199" s="5">
        <v>1</v>
      </c>
      <c r="E199" s="5">
        <v>208</v>
      </c>
      <c r="F199" s="5">
        <f>Source!V176</f>
        <v>0</v>
      </c>
      <c r="G199" s="5" t="s">
        <v>140</v>
      </c>
      <c r="H199" s="5" t="s">
        <v>141</v>
      </c>
      <c r="I199" s="5"/>
      <c r="J199" s="5"/>
      <c r="K199" s="5">
        <v>208</v>
      </c>
      <c r="L199" s="5">
        <v>22</v>
      </c>
      <c r="M199" s="5">
        <v>3</v>
      </c>
      <c r="N199" s="5" t="s">
        <v>3</v>
      </c>
      <c r="O199" s="5">
        <v>-1</v>
      </c>
      <c r="P199" s="5">
        <f>Source!DN176</f>
        <v>0</v>
      </c>
      <c r="Q199" s="5"/>
      <c r="R199" s="5"/>
      <c r="S199" s="5"/>
      <c r="T199" s="5"/>
      <c r="U199" s="5"/>
      <c r="V199" s="5"/>
      <c r="W199" s="5">
        <v>0</v>
      </c>
      <c r="X199" s="5">
        <v>1</v>
      </c>
      <c r="Y199" s="5">
        <v>0</v>
      </c>
      <c r="Z199" s="5">
        <v>0</v>
      </c>
      <c r="AA199" s="5">
        <v>1</v>
      </c>
      <c r="AB199" s="5">
        <v>0</v>
      </c>
    </row>
    <row r="200" spans="1:206" x14ac:dyDescent="0.2">
      <c r="A200" s="5">
        <v>50</v>
      </c>
      <c r="B200" s="5">
        <v>0</v>
      </c>
      <c r="C200" s="5">
        <v>0</v>
      </c>
      <c r="D200" s="5">
        <v>1</v>
      </c>
      <c r="E200" s="5">
        <v>209</v>
      </c>
      <c r="F200" s="5">
        <f>ROUND(Source!W176,O200)</f>
        <v>0</v>
      </c>
      <c r="G200" s="5" t="s">
        <v>142</v>
      </c>
      <c r="H200" s="5" t="s">
        <v>143</v>
      </c>
      <c r="I200" s="5"/>
      <c r="J200" s="5"/>
      <c r="K200" s="5">
        <v>209</v>
      </c>
      <c r="L200" s="5">
        <v>23</v>
      </c>
      <c r="M200" s="5">
        <v>3</v>
      </c>
      <c r="N200" s="5" t="s">
        <v>3</v>
      </c>
      <c r="O200" s="5">
        <v>2</v>
      </c>
      <c r="P200" s="5">
        <f>ROUND(Source!DO176,O200)</f>
        <v>0</v>
      </c>
      <c r="Q200" s="5"/>
      <c r="R200" s="5"/>
      <c r="S200" s="5"/>
      <c r="T200" s="5"/>
      <c r="U200" s="5"/>
      <c r="V200" s="5"/>
      <c r="W200" s="5">
        <v>0</v>
      </c>
      <c r="X200" s="5">
        <v>1</v>
      </c>
      <c r="Y200" s="5">
        <v>0</v>
      </c>
      <c r="Z200" s="5">
        <v>0</v>
      </c>
      <c r="AA200" s="5">
        <v>1</v>
      </c>
      <c r="AB200" s="5">
        <v>0</v>
      </c>
    </row>
    <row r="201" spans="1:206" x14ac:dyDescent="0.2">
      <c r="A201" s="5">
        <v>50</v>
      </c>
      <c r="B201" s="5">
        <v>0</v>
      </c>
      <c r="C201" s="5">
        <v>0</v>
      </c>
      <c r="D201" s="5">
        <v>1</v>
      </c>
      <c r="E201" s="5">
        <v>233</v>
      </c>
      <c r="F201" s="5">
        <f>ROUND(Source!BD176,O201)</f>
        <v>0</v>
      </c>
      <c r="G201" s="5" t="s">
        <v>144</v>
      </c>
      <c r="H201" s="5" t="s">
        <v>145</v>
      </c>
      <c r="I201" s="5"/>
      <c r="J201" s="5"/>
      <c r="K201" s="5">
        <v>233</v>
      </c>
      <c r="L201" s="5">
        <v>24</v>
      </c>
      <c r="M201" s="5">
        <v>3</v>
      </c>
      <c r="N201" s="5" t="s">
        <v>3</v>
      </c>
      <c r="O201" s="5">
        <v>2</v>
      </c>
      <c r="P201" s="5">
        <f>ROUND(Source!EV176,O201)</f>
        <v>0</v>
      </c>
      <c r="Q201" s="5"/>
      <c r="R201" s="5"/>
      <c r="S201" s="5"/>
      <c r="T201" s="5"/>
      <c r="U201" s="5"/>
      <c r="V201" s="5"/>
      <c r="W201" s="5">
        <v>0</v>
      </c>
      <c r="X201" s="5">
        <v>1</v>
      </c>
      <c r="Y201" s="5">
        <v>0</v>
      </c>
      <c r="Z201" s="5">
        <v>0</v>
      </c>
      <c r="AA201" s="5">
        <v>1</v>
      </c>
      <c r="AB201" s="5">
        <v>0</v>
      </c>
    </row>
    <row r="202" spans="1:206" x14ac:dyDescent="0.2">
      <c r="A202" s="5">
        <v>50</v>
      </c>
      <c r="B202" s="5">
        <v>0</v>
      </c>
      <c r="C202" s="5">
        <v>0</v>
      </c>
      <c r="D202" s="5">
        <v>1</v>
      </c>
      <c r="E202" s="5">
        <v>210</v>
      </c>
      <c r="F202" s="5">
        <f>ROUND(Source!X176,O202)</f>
        <v>14730</v>
      </c>
      <c r="G202" s="5" t="s">
        <v>146</v>
      </c>
      <c r="H202" s="5" t="s">
        <v>147</v>
      </c>
      <c r="I202" s="5"/>
      <c r="J202" s="5"/>
      <c r="K202" s="5">
        <v>210</v>
      </c>
      <c r="L202" s="5">
        <v>25</v>
      </c>
      <c r="M202" s="5">
        <v>3</v>
      </c>
      <c r="N202" s="5" t="s">
        <v>3</v>
      </c>
      <c r="O202" s="5">
        <v>2</v>
      </c>
      <c r="P202" s="5">
        <f>ROUND(Source!DP176,O202)</f>
        <v>14730</v>
      </c>
      <c r="Q202" s="5"/>
      <c r="R202" s="5"/>
      <c r="S202" s="5"/>
      <c r="T202" s="5"/>
      <c r="U202" s="5"/>
      <c r="V202" s="5"/>
      <c r="W202" s="5">
        <v>14730</v>
      </c>
      <c r="X202" s="5">
        <v>1</v>
      </c>
      <c r="Y202" s="5">
        <v>14730</v>
      </c>
      <c r="Z202" s="5">
        <v>14730</v>
      </c>
      <c r="AA202" s="5">
        <v>1</v>
      </c>
      <c r="AB202" s="5">
        <v>14730</v>
      </c>
    </row>
    <row r="203" spans="1:206" x14ac:dyDescent="0.2">
      <c r="A203" s="5">
        <v>50</v>
      </c>
      <c r="B203" s="5">
        <v>0</v>
      </c>
      <c r="C203" s="5">
        <v>0</v>
      </c>
      <c r="D203" s="5">
        <v>1</v>
      </c>
      <c r="E203" s="5">
        <v>211</v>
      </c>
      <c r="F203" s="5">
        <f>ROUND(Source!Y176,O203)</f>
        <v>6941.72</v>
      </c>
      <c r="G203" s="5" t="s">
        <v>148</v>
      </c>
      <c r="H203" s="5" t="s">
        <v>149</v>
      </c>
      <c r="I203" s="5"/>
      <c r="J203" s="5"/>
      <c r="K203" s="5">
        <v>211</v>
      </c>
      <c r="L203" s="5">
        <v>26</v>
      </c>
      <c r="M203" s="5">
        <v>3</v>
      </c>
      <c r="N203" s="5" t="s">
        <v>3</v>
      </c>
      <c r="O203" s="5">
        <v>2</v>
      </c>
      <c r="P203" s="5">
        <f>ROUND(Source!DQ176,O203)</f>
        <v>6941.72</v>
      </c>
      <c r="Q203" s="5"/>
      <c r="R203" s="5"/>
      <c r="S203" s="5"/>
      <c r="T203" s="5"/>
      <c r="U203" s="5"/>
      <c r="V203" s="5"/>
      <c r="W203" s="5">
        <v>6941.72</v>
      </c>
      <c r="X203" s="5">
        <v>1</v>
      </c>
      <c r="Y203" s="5">
        <v>6941.72</v>
      </c>
      <c r="Z203" s="5">
        <v>6941.72</v>
      </c>
      <c r="AA203" s="5">
        <v>1</v>
      </c>
      <c r="AB203" s="5">
        <v>6941.72</v>
      </c>
    </row>
    <row r="204" spans="1:206" x14ac:dyDescent="0.2">
      <c r="A204" s="5">
        <v>50</v>
      </c>
      <c r="B204" s="5">
        <v>0</v>
      </c>
      <c r="C204" s="5">
        <v>0</v>
      </c>
      <c r="D204" s="5">
        <v>1</v>
      </c>
      <c r="E204" s="5">
        <v>224</v>
      </c>
      <c r="F204" s="5">
        <f>ROUND(Source!AR176,O204)</f>
        <v>51353.82</v>
      </c>
      <c r="G204" s="5" t="s">
        <v>150</v>
      </c>
      <c r="H204" s="5" t="s">
        <v>151</v>
      </c>
      <c r="I204" s="5"/>
      <c r="J204" s="5"/>
      <c r="K204" s="5">
        <v>224</v>
      </c>
      <c r="L204" s="5">
        <v>27</v>
      </c>
      <c r="M204" s="5">
        <v>3</v>
      </c>
      <c r="N204" s="5" t="s">
        <v>3</v>
      </c>
      <c r="O204" s="5">
        <v>2</v>
      </c>
      <c r="P204" s="5">
        <f>ROUND(Source!EJ176,O204)</f>
        <v>38602.75</v>
      </c>
      <c r="Q204" s="5"/>
      <c r="R204" s="5"/>
      <c r="S204" s="5"/>
      <c r="T204" s="5"/>
      <c r="U204" s="5"/>
      <c r="V204" s="5"/>
      <c r="W204" s="5">
        <v>51353.82</v>
      </c>
      <c r="X204" s="5">
        <v>1</v>
      </c>
      <c r="Y204" s="5">
        <v>51353.82</v>
      </c>
      <c r="Z204" s="5">
        <v>38602.75</v>
      </c>
      <c r="AA204" s="5">
        <v>1</v>
      </c>
      <c r="AB204" s="5">
        <v>38602.75</v>
      </c>
    </row>
    <row r="206" spans="1:206" x14ac:dyDescent="0.2">
      <c r="A206" s="3">
        <v>51</v>
      </c>
      <c r="B206" s="3">
        <f>B163</f>
        <v>1</v>
      </c>
      <c r="C206" s="3">
        <f>A163</f>
        <v>4</v>
      </c>
      <c r="D206" s="3">
        <f>ROW(A163)</f>
        <v>163</v>
      </c>
      <c r="E206" s="3"/>
      <c r="F206" s="3" t="str">
        <f>IF(F163&lt;&gt;"",F163,"")</f>
        <v>Новый раздел</v>
      </c>
      <c r="G206" s="3" t="str">
        <f>IF(G163&lt;&gt;"",G163,"")</f>
        <v>Коллектор "Москва-Сити" ПК117</v>
      </c>
      <c r="H206" s="3">
        <v>0</v>
      </c>
      <c r="I206" s="3"/>
      <c r="J206" s="3"/>
      <c r="K206" s="3"/>
      <c r="L206" s="3"/>
      <c r="M206" s="3"/>
      <c r="N206" s="3"/>
      <c r="O206" s="3">
        <f t="shared" ref="O206:T206" si="116">ROUND(O176+AB206,2)</f>
        <v>29682.1</v>
      </c>
      <c r="P206" s="3">
        <f t="shared" si="116"/>
        <v>12751.07</v>
      </c>
      <c r="Q206" s="3">
        <f t="shared" si="116"/>
        <v>0</v>
      </c>
      <c r="R206" s="3">
        <f t="shared" si="116"/>
        <v>0</v>
      </c>
      <c r="S206" s="3">
        <f t="shared" si="116"/>
        <v>16931.03</v>
      </c>
      <c r="T206" s="3">
        <f t="shared" si="116"/>
        <v>0</v>
      </c>
      <c r="U206" s="3">
        <f>U176+AH206</f>
        <v>47.755931520000004</v>
      </c>
      <c r="V206" s="3">
        <f>V176+AI206</f>
        <v>0</v>
      </c>
      <c r="W206" s="3">
        <f>ROUND(W176+AJ206,2)</f>
        <v>0</v>
      </c>
      <c r="X206" s="3">
        <f>ROUND(X176+AK206,2)</f>
        <v>14730</v>
      </c>
      <c r="Y206" s="3">
        <f>ROUND(Y176+AL206,2)</f>
        <v>6941.72</v>
      </c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>
        <f t="shared" ref="AO206:BD206" si="117">ROUND(AO176+BX206,2)</f>
        <v>0</v>
      </c>
      <c r="AP206" s="3">
        <f t="shared" si="117"/>
        <v>0</v>
      </c>
      <c r="AQ206" s="3">
        <f t="shared" si="117"/>
        <v>0</v>
      </c>
      <c r="AR206" s="3">
        <f t="shared" si="117"/>
        <v>51353.82</v>
      </c>
      <c r="AS206" s="3">
        <f t="shared" si="117"/>
        <v>12751.07</v>
      </c>
      <c r="AT206" s="3">
        <f t="shared" si="117"/>
        <v>38602.75</v>
      </c>
      <c r="AU206" s="3">
        <f t="shared" si="117"/>
        <v>0</v>
      </c>
      <c r="AV206" s="3">
        <f t="shared" si="117"/>
        <v>12751.07</v>
      </c>
      <c r="AW206" s="3">
        <f t="shared" si="117"/>
        <v>12751.07</v>
      </c>
      <c r="AX206" s="3">
        <f t="shared" si="117"/>
        <v>0</v>
      </c>
      <c r="AY206" s="3">
        <f t="shared" si="117"/>
        <v>12751.07</v>
      </c>
      <c r="AZ206" s="3">
        <f t="shared" si="117"/>
        <v>0</v>
      </c>
      <c r="BA206" s="3">
        <f t="shared" si="117"/>
        <v>0</v>
      </c>
      <c r="BB206" s="3">
        <f t="shared" si="117"/>
        <v>0</v>
      </c>
      <c r="BC206" s="3">
        <f t="shared" si="117"/>
        <v>0</v>
      </c>
      <c r="BD206" s="3">
        <f t="shared" si="117"/>
        <v>0</v>
      </c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4">
        <f t="shared" ref="DG206:DL206" si="118">ROUND(DG176+DT206,2)</f>
        <v>16931.03</v>
      </c>
      <c r="DH206" s="4">
        <f t="shared" si="118"/>
        <v>0</v>
      </c>
      <c r="DI206" s="4">
        <f t="shared" si="118"/>
        <v>0</v>
      </c>
      <c r="DJ206" s="4">
        <f t="shared" si="118"/>
        <v>0</v>
      </c>
      <c r="DK206" s="4">
        <f t="shared" si="118"/>
        <v>16931.03</v>
      </c>
      <c r="DL206" s="4">
        <f t="shared" si="118"/>
        <v>0</v>
      </c>
      <c r="DM206" s="4">
        <f>DM176+DZ206</f>
        <v>47.755931520000004</v>
      </c>
      <c r="DN206" s="4">
        <f>DN176+EA206</f>
        <v>0</v>
      </c>
      <c r="DO206" s="4">
        <f>ROUND(DO176+EB206,2)</f>
        <v>0</v>
      </c>
      <c r="DP206" s="4">
        <f>ROUND(DP176+EC206,2)</f>
        <v>14730</v>
      </c>
      <c r="DQ206" s="4">
        <f>ROUND(DQ176+ED206,2)</f>
        <v>6941.72</v>
      </c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>
        <f t="shared" ref="EG206:EV206" si="119">ROUND(EG176+FP206,2)</f>
        <v>0</v>
      </c>
      <c r="EH206" s="4">
        <f t="shared" si="119"/>
        <v>0</v>
      </c>
      <c r="EI206" s="4">
        <f t="shared" si="119"/>
        <v>0</v>
      </c>
      <c r="EJ206" s="4">
        <f t="shared" si="119"/>
        <v>38602.75</v>
      </c>
      <c r="EK206" s="4">
        <f t="shared" si="119"/>
        <v>0</v>
      </c>
      <c r="EL206" s="4">
        <f t="shared" si="119"/>
        <v>38602.75</v>
      </c>
      <c r="EM206" s="4">
        <f t="shared" si="119"/>
        <v>0</v>
      </c>
      <c r="EN206" s="4">
        <f t="shared" si="119"/>
        <v>0</v>
      </c>
      <c r="EO206" s="4">
        <f t="shared" si="119"/>
        <v>0</v>
      </c>
      <c r="EP206" s="4">
        <f t="shared" si="119"/>
        <v>0</v>
      </c>
      <c r="EQ206" s="4">
        <f t="shared" si="119"/>
        <v>0</v>
      </c>
      <c r="ER206" s="4">
        <f t="shared" si="119"/>
        <v>0</v>
      </c>
      <c r="ES206" s="4">
        <f t="shared" si="119"/>
        <v>0</v>
      </c>
      <c r="ET206" s="4">
        <f t="shared" si="119"/>
        <v>0</v>
      </c>
      <c r="EU206" s="4">
        <f t="shared" si="119"/>
        <v>0</v>
      </c>
      <c r="EV206" s="4">
        <f t="shared" si="119"/>
        <v>0</v>
      </c>
      <c r="EW206" s="4"/>
      <c r="EX206" s="4"/>
      <c r="EY206" s="4"/>
      <c r="EZ206" s="4"/>
      <c r="FA206" s="4"/>
      <c r="FB206" s="4"/>
      <c r="FC206" s="4"/>
      <c r="FD206" s="4"/>
      <c r="FE206" s="4"/>
      <c r="FF206" s="4"/>
      <c r="FG206" s="4"/>
      <c r="FH206" s="4"/>
      <c r="FI206" s="4"/>
      <c r="FJ206" s="4"/>
      <c r="FK206" s="4"/>
      <c r="FL206" s="4"/>
      <c r="FM206" s="4"/>
      <c r="FN206" s="4"/>
      <c r="FO206" s="4"/>
      <c r="FP206" s="4"/>
      <c r="FQ206" s="4"/>
      <c r="FR206" s="4"/>
      <c r="FS206" s="4"/>
      <c r="FT206" s="4"/>
      <c r="FU206" s="4"/>
      <c r="FV206" s="4"/>
      <c r="FW206" s="4"/>
      <c r="FX206" s="4"/>
      <c r="FY206" s="4"/>
      <c r="FZ206" s="4"/>
      <c r="GA206" s="4"/>
      <c r="GB206" s="4"/>
      <c r="GC206" s="4"/>
      <c r="GD206" s="4"/>
      <c r="GE206" s="4"/>
      <c r="GF206" s="4"/>
      <c r="GG206" s="4"/>
      <c r="GH206" s="4"/>
      <c r="GI206" s="4"/>
      <c r="GJ206" s="4"/>
      <c r="GK206" s="4"/>
      <c r="GL206" s="4"/>
      <c r="GM206" s="4"/>
      <c r="GN206" s="4"/>
      <c r="GO206" s="4"/>
      <c r="GP206" s="4"/>
      <c r="GQ206" s="4"/>
      <c r="GR206" s="4"/>
      <c r="GS206" s="4"/>
      <c r="GT206" s="4"/>
      <c r="GU206" s="4"/>
      <c r="GV206" s="4"/>
      <c r="GW206" s="4"/>
      <c r="GX206" s="4">
        <v>0</v>
      </c>
    </row>
    <row r="208" spans="1:206" x14ac:dyDescent="0.2">
      <c r="A208" s="5">
        <v>50</v>
      </c>
      <c r="B208" s="5">
        <v>0</v>
      </c>
      <c r="C208" s="5">
        <v>0</v>
      </c>
      <c r="D208" s="5">
        <v>1</v>
      </c>
      <c r="E208" s="5">
        <v>201</v>
      </c>
      <c r="F208" s="5">
        <f>ROUND(Source!O206,O208)</f>
        <v>29682.1</v>
      </c>
      <c r="G208" s="5" t="s">
        <v>98</v>
      </c>
      <c r="H208" s="5" t="s">
        <v>99</v>
      </c>
      <c r="I208" s="5"/>
      <c r="J208" s="5"/>
      <c r="K208" s="5">
        <v>201</v>
      </c>
      <c r="L208" s="5">
        <v>1</v>
      </c>
      <c r="M208" s="5">
        <v>3</v>
      </c>
      <c r="N208" s="5" t="s">
        <v>3</v>
      </c>
      <c r="O208" s="5">
        <v>2</v>
      </c>
      <c r="P208" s="5">
        <f>ROUND(Source!DG206,O208)</f>
        <v>16931.03</v>
      </c>
      <c r="Q208" s="5"/>
      <c r="R208" s="5"/>
      <c r="S208" s="5"/>
      <c r="T208" s="5"/>
      <c r="U208" s="5"/>
      <c r="V208" s="5"/>
      <c r="W208" s="5">
        <v>29682.1</v>
      </c>
      <c r="X208" s="5">
        <v>1</v>
      </c>
      <c r="Y208" s="5">
        <v>29682.1</v>
      </c>
      <c r="Z208" s="5">
        <v>16931.03</v>
      </c>
      <c r="AA208" s="5">
        <v>1</v>
      </c>
      <c r="AB208" s="5">
        <v>16931.03</v>
      </c>
    </row>
    <row r="209" spans="1:28" x14ac:dyDescent="0.2">
      <c r="A209" s="5">
        <v>50</v>
      </c>
      <c r="B209" s="5">
        <v>0</v>
      </c>
      <c r="C209" s="5">
        <v>0</v>
      </c>
      <c r="D209" s="5">
        <v>1</v>
      </c>
      <c r="E209" s="5">
        <v>202</v>
      </c>
      <c r="F209" s="5">
        <f>ROUND(Source!P206,O209)</f>
        <v>12751.07</v>
      </c>
      <c r="G209" s="5" t="s">
        <v>100</v>
      </c>
      <c r="H209" s="5" t="s">
        <v>101</v>
      </c>
      <c r="I209" s="5"/>
      <c r="J209" s="5"/>
      <c r="K209" s="5">
        <v>202</v>
      </c>
      <c r="L209" s="5">
        <v>2</v>
      </c>
      <c r="M209" s="5">
        <v>3</v>
      </c>
      <c r="N209" s="5" t="s">
        <v>3</v>
      </c>
      <c r="O209" s="5">
        <v>2</v>
      </c>
      <c r="P209" s="5">
        <f>ROUND(Source!DH206,O209)</f>
        <v>0</v>
      </c>
      <c r="Q209" s="5"/>
      <c r="R209" s="5"/>
      <c r="S209" s="5"/>
      <c r="T209" s="5"/>
      <c r="U209" s="5"/>
      <c r="V209" s="5"/>
      <c r="W209" s="5">
        <v>12751.07</v>
      </c>
      <c r="X209" s="5">
        <v>1</v>
      </c>
      <c r="Y209" s="5">
        <v>12751.07</v>
      </c>
      <c r="Z209" s="5">
        <v>0</v>
      </c>
      <c r="AA209" s="5">
        <v>1</v>
      </c>
      <c r="AB209" s="5">
        <v>0</v>
      </c>
    </row>
    <row r="210" spans="1:28" x14ac:dyDescent="0.2">
      <c r="A210" s="5">
        <v>50</v>
      </c>
      <c r="B210" s="5">
        <v>0</v>
      </c>
      <c r="C210" s="5">
        <v>0</v>
      </c>
      <c r="D210" s="5">
        <v>1</v>
      </c>
      <c r="E210" s="5">
        <v>222</v>
      </c>
      <c r="F210" s="5">
        <f>ROUND(Source!AO206,O210)</f>
        <v>0</v>
      </c>
      <c r="G210" s="5" t="s">
        <v>102</v>
      </c>
      <c r="H210" s="5" t="s">
        <v>103</v>
      </c>
      <c r="I210" s="5"/>
      <c r="J210" s="5"/>
      <c r="K210" s="5">
        <v>222</v>
      </c>
      <c r="L210" s="5">
        <v>3</v>
      </c>
      <c r="M210" s="5">
        <v>3</v>
      </c>
      <c r="N210" s="5" t="s">
        <v>3</v>
      </c>
      <c r="O210" s="5">
        <v>2</v>
      </c>
      <c r="P210" s="5">
        <f>ROUND(Source!EG206,O210)</f>
        <v>0</v>
      </c>
      <c r="Q210" s="5"/>
      <c r="R210" s="5"/>
      <c r="S210" s="5"/>
      <c r="T210" s="5"/>
      <c r="U210" s="5"/>
      <c r="V210" s="5"/>
      <c r="W210" s="5">
        <v>0</v>
      </c>
      <c r="X210" s="5">
        <v>1</v>
      </c>
      <c r="Y210" s="5">
        <v>0</v>
      </c>
      <c r="Z210" s="5">
        <v>0</v>
      </c>
      <c r="AA210" s="5">
        <v>1</v>
      </c>
      <c r="AB210" s="5">
        <v>0</v>
      </c>
    </row>
    <row r="211" spans="1:28" x14ac:dyDescent="0.2">
      <c r="A211" s="5">
        <v>50</v>
      </c>
      <c r="B211" s="5">
        <v>0</v>
      </c>
      <c r="C211" s="5">
        <v>0</v>
      </c>
      <c r="D211" s="5">
        <v>1</v>
      </c>
      <c r="E211" s="5">
        <v>225</v>
      </c>
      <c r="F211" s="5">
        <f>ROUND(Source!AV206,O211)</f>
        <v>12751.07</v>
      </c>
      <c r="G211" s="5" t="s">
        <v>104</v>
      </c>
      <c r="H211" s="5" t="s">
        <v>105</v>
      </c>
      <c r="I211" s="5"/>
      <c r="J211" s="5"/>
      <c r="K211" s="5">
        <v>225</v>
      </c>
      <c r="L211" s="5">
        <v>4</v>
      </c>
      <c r="M211" s="5">
        <v>3</v>
      </c>
      <c r="N211" s="5" t="s">
        <v>3</v>
      </c>
      <c r="O211" s="5">
        <v>2</v>
      </c>
      <c r="P211" s="5">
        <f>ROUND(Source!EN206,O211)</f>
        <v>0</v>
      </c>
      <c r="Q211" s="5"/>
      <c r="R211" s="5"/>
      <c r="S211" s="5"/>
      <c r="T211" s="5"/>
      <c r="U211" s="5"/>
      <c r="V211" s="5"/>
      <c r="W211" s="5">
        <v>12751.07</v>
      </c>
      <c r="X211" s="5">
        <v>1</v>
      </c>
      <c r="Y211" s="5">
        <v>12751.07</v>
      </c>
      <c r="Z211" s="5">
        <v>0</v>
      </c>
      <c r="AA211" s="5">
        <v>1</v>
      </c>
      <c r="AB211" s="5">
        <v>0</v>
      </c>
    </row>
    <row r="212" spans="1:28" x14ac:dyDescent="0.2">
      <c r="A212" s="5">
        <v>50</v>
      </c>
      <c r="B212" s="5">
        <v>0</v>
      </c>
      <c r="C212" s="5">
        <v>0</v>
      </c>
      <c r="D212" s="5">
        <v>1</v>
      </c>
      <c r="E212" s="5">
        <v>226</v>
      </c>
      <c r="F212" s="5">
        <f>ROUND(Source!AW206,O212)</f>
        <v>12751.07</v>
      </c>
      <c r="G212" s="5" t="s">
        <v>106</v>
      </c>
      <c r="H212" s="5" t="s">
        <v>107</v>
      </c>
      <c r="I212" s="5"/>
      <c r="J212" s="5"/>
      <c r="K212" s="5">
        <v>226</v>
      </c>
      <c r="L212" s="5">
        <v>5</v>
      </c>
      <c r="M212" s="5">
        <v>3</v>
      </c>
      <c r="N212" s="5" t="s">
        <v>3</v>
      </c>
      <c r="O212" s="5">
        <v>2</v>
      </c>
      <c r="P212" s="5">
        <f>ROUND(Source!EO206,O212)</f>
        <v>0</v>
      </c>
      <c r="Q212" s="5"/>
      <c r="R212" s="5"/>
      <c r="S212" s="5"/>
      <c r="T212" s="5"/>
      <c r="U212" s="5"/>
      <c r="V212" s="5"/>
      <c r="W212" s="5">
        <v>12751.07</v>
      </c>
      <c r="X212" s="5">
        <v>1</v>
      </c>
      <c r="Y212" s="5">
        <v>12751.07</v>
      </c>
      <c r="Z212" s="5">
        <v>0</v>
      </c>
      <c r="AA212" s="5">
        <v>1</v>
      </c>
      <c r="AB212" s="5">
        <v>0</v>
      </c>
    </row>
    <row r="213" spans="1:28" x14ac:dyDescent="0.2">
      <c r="A213" s="5">
        <v>50</v>
      </c>
      <c r="B213" s="5">
        <v>0</v>
      </c>
      <c r="C213" s="5">
        <v>0</v>
      </c>
      <c r="D213" s="5">
        <v>1</v>
      </c>
      <c r="E213" s="5">
        <v>227</v>
      </c>
      <c r="F213" s="5">
        <f>ROUND(Source!AX206,O213)</f>
        <v>0</v>
      </c>
      <c r="G213" s="5" t="s">
        <v>108</v>
      </c>
      <c r="H213" s="5" t="s">
        <v>109</v>
      </c>
      <c r="I213" s="5"/>
      <c r="J213" s="5"/>
      <c r="K213" s="5">
        <v>227</v>
      </c>
      <c r="L213" s="5">
        <v>6</v>
      </c>
      <c r="M213" s="5">
        <v>3</v>
      </c>
      <c r="N213" s="5" t="s">
        <v>3</v>
      </c>
      <c r="O213" s="5">
        <v>2</v>
      </c>
      <c r="P213" s="5">
        <f>ROUND(Source!EP206,O213)</f>
        <v>0</v>
      </c>
      <c r="Q213" s="5"/>
      <c r="R213" s="5"/>
      <c r="S213" s="5"/>
      <c r="T213" s="5"/>
      <c r="U213" s="5"/>
      <c r="V213" s="5"/>
      <c r="W213" s="5">
        <v>0</v>
      </c>
      <c r="X213" s="5">
        <v>1</v>
      </c>
      <c r="Y213" s="5">
        <v>0</v>
      </c>
      <c r="Z213" s="5">
        <v>0</v>
      </c>
      <c r="AA213" s="5">
        <v>1</v>
      </c>
      <c r="AB213" s="5">
        <v>0</v>
      </c>
    </row>
    <row r="214" spans="1:28" x14ac:dyDescent="0.2">
      <c r="A214" s="5">
        <v>50</v>
      </c>
      <c r="B214" s="5">
        <v>0</v>
      </c>
      <c r="C214" s="5">
        <v>0</v>
      </c>
      <c r="D214" s="5">
        <v>1</v>
      </c>
      <c r="E214" s="5">
        <v>228</v>
      </c>
      <c r="F214" s="5">
        <f>ROUND(Source!AY206,O214)</f>
        <v>12751.07</v>
      </c>
      <c r="G214" s="5" t="s">
        <v>110</v>
      </c>
      <c r="H214" s="5" t="s">
        <v>111</v>
      </c>
      <c r="I214" s="5"/>
      <c r="J214" s="5"/>
      <c r="K214" s="5">
        <v>228</v>
      </c>
      <c r="L214" s="5">
        <v>7</v>
      </c>
      <c r="M214" s="5">
        <v>3</v>
      </c>
      <c r="N214" s="5" t="s">
        <v>3</v>
      </c>
      <c r="O214" s="5">
        <v>2</v>
      </c>
      <c r="P214" s="5">
        <f>ROUND(Source!EQ206,O214)</f>
        <v>0</v>
      </c>
      <c r="Q214" s="5"/>
      <c r="R214" s="5"/>
      <c r="S214" s="5"/>
      <c r="T214" s="5"/>
      <c r="U214" s="5"/>
      <c r="V214" s="5"/>
      <c r="W214" s="5">
        <v>12751.07</v>
      </c>
      <c r="X214" s="5">
        <v>1</v>
      </c>
      <c r="Y214" s="5">
        <v>12751.07</v>
      </c>
      <c r="Z214" s="5">
        <v>0</v>
      </c>
      <c r="AA214" s="5">
        <v>1</v>
      </c>
      <c r="AB214" s="5">
        <v>0</v>
      </c>
    </row>
    <row r="215" spans="1:28" x14ac:dyDescent="0.2">
      <c r="A215" s="5">
        <v>50</v>
      </c>
      <c r="B215" s="5">
        <v>0</v>
      </c>
      <c r="C215" s="5">
        <v>0</v>
      </c>
      <c r="D215" s="5">
        <v>1</v>
      </c>
      <c r="E215" s="5">
        <v>216</v>
      </c>
      <c r="F215" s="5">
        <f>ROUND(Source!AP206,O215)</f>
        <v>0</v>
      </c>
      <c r="G215" s="5" t="s">
        <v>112</v>
      </c>
      <c r="H215" s="5" t="s">
        <v>113</v>
      </c>
      <c r="I215" s="5"/>
      <c r="J215" s="5"/>
      <c r="K215" s="5">
        <v>216</v>
      </c>
      <c r="L215" s="5">
        <v>8</v>
      </c>
      <c r="M215" s="5">
        <v>3</v>
      </c>
      <c r="N215" s="5" t="s">
        <v>3</v>
      </c>
      <c r="O215" s="5">
        <v>2</v>
      </c>
      <c r="P215" s="5">
        <f>ROUND(Source!EH206,O215)</f>
        <v>0</v>
      </c>
      <c r="Q215" s="5"/>
      <c r="R215" s="5"/>
      <c r="S215" s="5"/>
      <c r="T215" s="5"/>
      <c r="U215" s="5"/>
      <c r="V215" s="5"/>
      <c r="W215" s="5">
        <v>0</v>
      </c>
      <c r="X215" s="5">
        <v>1</v>
      </c>
      <c r="Y215" s="5">
        <v>0</v>
      </c>
      <c r="Z215" s="5">
        <v>0</v>
      </c>
      <c r="AA215" s="5">
        <v>1</v>
      </c>
      <c r="AB215" s="5">
        <v>0</v>
      </c>
    </row>
    <row r="216" spans="1:28" x14ac:dyDescent="0.2">
      <c r="A216" s="5">
        <v>50</v>
      </c>
      <c r="B216" s="5">
        <v>0</v>
      </c>
      <c r="C216" s="5">
        <v>0</v>
      </c>
      <c r="D216" s="5">
        <v>1</v>
      </c>
      <c r="E216" s="5">
        <v>223</v>
      </c>
      <c r="F216" s="5">
        <f>ROUND(Source!AQ206,O216)</f>
        <v>0</v>
      </c>
      <c r="G216" s="5" t="s">
        <v>114</v>
      </c>
      <c r="H216" s="5" t="s">
        <v>115</v>
      </c>
      <c r="I216" s="5"/>
      <c r="J216" s="5"/>
      <c r="K216" s="5">
        <v>223</v>
      </c>
      <c r="L216" s="5">
        <v>9</v>
      </c>
      <c r="M216" s="5">
        <v>3</v>
      </c>
      <c r="N216" s="5" t="s">
        <v>3</v>
      </c>
      <c r="O216" s="5">
        <v>2</v>
      </c>
      <c r="P216" s="5">
        <f>ROUND(Source!EI206,O216)</f>
        <v>0</v>
      </c>
      <c r="Q216" s="5"/>
      <c r="R216" s="5"/>
      <c r="S216" s="5"/>
      <c r="T216" s="5"/>
      <c r="U216" s="5"/>
      <c r="V216" s="5"/>
      <c r="W216" s="5">
        <v>0</v>
      </c>
      <c r="X216" s="5">
        <v>1</v>
      </c>
      <c r="Y216" s="5">
        <v>0</v>
      </c>
      <c r="Z216" s="5">
        <v>0</v>
      </c>
      <c r="AA216" s="5">
        <v>1</v>
      </c>
      <c r="AB216" s="5">
        <v>0</v>
      </c>
    </row>
    <row r="217" spans="1:28" x14ac:dyDescent="0.2">
      <c r="A217" s="5">
        <v>50</v>
      </c>
      <c r="B217" s="5">
        <v>0</v>
      </c>
      <c r="C217" s="5">
        <v>0</v>
      </c>
      <c r="D217" s="5">
        <v>1</v>
      </c>
      <c r="E217" s="5">
        <v>229</v>
      </c>
      <c r="F217" s="5">
        <f>ROUND(Source!AZ206,O217)</f>
        <v>0</v>
      </c>
      <c r="G217" s="5" t="s">
        <v>116</v>
      </c>
      <c r="H217" s="5" t="s">
        <v>117</v>
      </c>
      <c r="I217" s="5"/>
      <c r="J217" s="5"/>
      <c r="K217" s="5">
        <v>229</v>
      </c>
      <c r="L217" s="5">
        <v>10</v>
      </c>
      <c r="M217" s="5">
        <v>3</v>
      </c>
      <c r="N217" s="5" t="s">
        <v>3</v>
      </c>
      <c r="O217" s="5">
        <v>2</v>
      </c>
      <c r="P217" s="5">
        <f>ROUND(Source!ER206,O217)</f>
        <v>0</v>
      </c>
      <c r="Q217" s="5"/>
      <c r="R217" s="5"/>
      <c r="S217" s="5"/>
      <c r="T217" s="5"/>
      <c r="U217" s="5"/>
      <c r="V217" s="5"/>
      <c r="W217" s="5">
        <v>0</v>
      </c>
      <c r="X217" s="5">
        <v>1</v>
      </c>
      <c r="Y217" s="5">
        <v>0</v>
      </c>
      <c r="Z217" s="5">
        <v>0</v>
      </c>
      <c r="AA217" s="5">
        <v>1</v>
      </c>
      <c r="AB217" s="5">
        <v>0</v>
      </c>
    </row>
    <row r="218" spans="1:28" x14ac:dyDescent="0.2">
      <c r="A218" s="5">
        <v>50</v>
      </c>
      <c r="B218" s="5">
        <v>0</v>
      </c>
      <c r="C218" s="5">
        <v>0</v>
      </c>
      <c r="D218" s="5">
        <v>1</v>
      </c>
      <c r="E218" s="5">
        <v>203</v>
      </c>
      <c r="F218" s="5">
        <f>ROUND(Source!Q206,O218)</f>
        <v>0</v>
      </c>
      <c r="G218" s="5" t="s">
        <v>118</v>
      </c>
      <c r="H218" s="5" t="s">
        <v>119</v>
      </c>
      <c r="I218" s="5"/>
      <c r="J218" s="5"/>
      <c r="K218" s="5">
        <v>203</v>
      </c>
      <c r="L218" s="5">
        <v>11</v>
      </c>
      <c r="M218" s="5">
        <v>3</v>
      </c>
      <c r="N218" s="5" t="s">
        <v>3</v>
      </c>
      <c r="O218" s="5">
        <v>2</v>
      </c>
      <c r="P218" s="5">
        <f>ROUND(Source!DI206,O218)</f>
        <v>0</v>
      </c>
      <c r="Q218" s="5"/>
      <c r="R218" s="5"/>
      <c r="S218" s="5"/>
      <c r="T218" s="5"/>
      <c r="U218" s="5"/>
      <c r="V218" s="5"/>
      <c r="W218" s="5">
        <v>0</v>
      </c>
      <c r="X218" s="5">
        <v>1</v>
      </c>
      <c r="Y218" s="5">
        <v>0</v>
      </c>
      <c r="Z218" s="5">
        <v>0</v>
      </c>
      <c r="AA218" s="5">
        <v>1</v>
      </c>
      <c r="AB218" s="5">
        <v>0</v>
      </c>
    </row>
    <row r="219" spans="1:28" x14ac:dyDescent="0.2">
      <c r="A219" s="5">
        <v>50</v>
      </c>
      <c r="B219" s="5">
        <v>0</v>
      </c>
      <c r="C219" s="5">
        <v>0</v>
      </c>
      <c r="D219" s="5">
        <v>1</v>
      </c>
      <c r="E219" s="5">
        <v>231</v>
      </c>
      <c r="F219" s="5">
        <f>ROUND(Source!BB206,O219)</f>
        <v>0</v>
      </c>
      <c r="G219" s="5" t="s">
        <v>120</v>
      </c>
      <c r="H219" s="5" t="s">
        <v>121</v>
      </c>
      <c r="I219" s="5"/>
      <c r="J219" s="5"/>
      <c r="K219" s="5">
        <v>231</v>
      </c>
      <c r="L219" s="5">
        <v>12</v>
      </c>
      <c r="M219" s="5">
        <v>3</v>
      </c>
      <c r="N219" s="5" t="s">
        <v>3</v>
      </c>
      <c r="O219" s="5">
        <v>2</v>
      </c>
      <c r="P219" s="5">
        <f>ROUND(Source!ET206,O219)</f>
        <v>0</v>
      </c>
      <c r="Q219" s="5"/>
      <c r="R219" s="5"/>
      <c r="S219" s="5"/>
      <c r="T219" s="5"/>
      <c r="U219" s="5"/>
      <c r="V219" s="5"/>
      <c r="W219" s="5">
        <v>0</v>
      </c>
      <c r="X219" s="5">
        <v>1</v>
      </c>
      <c r="Y219" s="5">
        <v>0</v>
      </c>
      <c r="Z219" s="5">
        <v>0</v>
      </c>
      <c r="AA219" s="5">
        <v>1</v>
      </c>
      <c r="AB219" s="5">
        <v>0</v>
      </c>
    </row>
    <row r="220" spans="1:28" x14ac:dyDescent="0.2">
      <c r="A220" s="5">
        <v>50</v>
      </c>
      <c r="B220" s="5">
        <v>0</v>
      </c>
      <c r="C220" s="5">
        <v>0</v>
      </c>
      <c r="D220" s="5">
        <v>1</v>
      </c>
      <c r="E220" s="5">
        <v>204</v>
      </c>
      <c r="F220" s="5">
        <f>ROUND(Source!R206,O220)</f>
        <v>0</v>
      </c>
      <c r="G220" s="5" t="s">
        <v>122</v>
      </c>
      <c r="H220" s="5" t="s">
        <v>123</v>
      </c>
      <c r="I220" s="5"/>
      <c r="J220" s="5"/>
      <c r="K220" s="5">
        <v>204</v>
      </c>
      <c r="L220" s="5">
        <v>13</v>
      </c>
      <c r="M220" s="5">
        <v>3</v>
      </c>
      <c r="N220" s="5" t="s">
        <v>3</v>
      </c>
      <c r="O220" s="5">
        <v>2</v>
      </c>
      <c r="P220" s="5">
        <f>ROUND(Source!DJ206,O220)</f>
        <v>0</v>
      </c>
      <c r="Q220" s="5"/>
      <c r="R220" s="5"/>
      <c r="S220" s="5"/>
      <c r="T220" s="5"/>
      <c r="U220" s="5"/>
      <c r="V220" s="5"/>
      <c r="W220" s="5">
        <v>0</v>
      </c>
      <c r="X220" s="5">
        <v>1</v>
      </c>
      <c r="Y220" s="5">
        <v>0</v>
      </c>
      <c r="Z220" s="5">
        <v>0</v>
      </c>
      <c r="AA220" s="5">
        <v>1</v>
      </c>
      <c r="AB220" s="5">
        <v>0</v>
      </c>
    </row>
    <row r="221" spans="1:28" x14ac:dyDescent="0.2">
      <c r="A221" s="5">
        <v>50</v>
      </c>
      <c r="B221" s="5">
        <v>0</v>
      </c>
      <c r="C221" s="5">
        <v>0</v>
      </c>
      <c r="D221" s="5">
        <v>1</v>
      </c>
      <c r="E221" s="5">
        <v>205</v>
      </c>
      <c r="F221" s="5">
        <f>ROUND(Source!S206,O221)</f>
        <v>16931.03</v>
      </c>
      <c r="G221" s="5" t="s">
        <v>124</v>
      </c>
      <c r="H221" s="5" t="s">
        <v>125</v>
      </c>
      <c r="I221" s="5"/>
      <c r="J221" s="5"/>
      <c r="K221" s="5">
        <v>205</v>
      </c>
      <c r="L221" s="5">
        <v>14</v>
      </c>
      <c r="M221" s="5">
        <v>3</v>
      </c>
      <c r="N221" s="5" t="s">
        <v>3</v>
      </c>
      <c r="O221" s="5">
        <v>2</v>
      </c>
      <c r="P221" s="5">
        <f>ROUND(Source!DK206,O221)</f>
        <v>16931.03</v>
      </c>
      <c r="Q221" s="5"/>
      <c r="R221" s="5"/>
      <c r="S221" s="5"/>
      <c r="T221" s="5"/>
      <c r="U221" s="5"/>
      <c r="V221" s="5"/>
      <c r="W221" s="5">
        <v>16931.03</v>
      </c>
      <c r="X221" s="5">
        <v>1</v>
      </c>
      <c r="Y221" s="5">
        <v>16931.03</v>
      </c>
      <c r="Z221" s="5">
        <v>16931.03</v>
      </c>
      <c r="AA221" s="5">
        <v>1</v>
      </c>
      <c r="AB221" s="5">
        <v>16931.03</v>
      </c>
    </row>
    <row r="222" spans="1:28" x14ac:dyDescent="0.2">
      <c r="A222" s="5">
        <v>50</v>
      </c>
      <c r="B222" s="5">
        <v>0</v>
      </c>
      <c r="C222" s="5">
        <v>0</v>
      </c>
      <c r="D222" s="5">
        <v>1</v>
      </c>
      <c r="E222" s="5">
        <v>232</v>
      </c>
      <c r="F222" s="5">
        <f>ROUND(Source!BC206,O222)</f>
        <v>0</v>
      </c>
      <c r="G222" s="5" t="s">
        <v>126</v>
      </c>
      <c r="H222" s="5" t="s">
        <v>127</v>
      </c>
      <c r="I222" s="5"/>
      <c r="J222" s="5"/>
      <c r="K222" s="5">
        <v>232</v>
      </c>
      <c r="L222" s="5">
        <v>15</v>
      </c>
      <c r="M222" s="5">
        <v>3</v>
      </c>
      <c r="N222" s="5" t="s">
        <v>3</v>
      </c>
      <c r="O222" s="5">
        <v>2</v>
      </c>
      <c r="P222" s="5">
        <f>ROUND(Source!EU206,O222)</f>
        <v>0</v>
      </c>
      <c r="Q222" s="5"/>
      <c r="R222" s="5"/>
      <c r="S222" s="5"/>
      <c r="T222" s="5"/>
      <c r="U222" s="5"/>
      <c r="V222" s="5"/>
      <c r="W222" s="5">
        <v>0</v>
      </c>
      <c r="X222" s="5">
        <v>1</v>
      </c>
      <c r="Y222" s="5">
        <v>0</v>
      </c>
      <c r="Z222" s="5">
        <v>0</v>
      </c>
      <c r="AA222" s="5">
        <v>1</v>
      </c>
      <c r="AB222" s="5">
        <v>0</v>
      </c>
    </row>
    <row r="223" spans="1:28" x14ac:dyDescent="0.2">
      <c r="A223" s="5">
        <v>50</v>
      </c>
      <c r="B223" s="5">
        <v>0</v>
      </c>
      <c r="C223" s="5">
        <v>0</v>
      </c>
      <c r="D223" s="5">
        <v>1</v>
      </c>
      <c r="E223" s="5">
        <v>214</v>
      </c>
      <c r="F223" s="5">
        <f>ROUND(Source!AS206,O223)</f>
        <v>12751.07</v>
      </c>
      <c r="G223" s="5" t="s">
        <v>128</v>
      </c>
      <c r="H223" s="5" t="s">
        <v>129</v>
      </c>
      <c r="I223" s="5"/>
      <c r="J223" s="5"/>
      <c r="K223" s="5">
        <v>214</v>
      </c>
      <c r="L223" s="5">
        <v>16</v>
      </c>
      <c r="M223" s="5">
        <v>3</v>
      </c>
      <c r="N223" s="5" t="s">
        <v>3</v>
      </c>
      <c r="O223" s="5">
        <v>2</v>
      </c>
      <c r="P223" s="5">
        <f>ROUND(Source!EK206,O223)</f>
        <v>0</v>
      </c>
      <c r="Q223" s="5"/>
      <c r="R223" s="5"/>
      <c r="S223" s="5"/>
      <c r="T223" s="5"/>
      <c r="U223" s="5"/>
      <c r="V223" s="5"/>
      <c r="W223" s="5">
        <v>12751.07</v>
      </c>
      <c r="X223" s="5">
        <v>1</v>
      </c>
      <c r="Y223" s="5">
        <v>12751.07</v>
      </c>
      <c r="Z223" s="5">
        <v>0</v>
      </c>
      <c r="AA223" s="5">
        <v>1</v>
      </c>
      <c r="AB223" s="5">
        <v>0</v>
      </c>
    </row>
    <row r="224" spans="1:28" x14ac:dyDescent="0.2">
      <c r="A224" s="5">
        <v>50</v>
      </c>
      <c r="B224" s="5">
        <v>0</v>
      </c>
      <c r="C224" s="5">
        <v>0</v>
      </c>
      <c r="D224" s="5">
        <v>1</v>
      </c>
      <c r="E224" s="5">
        <v>215</v>
      </c>
      <c r="F224" s="5">
        <f>ROUND(Source!AT206,O224)</f>
        <v>38602.75</v>
      </c>
      <c r="G224" s="5" t="s">
        <v>130</v>
      </c>
      <c r="H224" s="5" t="s">
        <v>131</v>
      </c>
      <c r="I224" s="5"/>
      <c r="J224" s="5"/>
      <c r="K224" s="5">
        <v>215</v>
      </c>
      <c r="L224" s="5">
        <v>17</v>
      </c>
      <c r="M224" s="5">
        <v>3</v>
      </c>
      <c r="N224" s="5" t="s">
        <v>3</v>
      </c>
      <c r="O224" s="5">
        <v>2</v>
      </c>
      <c r="P224" s="5">
        <f>ROUND(Source!EL206,O224)</f>
        <v>38602.75</v>
      </c>
      <c r="Q224" s="5"/>
      <c r="R224" s="5"/>
      <c r="S224" s="5"/>
      <c r="T224" s="5"/>
      <c r="U224" s="5"/>
      <c r="V224" s="5"/>
      <c r="W224" s="5">
        <v>38602.75</v>
      </c>
      <c r="X224" s="5">
        <v>1</v>
      </c>
      <c r="Y224" s="5">
        <v>38602.75</v>
      </c>
      <c r="Z224" s="5">
        <v>38602.75</v>
      </c>
      <c r="AA224" s="5">
        <v>1</v>
      </c>
      <c r="AB224" s="5">
        <v>38602.75</v>
      </c>
    </row>
    <row r="225" spans="1:206" x14ac:dyDescent="0.2">
      <c r="A225" s="5">
        <v>50</v>
      </c>
      <c r="B225" s="5">
        <v>0</v>
      </c>
      <c r="C225" s="5">
        <v>0</v>
      </c>
      <c r="D225" s="5">
        <v>1</v>
      </c>
      <c r="E225" s="5">
        <v>217</v>
      </c>
      <c r="F225" s="5">
        <f>ROUND(Source!AU206,O225)</f>
        <v>0</v>
      </c>
      <c r="G225" s="5" t="s">
        <v>132</v>
      </c>
      <c r="H225" s="5" t="s">
        <v>133</v>
      </c>
      <c r="I225" s="5"/>
      <c r="J225" s="5"/>
      <c r="K225" s="5">
        <v>217</v>
      </c>
      <c r="L225" s="5">
        <v>18</v>
      </c>
      <c r="M225" s="5">
        <v>3</v>
      </c>
      <c r="N225" s="5" t="s">
        <v>3</v>
      </c>
      <c r="O225" s="5">
        <v>2</v>
      </c>
      <c r="P225" s="5">
        <f>ROUND(Source!EM206,O225)</f>
        <v>0</v>
      </c>
      <c r="Q225" s="5"/>
      <c r="R225" s="5"/>
      <c r="S225" s="5"/>
      <c r="T225" s="5"/>
      <c r="U225" s="5"/>
      <c r="V225" s="5"/>
      <c r="W225" s="5">
        <v>0</v>
      </c>
      <c r="X225" s="5">
        <v>1</v>
      </c>
      <c r="Y225" s="5">
        <v>0</v>
      </c>
      <c r="Z225" s="5">
        <v>0</v>
      </c>
      <c r="AA225" s="5">
        <v>1</v>
      </c>
      <c r="AB225" s="5">
        <v>0</v>
      </c>
    </row>
    <row r="226" spans="1:206" x14ac:dyDescent="0.2">
      <c r="A226" s="5">
        <v>50</v>
      </c>
      <c r="B226" s="5">
        <v>0</v>
      </c>
      <c r="C226" s="5">
        <v>0</v>
      </c>
      <c r="D226" s="5">
        <v>1</v>
      </c>
      <c r="E226" s="5">
        <v>230</v>
      </c>
      <c r="F226" s="5">
        <f>ROUND(Source!BA206,O226)</f>
        <v>0</v>
      </c>
      <c r="G226" s="5" t="s">
        <v>134</v>
      </c>
      <c r="H226" s="5" t="s">
        <v>135</v>
      </c>
      <c r="I226" s="5"/>
      <c r="J226" s="5"/>
      <c r="K226" s="5">
        <v>230</v>
      </c>
      <c r="L226" s="5">
        <v>19</v>
      </c>
      <c r="M226" s="5">
        <v>3</v>
      </c>
      <c r="N226" s="5" t="s">
        <v>3</v>
      </c>
      <c r="O226" s="5">
        <v>2</v>
      </c>
      <c r="P226" s="5">
        <f>ROUND(Source!ES206,O226)</f>
        <v>0</v>
      </c>
      <c r="Q226" s="5"/>
      <c r="R226" s="5"/>
      <c r="S226" s="5"/>
      <c r="T226" s="5"/>
      <c r="U226" s="5"/>
      <c r="V226" s="5"/>
      <c r="W226" s="5">
        <v>0</v>
      </c>
      <c r="X226" s="5">
        <v>1</v>
      </c>
      <c r="Y226" s="5">
        <v>0</v>
      </c>
      <c r="Z226" s="5">
        <v>0</v>
      </c>
      <c r="AA226" s="5">
        <v>1</v>
      </c>
      <c r="AB226" s="5">
        <v>0</v>
      </c>
    </row>
    <row r="227" spans="1:206" x14ac:dyDescent="0.2">
      <c r="A227" s="5">
        <v>50</v>
      </c>
      <c r="B227" s="5">
        <v>0</v>
      </c>
      <c r="C227" s="5">
        <v>0</v>
      </c>
      <c r="D227" s="5">
        <v>1</v>
      </c>
      <c r="E227" s="5">
        <v>206</v>
      </c>
      <c r="F227" s="5">
        <f>ROUND(Source!T206,O227)</f>
        <v>0</v>
      </c>
      <c r="G227" s="5" t="s">
        <v>136</v>
      </c>
      <c r="H227" s="5" t="s">
        <v>137</v>
      </c>
      <c r="I227" s="5"/>
      <c r="J227" s="5"/>
      <c r="K227" s="5">
        <v>206</v>
      </c>
      <c r="L227" s="5">
        <v>20</v>
      </c>
      <c r="M227" s="5">
        <v>3</v>
      </c>
      <c r="N227" s="5" t="s">
        <v>3</v>
      </c>
      <c r="O227" s="5">
        <v>2</v>
      </c>
      <c r="P227" s="5">
        <f>ROUND(Source!DL206,O227)</f>
        <v>0</v>
      </c>
      <c r="Q227" s="5"/>
      <c r="R227" s="5"/>
      <c r="S227" s="5"/>
      <c r="T227" s="5"/>
      <c r="U227" s="5"/>
      <c r="V227" s="5"/>
      <c r="W227" s="5">
        <v>0</v>
      </c>
      <c r="X227" s="5">
        <v>1</v>
      </c>
      <c r="Y227" s="5">
        <v>0</v>
      </c>
      <c r="Z227" s="5">
        <v>0</v>
      </c>
      <c r="AA227" s="5">
        <v>1</v>
      </c>
      <c r="AB227" s="5">
        <v>0</v>
      </c>
    </row>
    <row r="228" spans="1:206" x14ac:dyDescent="0.2">
      <c r="A228" s="5">
        <v>50</v>
      </c>
      <c r="B228" s="5">
        <v>0</v>
      </c>
      <c r="C228" s="5">
        <v>0</v>
      </c>
      <c r="D228" s="5">
        <v>1</v>
      </c>
      <c r="E228" s="5">
        <v>207</v>
      </c>
      <c r="F228" s="5">
        <f>Source!U206</f>
        <v>47.755931520000004</v>
      </c>
      <c r="G228" s="5" t="s">
        <v>138</v>
      </c>
      <c r="H228" s="5" t="s">
        <v>139</v>
      </c>
      <c r="I228" s="5"/>
      <c r="J228" s="5"/>
      <c r="K228" s="5">
        <v>207</v>
      </c>
      <c r="L228" s="5">
        <v>21</v>
      </c>
      <c r="M228" s="5">
        <v>3</v>
      </c>
      <c r="N228" s="5" t="s">
        <v>3</v>
      </c>
      <c r="O228" s="5">
        <v>-1</v>
      </c>
      <c r="P228" s="5">
        <f>Source!DM206</f>
        <v>47.755931520000004</v>
      </c>
      <c r="Q228" s="5"/>
      <c r="R228" s="5"/>
      <c r="S228" s="5"/>
      <c r="T228" s="5"/>
      <c r="U228" s="5"/>
      <c r="V228" s="5"/>
      <c r="W228" s="5">
        <v>47.755931519999997</v>
      </c>
      <c r="X228" s="5">
        <v>1</v>
      </c>
      <c r="Y228" s="5">
        <v>47.755931519999997</v>
      </c>
      <c r="Z228" s="5">
        <v>47.755931519999997</v>
      </c>
      <c r="AA228" s="5">
        <v>1</v>
      </c>
      <c r="AB228" s="5">
        <v>47.755931519999997</v>
      </c>
    </row>
    <row r="229" spans="1:206" x14ac:dyDescent="0.2">
      <c r="A229" s="5">
        <v>50</v>
      </c>
      <c r="B229" s="5">
        <v>0</v>
      </c>
      <c r="C229" s="5">
        <v>0</v>
      </c>
      <c r="D229" s="5">
        <v>1</v>
      </c>
      <c r="E229" s="5">
        <v>208</v>
      </c>
      <c r="F229" s="5">
        <f>Source!V206</f>
        <v>0</v>
      </c>
      <c r="G229" s="5" t="s">
        <v>140</v>
      </c>
      <c r="H229" s="5" t="s">
        <v>141</v>
      </c>
      <c r="I229" s="5"/>
      <c r="J229" s="5"/>
      <c r="K229" s="5">
        <v>208</v>
      </c>
      <c r="L229" s="5">
        <v>22</v>
      </c>
      <c r="M229" s="5">
        <v>3</v>
      </c>
      <c r="N229" s="5" t="s">
        <v>3</v>
      </c>
      <c r="O229" s="5">
        <v>-1</v>
      </c>
      <c r="P229" s="5">
        <f>Source!DN206</f>
        <v>0</v>
      </c>
      <c r="Q229" s="5"/>
      <c r="R229" s="5"/>
      <c r="S229" s="5"/>
      <c r="T229" s="5"/>
      <c r="U229" s="5"/>
      <c r="V229" s="5"/>
      <c r="W229" s="5">
        <v>0</v>
      </c>
      <c r="X229" s="5">
        <v>1</v>
      </c>
      <c r="Y229" s="5">
        <v>0</v>
      </c>
      <c r="Z229" s="5">
        <v>0</v>
      </c>
      <c r="AA229" s="5">
        <v>1</v>
      </c>
      <c r="AB229" s="5">
        <v>0</v>
      </c>
    </row>
    <row r="230" spans="1:206" x14ac:dyDescent="0.2">
      <c r="A230" s="5">
        <v>50</v>
      </c>
      <c r="B230" s="5">
        <v>0</v>
      </c>
      <c r="C230" s="5">
        <v>0</v>
      </c>
      <c r="D230" s="5">
        <v>1</v>
      </c>
      <c r="E230" s="5">
        <v>209</v>
      </c>
      <c r="F230" s="5">
        <f>ROUND(Source!W206,O230)</f>
        <v>0</v>
      </c>
      <c r="G230" s="5" t="s">
        <v>142</v>
      </c>
      <c r="H230" s="5" t="s">
        <v>143</v>
      </c>
      <c r="I230" s="5"/>
      <c r="J230" s="5"/>
      <c r="K230" s="5">
        <v>209</v>
      </c>
      <c r="L230" s="5">
        <v>23</v>
      </c>
      <c r="M230" s="5">
        <v>3</v>
      </c>
      <c r="N230" s="5" t="s">
        <v>3</v>
      </c>
      <c r="O230" s="5">
        <v>2</v>
      </c>
      <c r="P230" s="5">
        <f>ROUND(Source!DO206,O230)</f>
        <v>0</v>
      </c>
      <c r="Q230" s="5"/>
      <c r="R230" s="5"/>
      <c r="S230" s="5"/>
      <c r="T230" s="5"/>
      <c r="U230" s="5"/>
      <c r="V230" s="5"/>
      <c r="W230" s="5">
        <v>0</v>
      </c>
      <c r="X230" s="5">
        <v>1</v>
      </c>
      <c r="Y230" s="5">
        <v>0</v>
      </c>
      <c r="Z230" s="5">
        <v>0</v>
      </c>
      <c r="AA230" s="5">
        <v>1</v>
      </c>
      <c r="AB230" s="5">
        <v>0</v>
      </c>
    </row>
    <row r="231" spans="1:206" x14ac:dyDescent="0.2">
      <c r="A231" s="5">
        <v>50</v>
      </c>
      <c r="B231" s="5">
        <v>0</v>
      </c>
      <c r="C231" s="5">
        <v>0</v>
      </c>
      <c r="D231" s="5">
        <v>1</v>
      </c>
      <c r="E231" s="5">
        <v>233</v>
      </c>
      <c r="F231" s="5">
        <f>ROUND(Source!BD206,O231)</f>
        <v>0</v>
      </c>
      <c r="G231" s="5" t="s">
        <v>144</v>
      </c>
      <c r="H231" s="5" t="s">
        <v>145</v>
      </c>
      <c r="I231" s="5"/>
      <c r="J231" s="5"/>
      <c r="K231" s="5">
        <v>233</v>
      </c>
      <c r="L231" s="5">
        <v>24</v>
      </c>
      <c r="M231" s="5">
        <v>3</v>
      </c>
      <c r="N231" s="5" t="s">
        <v>3</v>
      </c>
      <c r="O231" s="5">
        <v>2</v>
      </c>
      <c r="P231" s="5">
        <f>ROUND(Source!EV206,O231)</f>
        <v>0</v>
      </c>
      <c r="Q231" s="5"/>
      <c r="R231" s="5"/>
      <c r="S231" s="5"/>
      <c r="T231" s="5"/>
      <c r="U231" s="5"/>
      <c r="V231" s="5"/>
      <c r="W231" s="5">
        <v>0</v>
      </c>
      <c r="X231" s="5">
        <v>1</v>
      </c>
      <c r="Y231" s="5">
        <v>0</v>
      </c>
      <c r="Z231" s="5">
        <v>0</v>
      </c>
      <c r="AA231" s="5">
        <v>1</v>
      </c>
      <c r="AB231" s="5">
        <v>0</v>
      </c>
    </row>
    <row r="232" spans="1:206" x14ac:dyDescent="0.2">
      <c r="A232" s="5">
        <v>50</v>
      </c>
      <c r="B232" s="5">
        <v>0</v>
      </c>
      <c r="C232" s="5">
        <v>0</v>
      </c>
      <c r="D232" s="5">
        <v>1</v>
      </c>
      <c r="E232" s="5">
        <v>210</v>
      </c>
      <c r="F232" s="5">
        <f>ROUND(Source!X206,O232)</f>
        <v>14730</v>
      </c>
      <c r="G232" s="5" t="s">
        <v>146</v>
      </c>
      <c r="H232" s="5" t="s">
        <v>147</v>
      </c>
      <c r="I232" s="5"/>
      <c r="J232" s="5"/>
      <c r="K232" s="5">
        <v>210</v>
      </c>
      <c r="L232" s="5">
        <v>25</v>
      </c>
      <c r="M232" s="5">
        <v>3</v>
      </c>
      <c r="N232" s="5" t="s">
        <v>3</v>
      </c>
      <c r="O232" s="5">
        <v>2</v>
      </c>
      <c r="P232" s="5">
        <f>ROUND(Source!DP206,O232)</f>
        <v>14730</v>
      </c>
      <c r="Q232" s="5"/>
      <c r="R232" s="5"/>
      <c r="S232" s="5"/>
      <c r="T232" s="5"/>
      <c r="U232" s="5"/>
      <c r="V232" s="5"/>
      <c r="W232" s="5">
        <v>14730</v>
      </c>
      <c r="X232" s="5">
        <v>1</v>
      </c>
      <c r="Y232" s="5">
        <v>14730</v>
      </c>
      <c r="Z232" s="5">
        <v>14730</v>
      </c>
      <c r="AA232" s="5">
        <v>1</v>
      </c>
      <c r="AB232" s="5">
        <v>14730</v>
      </c>
    </row>
    <row r="233" spans="1:206" x14ac:dyDescent="0.2">
      <c r="A233" s="5">
        <v>50</v>
      </c>
      <c r="B233" s="5">
        <v>0</v>
      </c>
      <c r="C233" s="5">
        <v>0</v>
      </c>
      <c r="D233" s="5">
        <v>1</v>
      </c>
      <c r="E233" s="5">
        <v>211</v>
      </c>
      <c r="F233" s="5">
        <f>ROUND(Source!Y206,O233)</f>
        <v>6941.72</v>
      </c>
      <c r="G233" s="5" t="s">
        <v>148</v>
      </c>
      <c r="H233" s="5" t="s">
        <v>149</v>
      </c>
      <c r="I233" s="5"/>
      <c r="J233" s="5"/>
      <c r="K233" s="5">
        <v>211</v>
      </c>
      <c r="L233" s="5">
        <v>26</v>
      </c>
      <c r="M233" s="5">
        <v>3</v>
      </c>
      <c r="N233" s="5" t="s">
        <v>3</v>
      </c>
      <c r="O233" s="5">
        <v>2</v>
      </c>
      <c r="P233" s="5">
        <f>ROUND(Source!DQ206,O233)</f>
        <v>6941.72</v>
      </c>
      <c r="Q233" s="5"/>
      <c r="R233" s="5"/>
      <c r="S233" s="5"/>
      <c r="T233" s="5"/>
      <c r="U233" s="5"/>
      <c r="V233" s="5"/>
      <c r="W233" s="5">
        <v>6941.72</v>
      </c>
      <c r="X233" s="5">
        <v>1</v>
      </c>
      <c r="Y233" s="5">
        <v>6941.72</v>
      </c>
      <c r="Z233" s="5">
        <v>6941.72</v>
      </c>
      <c r="AA233" s="5">
        <v>1</v>
      </c>
      <c r="AB233" s="5">
        <v>6941.72</v>
      </c>
    </row>
    <row r="234" spans="1:206" x14ac:dyDescent="0.2">
      <c r="A234" s="5">
        <v>50</v>
      </c>
      <c r="B234" s="5">
        <v>0</v>
      </c>
      <c r="C234" s="5">
        <v>0</v>
      </c>
      <c r="D234" s="5">
        <v>1</v>
      </c>
      <c r="E234" s="5">
        <v>224</v>
      </c>
      <c r="F234" s="5">
        <f>ROUND(Source!AR206,O234)</f>
        <v>51353.82</v>
      </c>
      <c r="G234" s="5" t="s">
        <v>150</v>
      </c>
      <c r="H234" s="5" t="s">
        <v>151</v>
      </c>
      <c r="I234" s="5"/>
      <c r="J234" s="5"/>
      <c r="K234" s="5">
        <v>224</v>
      </c>
      <c r="L234" s="5">
        <v>27</v>
      </c>
      <c r="M234" s="5">
        <v>3</v>
      </c>
      <c r="N234" s="5" t="s">
        <v>3</v>
      </c>
      <c r="O234" s="5">
        <v>2</v>
      </c>
      <c r="P234" s="5">
        <f>ROUND(Source!EJ206,O234)</f>
        <v>38602.75</v>
      </c>
      <c r="Q234" s="5"/>
      <c r="R234" s="5"/>
      <c r="S234" s="5"/>
      <c r="T234" s="5"/>
      <c r="U234" s="5"/>
      <c r="V234" s="5"/>
      <c r="W234" s="5">
        <v>51353.82</v>
      </c>
      <c r="X234" s="5">
        <v>1</v>
      </c>
      <c r="Y234" s="5">
        <v>51353.82</v>
      </c>
      <c r="Z234" s="5">
        <v>38602.75</v>
      </c>
      <c r="AA234" s="5">
        <v>1</v>
      </c>
      <c r="AB234" s="5">
        <v>38602.75</v>
      </c>
    </row>
    <row r="236" spans="1:206" x14ac:dyDescent="0.2">
      <c r="A236" s="1">
        <v>4</v>
      </c>
      <c r="B236" s="1">
        <v>1</v>
      </c>
      <c r="C236" s="1"/>
      <c r="D236" s="1">
        <f>ROW(A301)</f>
        <v>301</v>
      </c>
      <c r="E236" s="1"/>
      <c r="F236" s="1" t="s">
        <v>17</v>
      </c>
      <c r="G236" s="1" t="s">
        <v>173</v>
      </c>
      <c r="H236" s="1" t="s">
        <v>3</v>
      </c>
      <c r="I236" s="1">
        <v>0</v>
      </c>
      <c r="J236" s="1"/>
      <c r="K236" s="1">
        <v>-1</v>
      </c>
      <c r="L236" s="1"/>
      <c r="M236" s="1" t="s">
        <v>3</v>
      </c>
      <c r="N236" s="1"/>
      <c r="O236" s="1"/>
      <c r="P236" s="1"/>
      <c r="Q236" s="1"/>
      <c r="R236" s="1"/>
      <c r="S236" s="1">
        <v>0</v>
      </c>
      <c r="T236" s="1">
        <v>0</v>
      </c>
      <c r="U236" s="1" t="s">
        <v>3</v>
      </c>
      <c r="V236" s="1">
        <v>0</v>
      </c>
      <c r="W236" s="1"/>
      <c r="X236" s="1"/>
      <c r="Y236" s="1"/>
      <c r="Z236" s="1"/>
      <c r="AA236" s="1"/>
      <c r="AB236" s="1" t="s">
        <v>3</v>
      </c>
      <c r="AC236" s="1" t="s">
        <v>3</v>
      </c>
      <c r="AD236" s="1" t="s">
        <v>3</v>
      </c>
      <c r="AE236" s="1" t="s">
        <v>3</v>
      </c>
      <c r="AF236" s="1" t="s">
        <v>3</v>
      </c>
      <c r="AG236" s="1" t="s">
        <v>3</v>
      </c>
      <c r="AH236" s="1"/>
      <c r="AI236" s="1"/>
      <c r="AJ236" s="1"/>
      <c r="AK236" s="1"/>
      <c r="AL236" s="1"/>
      <c r="AM236" s="1"/>
      <c r="AN236" s="1"/>
      <c r="AO236" s="1"/>
      <c r="AP236" s="1" t="s">
        <v>3</v>
      </c>
      <c r="AQ236" s="1" t="s">
        <v>3</v>
      </c>
      <c r="AR236" s="1" t="s">
        <v>3</v>
      </c>
      <c r="AS236" s="1"/>
      <c r="AT236" s="1"/>
      <c r="AU236" s="1"/>
      <c r="AV236" s="1"/>
      <c r="AW236" s="1"/>
      <c r="AX236" s="1"/>
      <c r="AY236" s="1"/>
      <c r="AZ236" s="1" t="s">
        <v>3</v>
      </c>
      <c r="BA236" s="1"/>
      <c r="BB236" s="1" t="s">
        <v>3</v>
      </c>
      <c r="BC236" s="1" t="s">
        <v>3</v>
      </c>
      <c r="BD236" s="1" t="s">
        <v>3</v>
      </c>
      <c r="BE236" s="1" t="s">
        <v>3</v>
      </c>
      <c r="BF236" s="1" t="s">
        <v>3</v>
      </c>
      <c r="BG236" s="1" t="s">
        <v>3</v>
      </c>
      <c r="BH236" s="1" t="s">
        <v>3</v>
      </c>
      <c r="BI236" s="1" t="s">
        <v>3</v>
      </c>
      <c r="BJ236" s="1" t="s">
        <v>3</v>
      </c>
      <c r="BK236" s="1" t="s">
        <v>3</v>
      </c>
      <c r="BL236" s="1" t="s">
        <v>3</v>
      </c>
      <c r="BM236" s="1" t="s">
        <v>3</v>
      </c>
      <c r="BN236" s="1" t="s">
        <v>3</v>
      </c>
      <c r="BO236" s="1" t="s">
        <v>3</v>
      </c>
      <c r="BP236" s="1" t="s">
        <v>3</v>
      </c>
      <c r="BQ236" s="1"/>
      <c r="BR236" s="1"/>
      <c r="BS236" s="1"/>
      <c r="BT236" s="1"/>
      <c r="BU236" s="1"/>
      <c r="BV236" s="1"/>
      <c r="BW236" s="1"/>
      <c r="BX236" s="1">
        <v>0</v>
      </c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>
        <v>0</v>
      </c>
    </row>
    <row r="238" spans="1:206" x14ac:dyDescent="0.2">
      <c r="A238" s="3">
        <v>52</v>
      </c>
      <c r="B238" s="3">
        <f t="shared" ref="B238:G238" si="120">B301</f>
        <v>1</v>
      </c>
      <c r="C238" s="3">
        <f t="shared" si="120"/>
        <v>4</v>
      </c>
      <c r="D238" s="3">
        <f t="shared" si="120"/>
        <v>236</v>
      </c>
      <c r="E238" s="3">
        <f t="shared" si="120"/>
        <v>0</v>
      </c>
      <c r="F238" s="3" t="str">
        <f t="shared" si="120"/>
        <v>Новый раздел</v>
      </c>
      <c r="G238" s="3" t="str">
        <f t="shared" si="120"/>
        <v>Коллектор "Москва-Сити" (кабельный) ПК3-ПК26</v>
      </c>
      <c r="H238" s="3"/>
      <c r="I238" s="3"/>
      <c r="J238" s="3"/>
      <c r="K238" s="3"/>
      <c r="L238" s="3"/>
      <c r="M238" s="3"/>
      <c r="N238" s="3"/>
      <c r="O238" s="3">
        <f t="shared" ref="O238:AT238" si="121">O301</f>
        <v>2690684.71</v>
      </c>
      <c r="P238" s="3">
        <f t="shared" si="121"/>
        <v>2518582</v>
      </c>
      <c r="Q238" s="3">
        <f t="shared" si="121"/>
        <v>19421.38</v>
      </c>
      <c r="R238" s="3">
        <f t="shared" si="121"/>
        <v>5314.18</v>
      </c>
      <c r="S238" s="3">
        <f t="shared" si="121"/>
        <v>152681.32999999999</v>
      </c>
      <c r="T238" s="3">
        <f t="shared" si="121"/>
        <v>0</v>
      </c>
      <c r="U238" s="3">
        <f t="shared" si="121"/>
        <v>407.98182300743991</v>
      </c>
      <c r="V238" s="3">
        <f t="shared" si="121"/>
        <v>0</v>
      </c>
      <c r="W238" s="3">
        <f t="shared" si="121"/>
        <v>0</v>
      </c>
      <c r="X238" s="3">
        <f t="shared" si="121"/>
        <v>140466.82999999999</v>
      </c>
      <c r="Y238" s="3">
        <f t="shared" si="121"/>
        <v>65652.98</v>
      </c>
      <c r="Z238" s="3">
        <f t="shared" si="121"/>
        <v>0</v>
      </c>
      <c r="AA238" s="3">
        <f t="shared" si="121"/>
        <v>0</v>
      </c>
      <c r="AB238" s="3">
        <f t="shared" si="121"/>
        <v>0</v>
      </c>
      <c r="AC238" s="3">
        <f t="shared" si="121"/>
        <v>0</v>
      </c>
      <c r="AD238" s="3">
        <f t="shared" si="121"/>
        <v>0</v>
      </c>
      <c r="AE238" s="3">
        <f t="shared" si="121"/>
        <v>0</v>
      </c>
      <c r="AF238" s="3">
        <f t="shared" si="121"/>
        <v>0</v>
      </c>
      <c r="AG238" s="3">
        <f t="shared" si="121"/>
        <v>0</v>
      </c>
      <c r="AH238" s="3">
        <f t="shared" si="121"/>
        <v>0</v>
      </c>
      <c r="AI238" s="3">
        <f t="shared" si="121"/>
        <v>0</v>
      </c>
      <c r="AJ238" s="3">
        <f t="shared" si="121"/>
        <v>0</v>
      </c>
      <c r="AK238" s="3">
        <f t="shared" si="121"/>
        <v>0</v>
      </c>
      <c r="AL238" s="3">
        <f t="shared" si="121"/>
        <v>0</v>
      </c>
      <c r="AM238" s="3">
        <f t="shared" si="121"/>
        <v>0</v>
      </c>
      <c r="AN238" s="3">
        <f t="shared" si="121"/>
        <v>0</v>
      </c>
      <c r="AO238" s="3">
        <f t="shared" si="121"/>
        <v>0</v>
      </c>
      <c r="AP238" s="3">
        <f t="shared" si="121"/>
        <v>0</v>
      </c>
      <c r="AQ238" s="3">
        <f t="shared" si="121"/>
        <v>0</v>
      </c>
      <c r="AR238" s="3">
        <f t="shared" si="121"/>
        <v>2905307.2</v>
      </c>
      <c r="AS238" s="3">
        <f t="shared" si="121"/>
        <v>26908.880000000001</v>
      </c>
      <c r="AT238" s="3">
        <f t="shared" si="121"/>
        <v>2878398.32</v>
      </c>
      <c r="AU238" s="3">
        <f t="shared" ref="AU238:BZ238" si="122">AU301</f>
        <v>0</v>
      </c>
      <c r="AV238" s="3">
        <f t="shared" si="122"/>
        <v>2518582</v>
      </c>
      <c r="AW238" s="3">
        <f t="shared" si="122"/>
        <v>2518582</v>
      </c>
      <c r="AX238" s="3">
        <f t="shared" si="122"/>
        <v>0</v>
      </c>
      <c r="AY238" s="3">
        <f t="shared" si="122"/>
        <v>2518582</v>
      </c>
      <c r="AZ238" s="3">
        <f t="shared" si="122"/>
        <v>0</v>
      </c>
      <c r="BA238" s="3">
        <f t="shared" si="122"/>
        <v>0</v>
      </c>
      <c r="BB238" s="3">
        <f t="shared" si="122"/>
        <v>0</v>
      </c>
      <c r="BC238" s="3">
        <f t="shared" si="122"/>
        <v>0</v>
      </c>
      <c r="BD238" s="3">
        <f t="shared" si="122"/>
        <v>0</v>
      </c>
      <c r="BE238" s="3">
        <f t="shared" si="122"/>
        <v>0</v>
      </c>
      <c r="BF238" s="3">
        <f t="shared" si="122"/>
        <v>0</v>
      </c>
      <c r="BG238" s="3">
        <f t="shared" si="122"/>
        <v>0</v>
      </c>
      <c r="BH238" s="3">
        <f t="shared" si="122"/>
        <v>0</v>
      </c>
      <c r="BI238" s="3">
        <f t="shared" si="122"/>
        <v>0</v>
      </c>
      <c r="BJ238" s="3">
        <f t="shared" si="122"/>
        <v>0</v>
      </c>
      <c r="BK238" s="3">
        <f t="shared" si="122"/>
        <v>0</v>
      </c>
      <c r="BL238" s="3">
        <f t="shared" si="122"/>
        <v>0</v>
      </c>
      <c r="BM238" s="3">
        <f t="shared" si="122"/>
        <v>0</v>
      </c>
      <c r="BN238" s="3">
        <f t="shared" si="122"/>
        <v>0</v>
      </c>
      <c r="BO238" s="3">
        <f t="shared" si="122"/>
        <v>0</v>
      </c>
      <c r="BP238" s="3">
        <f t="shared" si="122"/>
        <v>0</v>
      </c>
      <c r="BQ238" s="3">
        <f t="shared" si="122"/>
        <v>0</v>
      </c>
      <c r="BR238" s="3">
        <f t="shared" si="122"/>
        <v>0</v>
      </c>
      <c r="BS238" s="3">
        <f t="shared" si="122"/>
        <v>0</v>
      </c>
      <c r="BT238" s="3">
        <f t="shared" si="122"/>
        <v>0</v>
      </c>
      <c r="BU238" s="3">
        <f t="shared" si="122"/>
        <v>0</v>
      </c>
      <c r="BV238" s="3">
        <f t="shared" si="122"/>
        <v>0</v>
      </c>
      <c r="BW238" s="3">
        <f t="shared" si="122"/>
        <v>0</v>
      </c>
      <c r="BX238" s="3">
        <f t="shared" si="122"/>
        <v>0</v>
      </c>
      <c r="BY238" s="3">
        <f t="shared" si="122"/>
        <v>0</v>
      </c>
      <c r="BZ238" s="3">
        <f t="shared" si="122"/>
        <v>0</v>
      </c>
      <c r="CA238" s="3">
        <f t="shared" ref="CA238:DF238" si="123">CA301</f>
        <v>0</v>
      </c>
      <c r="CB238" s="3">
        <f t="shared" si="123"/>
        <v>0</v>
      </c>
      <c r="CC238" s="3">
        <f t="shared" si="123"/>
        <v>0</v>
      </c>
      <c r="CD238" s="3">
        <f t="shared" si="123"/>
        <v>0</v>
      </c>
      <c r="CE238" s="3">
        <f t="shared" si="123"/>
        <v>0</v>
      </c>
      <c r="CF238" s="3">
        <f t="shared" si="123"/>
        <v>0</v>
      </c>
      <c r="CG238" s="3">
        <f t="shared" si="123"/>
        <v>0</v>
      </c>
      <c r="CH238" s="3">
        <f t="shared" si="123"/>
        <v>0</v>
      </c>
      <c r="CI238" s="3">
        <f t="shared" si="123"/>
        <v>0</v>
      </c>
      <c r="CJ238" s="3">
        <f t="shared" si="123"/>
        <v>0</v>
      </c>
      <c r="CK238" s="3">
        <f t="shared" si="123"/>
        <v>0</v>
      </c>
      <c r="CL238" s="3">
        <f t="shared" si="123"/>
        <v>0</v>
      </c>
      <c r="CM238" s="3">
        <f t="shared" si="123"/>
        <v>0</v>
      </c>
      <c r="CN238" s="3">
        <f t="shared" si="123"/>
        <v>0</v>
      </c>
      <c r="CO238" s="3">
        <f t="shared" si="123"/>
        <v>0</v>
      </c>
      <c r="CP238" s="3">
        <f t="shared" si="123"/>
        <v>0</v>
      </c>
      <c r="CQ238" s="3">
        <f t="shared" si="123"/>
        <v>0</v>
      </c>
      <c r="CR238" s="3">
        <f t="shared" si="123"/>
        <v>0</v>
      </c>
      <c r="CS238" s="3">
        <f t="shared" si="123"/>
        <v>0</v>
      </c>
      <c r="CT238" s="3">
        <f t="shared" si="123"/>
        <v>0</v>
      </c>
      <c r="CU238" s="3">
        <f t="shared" si="123"/>
        <v>0</v>
      </c>
      <c r="CV238" s="3">
        <f t="shared" si="123"/>
        <v>0</v>
      </c>
      <c r="CW238" s="3">
        <f t="shared" si="123"/>
        <v>0</v>
      </c>
      <c r="CX238" s="3">
        <f t="shared" si="123"/>
        <v>0</v>
      </c>
      <c r="CY238" s="3">
        <f t="shared" si="123"/>
        <v>0</v>
      </c>
      <c r="CZ238" s="3">
        <f t="shared" si="123"/>
        <v>0</v>
      </c>
      <c r="DA238" s="3">
        <f t="shared" si="123"/>
        <v>0</v>
      </c>
      <c r="DB238" s="3">
        <f t="shared" si="123"/>
        <v>0</v>
      </c>
      <c r="DC238" s="3">
        <f t="shared" si="123"/>
        <v>0</v>
      </c>
      <c r="DD238" s="3">
        <f t="shared" si="123"/>
        <v>0</v>
      </c>
      <c r="DE238" s="3">
        <f t="shared" si="123"/>
        <v>0</v>
      </c>
      <c r="DF238" s="3">
        <f t="shared" si="123"/>
        <v>0</v>
      </c>
      <c r="DG238" s="4">
        <f t="shared" ref="DG238:EL238" si="124">DG301</f>
        <v>2690684.71</v>
      </c>
      <c r="DH238" s="4">
        <f t="shared" si="124"/>
        <v>2518582</v>
      </c>
      <c r="DI238" s="4">
        <f t="shared" si="124"/>
        <v>19421.38</v>
      </c>
      <c r="DJ238" s="4">
        <f t="shared" si="124"/>
        <v>5314.18</v>
      </c>
      <c r="DK238" s="4">
        <f t="shared" si="124"/>
        <v>152681.32999999999</v>
      </c>
      <c r="DL238" s="4">
        <f t="shared" si="124"/>
        <v>0</v>
      </c>
      <c r="DM238" s="4">
        <f t="shared" si="124"/>
        <v>407.98182300743991</v>
      </c>
      <c r="DN238" s="4">
        <f t="shared" si="124"/>
        <v>0</v>
      </c>
      <c r="DO238" s="4">
        <f t="shared" si="124"/>
        <v>0</v>
      </c>
      <c r="DP238" s="4">
        <f t="shared" si="124"/>
        <v>140466.82999999999</v>
      </c>
      <c r="DQ238" s="4">
        <f t="shared" si="124"/>
        <v>65652.98</v>
      </c>
      <c r="DR238" s="4">
        <f t="shared" si="124"/>
        <v>0</v>
      </c>
      <c r="DS238" s="4">
        <f t="shared" si="124"/>
        <v>0</v>
      </c>
      <c r="DT238" s="4">
        <f t="shared" si="124"/>
        <v>0</v>
      </c>
      <c r="DU238" s="4">
        <f t="shared" si="124"/>
        <v>0</v>
      </c>
      <c r="DV238" s="4">
        <f t="shared" si="124"/>
        <v>0</v>
      </c>
      <c r="DW238" s="4">
        <f t="shared" si="124"/>
        <v>0</v>
      </c>
      <c r="DX238" s="4">
        <f t="shared" si="124"/>
        <v>0</v>
      </c>
      <c r="DY238" s="4">
        <f t="shared" si="124"/>
        <v>0</v>
      </c>
      <c r="DZ238" s="4">
        <f t="shared" si="124"/>
        <v>0</v>
      </c>
      <c r="EA238" s="4">
        <f t="shared" si="124"/>
        <v>0</v>
      </c>
      <c r="EB238" s="4">
        <f t="shared" si="124"/>
        <v>0</v>
      </c>
      <c r="EC238" s="4">
        <f t="shared" si="124"/>
        <v>0</v>
      </c>
      <c r="ED238" s="4">
        <f t="shared" si="124"/>
        <v>0</v>
      </c>
      <c r="EE238" s="4">
        <f t="shared" si="124"/>
        <v>0</v>
      </c>
      <c r="EF238" s="4">
        <f t="shared" si="124"/>
        <v>0</v>
      </c>
      <c r="EG238" s="4">
        <f t="shared" si="124"/>
        <v>0</v>
      </c>
      <c r="EH238" s="4">
        <f t="shared" si="124"/>
        <v>0</v>
      </c>
      <c r="EI238" s="4">
        <f t="shared" si="124"/>
        <v>0</v>
      </c>
      <c r="EJ238" s="4">
        <f t="shared" si="124"/>
        <v>2905307.2</v>
      </c>
      <c r="EK238" s="4">
        <f t="shared" si="124"/>
        <v>26908.880000000001</v>
      </c>
      <c r="EL238" s="4">
        <f t="shared" si="124"/>
        <v>2878398.32</v>
      </c>
      <c r="EM238" s="4">
        <f t="shared" ref="EM238:FR238" si="125">EM301</f>
        <v>0</v>
      </c>
      <c r="EN238" s="4">
        <f t="shared" si="125"/>
        <v>2518582</v>
      </c>
      <c r="EO238" s="4">
        <f t="shared" si="125"/>
        <v>2518582</v>
      </c>
      <c r="EP238" s="4">
        <f t="shared" si="125"/>
        <v>0</v>
      </c>
      <c r="EQ238" s="4">
        <f t="shared" si="125"/>
        <v>2518582</v>
      </c>
      <c r="ER238" s="4">
        <f t="shared" si="125"/>
        <v>0</v>
      </c>
      <c r="ES238" s="4">
        <f t="shared" si="125"/>
        <v>0</v>
      </c>
      <c r="ET238" s="4">
        <f t="shared" si="125"/>
        <v>0</v>
      </c>
      <c r="EU238" s="4">
        <f t="shared" si="125"/>
        <v>0</v>
      </c>
      <c r="EV238" s="4">
        <f t="shared" si="125"/>
        <v>0</v>
      </c>
      <c r="EW238" s="4">
        <f t="shared" si="125"/>
        <v>0</v>
      </c>
      <c r="EX238" s="4">
        <f t="shared" si="125"/>
        <v>0</v>
      </c>
      <c r="EY238" s="4">
        <f t="shared" si="125"/>
        <v>0</v>
      </c>
      <c r="EZ238" s="4">
        <f t="shared" si="125"/>
        <v>0</v>
      </c>
      <c r="FA238" s="4">
        <f t="shared" si="125"/>
        <v>0</v>
      </c>
      <c r="FB238" s="4">
        <f t="shared" si="125"/>
        <v>0</v>
      </c>
      <c r="FC238" s="4">
        <f t="shared" si="125"/>
        <v>0</v>
      </c>
      <c r="FD238" s="4">
        <f t="shared" si="125"/>
        <v>0</v>
      </c>
      <c r="FE238" s="4">
        <f t="shared" si="125"/>
        <v>0</v>
      </c>
      <c r="FF238" s="4">
        <f t="shared" si="125"/>
        <v>0</v>
      </c>
      <c r="FG238" s="4">
        <f t="shared" si="125"/>
        <v>0</v>
      </c>
      <c r="FH238" s="4">
        <f t="shared" si="125"/>
        <v>0</v>
      </c>
      <c r="FI238" s="4">
        <f t="shared" si="125"/>
        <v>0</v>
      </c>
      <c r="FJ238" s="4">
        <f t="shared" si="125"/>
        <v>0</v>
      </c>
      <c r="FK238" s="4">
        <f t="shared" si="125"/>
        <v>0</v>
      </c>
      <c r="FL238" s="4">
        <f t="shared" si="125"/>
        <v>0</v>
      </c>
      <c r="FM238" s="4">
        <f t="shared" si="125"/>
        <v>0</v>
      </c>
      <c r="FN238" s="4">
        <f t="shared" si="125"/>
        <v>0</v>
      </c>
      <c r="FO238" s="4">
        <f t="shared" si="125"/>
        <v>0</v>
      </c>
      <c r="FP238" s="4">
        <f t="shared" si="125"/>
        <v>0</v>
      </c>
      <c r="FQ238" s="4">
        <f t="shared" si="125"/>
        <v>0</v>
      </c>
      <c r="FR238" s="4">
        <f t="shared" si="125"/>
        <v>0</v>
      </c>
      <c r="FS238" s="4">
        <f t="shared" ref="FS238:GX238" si="126">FS301</f>
        <v>0</v>
      </c>
      <c r="FT238" s="4">
        <f t="shared" si="126"/>
        <v>0</v>
      </c>
      <c r="FU238" s="4">
        <f t="shared" si="126"/>
        <v>0</v>
      </c>
      <c r="FV238" s="4">
        <f t="shared" si="126"/>
        <v>0</v>
      </c>
      <c r="FW238" s="4">
        <f t="shared" si="126"/>
        <v>0</v>
      </c>
      <c r="FX238" s="4">
        <f t="shared" si="126"/>
        <v>0</v>
      </c>
      <c r="FY238" s="4">
        <f t="shared" si="126"/>
        <v>0</v>
      </c>
      <c r="FZ238" s="4">
        <f t="shared" si="126"/>
        <v>0</v>
      </c>
      <c r="GA238" s="4">
        <f t="shared" si="126"/>
        <v>0</v>
      </c>
      <c r="GB238" s="4">
        <f t="shared" si="126"/>
        <v>0</v>
      </c>
      <c r="GC238" s="4">
        <f t="shared" si="126"/>
        <v>0</v>
      </c>
      <c r="GD238" s="4">
        <f t="shared" si="126"/>
        <v>0</v>
      </c>
      <c r="GE238" s="4">
        <f t="shared" si="126"/>
        <v>0</v>
      </c>
      <c r="GF238" s="4">
        <f t="shared" si="126"/>
        <v>0</v>
      </c>
      <c r="GG238" s="4">
        <f t="shared" si="126"/>
        <v>0</v>
      </c>
      <c r="GH238" s="4">
        <f t="shared" si="126"/>
        <v>0</v>
      </c>
      <c r="GI238" s="4">
        <f t="shared" si="126"/>
        <v>0</v>
      </c>
      <c r="GJ238" s="4">
        <f t="shared" si="126"/>
        <v>0</v>
      </c>
      <c r="GK238" s="4">
        <f t="shared" si="126"/>
        <v>0</v>
      </c>
      <c r="GL238" s="4">
        <f t="shared" si="126"/>
        <v>0</v>
      </c>
      <c r="GM238" s="4">
        <f t="shared" si="126"/>
        <v>0</v>
      </c>
      <c r="GN238" s="4">
        <f t="shared" si="126"/>
        <v>0</v>
      </c>
      <c r="GO238" s="4">
        <f t="shared" si="126"/>
        <v>0</v>
      </c>
      <c r="GP238" s="4">
        <f t="shared" si="126"/>
        <v>0</v>
      </c>
      <c r="GQ238" s="4">
        <f t="shared" si="126"/>
        <v>0</v>
      </c>
      <c r="GR238" s="4">
        <f t="shared" si="126"/>
        <v>0</v>
      </c>
      <c r="GS238" s="4">
        <f t="shared" si="126"/>
        <v>0</v>
      </c>
      <c r="GT238" s="4">
        <f t="shared" si="126"/>
        <v>0</v>
      </c>
      <c r="GU238" s="4">
        <f t="shared" si="126"/>
        <v>0</v>
      </c>
      <c r="GV238" s="4">
        <f t="shared" si="126"/>
        <v>0</v>
      </c>
      <c r="GW238" s="4">
        <f t="shared" si="126"/>
        <v>0</v>
      </c>
      <c r="GX238" s="4">
        <f t="shared" si="126"/>
        <v>0</v>
      </c>
    </row>
    <row r="240" spans="1:206" x14ac:dyDescent="0.2">
      <c r="A240" s="1">
        <v>5</v>
      </c>
      <c r="B240" s="1">
        <v>1</v>
      </c>
      <c r="C240" s="1"/>
      <c r="D240" s="1">
        <f>ROW(A271)</f>
        <v>271</v>
      </c>
      <c r="E240" s="1"/>
      <c r="F240" s="1" t="s">
        <v>19</v>
      </c>
      <c r="G240" s="1" t="s">
        <v>20</v>
      </c>
      <c r="H240" s="1" t="s">
        <v>3</v>
      </c>
      <c r="I240" s="1">
        <v>0</v>
      </c>
      <c r="J240" s="1"/>
      <c r="K240" s="1">
        <v>0</v>
      </c>
      <c r="L240" s="1"/>
      <c r="M240" s="1" t="s">
        <v>3</v>
      </c>
      <c r="N240" s="1"/>
      <c r="O240" s="1"/>
      <c r="P240" s="1"/>
      <c r="Q240" s="1"/>
      <c r="R240" s="1"/>
      <c r="S240" s="1">
        <v>0</v>
      </c>
      <c r="T240" s="1">
        <v>0</v>
      </c>
      <c r="U240" s="1" t="s">
        <v>3</v>
      </c>
      <c r="V240" s="1">
        <v>0</v>
      </c>
      <c r="W240" s="1"/>
      <c r="X240" s="1"/>
      <c r="Y240" s="1"/>
      <c r="Z240" s="1"/>
      <c r="AA240" s="1"/>
      <c r="AB240" s="1" t="s">
        <v>3</v>
      </c>
      <c r="AC240" s="1" t="s">
        <v>3</v>
      </c>
      <c r="AD240" s="1" t="s">
        <v>3</v>
      </c>
      <c r="AE240" s="1" t="s">
        <v>3</v>
      </c>
      <c r="AF240" s="1" t="s">
        <v>3</v>
      </c>
      <c r="AG240" s="1" t="s">
        <v>3</v>
      </c>
      <c r="AH240" s="1"/>
      <c r="AI240" s="1"/>
      <c r="AJ240" s="1"/>
      <c r="AK240" s="1"/>
      <c r="AL240" s="1"/>
      <c r="AM240" s="1"/>
      <c r="AN240" s="1"/>
      <c r="AO240" s="1"/>
      <c r="AP240" s="1" t="s">
        <v>3</v>
      </c>
      <c r="AQ240" s="1" t="s">
        <v>3</v>
      </c>
      <c r="AR240" s="1" t="s">
        <v>3</v>
      </c>
      <c r="AS240" s="1"/>
      <c r="AT240" s="1"/>
      <c r="AU240" s="1"/>
      <c r="AV240" s="1"/>
      <c r="AW240" s="1"/>
      <c r="AX240" s="1"/>
      <c r="AY240" s="1"/>
      <c r="AZ240" s="1" t="s">
        <v>3</v>
      </c>
      <c r="BA240" s="1"/>
      <c r="BB240" s="1" t="s">
        <v>3</v>
      </c>
      <c r="BC240" s="1" t="s">
        <v>3</v>
      </c>
      <c r="BD240" s="1" t="s">
        <v>3</v>
      </c>
      <c r="BE240" s="1" t="s">
        <v>3</v>
      </c>
      <c r="BF240" s="1" t="s">
        <v>3</v>
      </c>
      <c r="BG240" s="1" t="s">
        <v>3</v>
      </c>
      <c r="BH240" s="1" t="s">
        <v>3</v>
      </c>
      <c r="BI240" s="1" t="s">
        <v>3</v>
      </c>
      <c r="BJ240" s="1" t="s">
        <v>3</v>
      </c>
      <c r="BK240" s="1" t="s">
        <v>3</v>
      </c>
      <c r="BL240" s="1" t="s">
        <v>3</v>
      </c>
      <c r="BM240" s="1" t="s">
        <v>3</v>
      </c>
      <c r="BN240" s="1" t="s">
        <v>3</v>
      </c>
      <c r="BO240" s="1" t="s">
        <v>3</v>
      </c>
      <c r="BP240" s="1" t="s">
        <v>3</v>
      </c>
      <c r="BQ240" s="1"/>
      <c r="BR240" s="1"/>
      <c r="BS240" s="1"/>
      <c r="BT240" s="1"/>
      <c r="BU240" s="1"/>
      <c r="BV240" s="1"/>
      <c r="BW240" s="1"/>
      <c r="BX240" s="1">
        <v>0</v>
      </c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>
        <v>0</v>
      </c>
    </row>
    <row r="242" spans="1:255" x14ac:dyDescent="0.2">
      <c r="A242" s="3">
        <v>52</v>
      </c>
      <c r="B242" s="3">
        <f t="shared" ref="B242:G242" si="127">B271</f>
        <v>1</v>
      </c>
      <c r="C242" s="3">
        <f t="shared" si="127"/>
        <v>5</v>
      </c>
      <c r="D242" s="3">
        <f t="shared" si="127"/>
        <v>240</v>
      </c>
      <c r="E242" s="3">
        <f t="shared" si="127"/>
        <v>0</v>
      </c>
      <c r="F242" s="3" t="str">
        <f t="shared" si="127"/>
        <v>Новый подраздел</v>
      </c>
      <c r="G242" s="3" t="str">
        <f t="shared" si="127"/>
        <v>Монтажные работы</v>
      </c>
      <c r="H242" s="3"/>
      <c r="I242" s="3"/>
      <c r="J242" s="3"/>
      <c r="K242" s="3"/>
      <c r="L242" s="3"/>
      <c r="M242" s="3"/>
      <c r="N242" s="3"/>
      <c r="O242" s="3">
        <f t="shared" ref="O242:AT242" si="128">O271</f>
        <v>2690684.71</v>
      </c>
      <c r="P242" s="3">
        <f t="shared" si="128"/>
        <v>2518582</v>
      </c>
      <c r="Q242" s="3">
        <f t="shared" si="128"/>
        <v>19421.38</v>
      </c>
      <c r="R242" s="3">
        <f t="shared" si="128"/>
        <v>5314.18</v>
      </c>
      <c r="S242" s="3">
        <f t="shared" si="128"/>
        <v>152681.32999999999</v>
      </c>
      <c r="T242" s="3">
        <f t="shared" si="128"/>
        <v>0</v>
      </c>
      <c r="U242" s="3">
        <f t="shared" si="128"/>
        <v>407.98182300743991</v>
      </c>
      <c r="V242" s="3">
        <f t="shared" si="128"/>
        <v>0</v>
      </c>
      <c r="W242" s="3">
        <f t="shared" si="128"/>
        <v>0</v>
      </c>
      <c r="X242" s="3">
        <f t="shared" si="128"/>
        <v>140466.82999999999</v>
      </c>
      <c r="Y242" s="3">
        <f t="shared" si="128"/>
        <v>65652.98</v>
      </c>
      <c r="Z242" s="3">
        <f t="shared" si="128"/>
        <v>0</v>
      </c>
      <c r="AA242" s="3">
        <f t="shared" si="128"/>
        <v>0</v>
      </c>
      <c r="AB242" s="3">
        <f t="shared" si="128"/>
        <v>2690684.71</v>
      </c>
      <c r="AC242" s="3">
        <f t="shared" si="128"/>
        <v>2518582</v>
      </c>
      <c r="AD242" s="3">
        <f t="shared" si="128"/>
        <v>19421.38</v>
      </c>
      <c r="AE242" s="3">
        <f t="shared" si="128"/>
        <v>5314.18</v>
      </c>
      <c r="AF242" s="3">
        <f t="shared" si="128"/>
        <v>152681.32999999999</v>
      </c>
      <c r="AG242" s="3">
        <f t="shared" si="128"/>
        <v>0</v>
      </c>
      <c r="AH242" s="3">
        <f t="shared" si="128"/>
        <v>407.98182300743991</v>
      </c>
      <c r="AI242" s="3">
        <f t="shared" si="128"/>
        <v>0</v>
      </c>
      <c r="AJ242" s="3">
        <f t="shared" si="128"/>
        <v>0</v>
      </c>
      <c r="AK242" s="3">
        <f t="shared" si="128"/>
        <v>140466.82999999999</v>
      </c>
      <c r="AL242" s="3">
        <f t="shared" si="128"/>
        <v>65652.98</v>
      </c>
      <c r="AM242" s="3">
        <f t="shared" si="128"/>
        <v>0</v>
      </c>
      <c r="AN242" s="3">
        <f t="shared" si="128"/>
        <v>0</v>
      </c>
      <c r="AO242" s="3">
        <f t="shared" si="128"/>
        <v>0</v>
      </c>
      <c r="AP242" s="3">
        <f t="shared" si="128"/>
        <v>0</v>
      </c>
      <c r="AQ242" s="3">
        <f t="shared" si="128"/>
        <v>0</v>
      </c>
      <c r="AR242" s="3">
        <f t="shared" si="128"/>
        <v>2905307.2</v>
      </c>
      <c r="AS242" s="3">
        <f t="shared" si="128"/>
        <v>26908.880000000001</v>
      </c>
      <c r="AT242" s="3">
        <f t="shared" si="128"/>
        <v>2878398.32</v>
      </c>
      <c r="AU242" s="3">
        <f t="shared" ref="AU242:BZ242" si="129">AU271</f>
        <v>0</v>
      </c>
      <c r="AV242" s="3">
        <f t="shared" si="129"/>
        <v>2518582</v>
      </c>
      <c r="AW242" s="3">
        <f t="shared" si="129"/>
        <v>2518582</v>
      </c>
      <c r="AX242" s="3">
        <f t="shared" si="129"/>
        <v>0</v>
      </c>
      <c r="AY242" s="3">
        <f t="shared" si="129"/>
        <v>2518582</v>
      </c>
      <c r="AZ242" s="3">
        <f t="shared" si="129"/>
        <v>0</v>
      </c>
      <c r="BA242" s="3">
        <f t="shared" si="129"/>
        <v>0</v>
      </c>
      <c r="BB242" s="3">
        <f t="shared" si="129"/>
        <v>0</v>
      </c>
      <c r="BC242" s="3">
        <f t="shared" si="129"/>
        <v>0</v>
      </c>
      <c r="BD242" s="3">
        <f t="shared" si="129"/>
        <v>0</v>
      </c>
      <c r="BE242" s="3">
        <f t="shared" si="129"/>
        <v>0</v>
      </c>
      <c r="BF242" s="3">
        <f t="shared" si="129"/>
        <v>0</v>
      </c>
      <c r="BG242" s="3">
        <f t="shared" si="129"/>
        <v>0</v>
      </c>
      <c r="BH242" s="3">
        <f t="shared" si="129"/>
        <v>0</v>
      </c>
      <c r="BI242" s="3">
        <f t="shared" si="129"/>
        <v>0</v>
      </c>
      <c r="BJ242" s="3">
        <f t="shared" si="129"/>
        <v>0</v>
      </c>
      <c r="BK242" s="3">
        <f t="shared" si="129"/>
        <v>0</v>
      </c>
      <c r="BL242" s="3">
        <f t="shared" si="129"/>
        <v>0</v>
      </c>
      <c r="BM242" s="3">
        <f t="shared" si="129"/>
        <v>0</v>
      </c>
      <c r="BN242" s="3">
        <f t="shared" si="129"/>
        <v>0</v>
      </c>
      <c r="BO242" s="3">
        <f t="shared" si="129"/>
        <v>0</v>
      </c>
      <c r="BP242" s="3">
        <f t="shared" si="129"/>
        <v>0</v>
      </c>
      <c r="BQ242" s="3">
        <f t="shared" si="129"/>
        <v>0</v>
      </c>
      <c r="BR242" s="3">
        <f t="shared" si="129"/>
        <v>0</v>
      </c>
      <c r="BS242" s="3">
        <f t="shared" si="129"/>
        <v>0</v>
      </c>
      <c r="BT242" s="3">
        <f t="shared" si="129"/>
        <v>0</v>
      </c>
      <c r="BU242" s="3">
        <f t="shared" si="129"/>
        <v>0</v>
      </c>
      <c r="BV242" s="3">
        <f t="shared" si="129"/>
        <v>0</v>
      </c>
      <c r="BW242" s="3">
        <f t="shared" si="129"/>
        <v>0</v>
      </c>
      <c r="BX242" s="3">
        <f t="shared" si="129"/>
        <v>0</v>
      </c>
      <c r="BY242" s="3">
        <f t="shared" si="129"/>
        <v>0</v>
      </c>
      <c r="BZ242" s="3">
        <f t="shared" si="129"/>
        <v>0</v>
      </c>
      <c r="CA242" s="3">
        <f t="shared" ref="CA242:DF242" si="130">CA271</f>
        <v>2905307.2</v>
      </c>
      <c r="CB242" s="3">
        <f t="shared" si="130"/>
        <v>26908.880000000001</v>
      </c>
      <c r="CC242" s="3">
        <f t="shared" si="130"/>
        <v>2878398.32</v>
      </c>
      <c r="CD242" s="3">
        <f t="shared" si="130"/>
        <v>0</v>
      </c>
      <c r="CE242" s="3">
        <f t="shared" si="130"/>
        <v>2518582</v>
      </c>
      <c r="CF242" s="3">
        <f t="shared" si="130"/>
        <v>2518582</v>
      </c>
      <c r="CG242" s="3">
        <f t="shared" si="130"/>
        <v>0</v>
      </c>
      <c r="CH242" s="3">
        <f t="shared" si="130"/>
        <v>2518582</v>
      </c>
      <c r="CI242" s="3">
        <f t="shared" si="130"/>
        <v>0</v>
      </c>
      <c r="CJ242" s="3">
        <f t="shared" si="130"/>
        <v>0</v>
      </c>
      <c r="CK242" s="3">
        <f t="shared" si="130"/>
        <v>0</v>
      </c>
      <c r="CL242" s="3">
        <f t="shared" si="130"/>
        <v>0</v>
      </c>
      <c r="CM242" s="3">
        <f t="shared" si="130"/>
        <v>0</v>
      </c>
      <c r="CN242" s="3">
        <f t="shared" si="130"/>
        <v>0</v>
      </c>
      <c r="CO242" s="3">
        <f t="shared" si="130"/>
        <v>0</v>
      </c>
      <c r="CP242" s="3">
        <f t="shared" si="130"/>
        <v>0</v>
      </c>
      <c r="CQ242" s="3">
        <f t="shared" si="130"/>
        <v>0</v>
      </c>
      <c r="CR242" s="3">
        <f t="shared" si="130"/>
        <v>0</v>
      </c>
      <c r="CS242" s="3">
        <f t="shared" si="130"/>
        <v>0</v>
      </c>
      <c r="CT242" s="3">
        <f t="shared" si="130"/>
        <v>0</v>
      </c>
      <c r="CU242" s="3">
        <f t="shared" si="130"/>
        <v>0</v>
      </c>
      <c r="CV242" s="3">
        <f t="shared" si="130"/>
        <v>0</v>
      </c>
      <c r="CW242" s="3">
        <f t="shared" si="130"/>
        <v>0</v>
      </c>
      <c r="CX242" s="3">
        <f t="shared" si="130"/>
        <v>0</v>
      </c>
      <c r="CY242" s="3">
        <f t="shared" si="130"/>
        <v>0</v>
      </c>
      <c r="CZ242" s="3">
        <f t="shared" si="130"/>
        <v>0</v>
      </c>
      <c r="DA242" s="3">
        <f t="shared" si="130"/>
        <v>0</v>
      </c>
      <c r="DB242" s="3">
        <f t="shared" si="130"/>
        <v>0</v>
      </c>
      <c r="DC242" s="3">
        <f t="shared" si="130"/>
        <v>0</v>
      </c>
      <c r="DD242" s="3">
        <f t="shared" si="130"/>
        <v>0</v>
      </c>
      <c r="DE242" s="3">
        <f t="shared" si="130"/>
        <v>0</v>
      </c>
      <c r="DF242" s="3">
        <f t="shared" si="130"/>
        <v>0</v>
      </c>
      <c r="DG242" s="4">
        <f t="shared" ref="DG242:EL242" si="131">DG271</f>
        <v>2690684.71</v>
      </c>
      <c r="DH242" s="4">
        <f t="shared" si="131"/>
        <v>2518582</v>
      </c>
      <c r="DI242" s="4">
        <f t="shared" si="131"/>
        <v>19421.38</v>
      </c>
      <c r="DJ242" s="4">
        <f t="shared" si="131"/>
        <v>5314.18</v>
      </c>
      <c r="DK242" s="4">
        <f t="shared" si="131"/>
        <v>152681.32999999999</v>
      </c>
      <c r="DL242" s="4">
        <f t="shared" si="131"/>
        <v>0</v>
      </c>
      <c r="DM242" s="4">
        <f t="shared" si="131"/>
        <v>407.98182300743991</v>
      </c>
      <c r="DN242" s="4">
        <f t="shared" si="131"/>
        <v>0</v>
      </c>
      <c r="DO242" s="4">
        <f t="shared" si="131"/>
        <v>0</v>
      </c>
      <c r="DP242" s="4">
        <f t="shared" si="131"/>
        <v>140466.82999999999</v>
      </c>
      <c r="DQ242" s="4">
        <f t="shared" si="131"/>
        <v>65652.98</v>
      </c>
      <c r="DR242" s="4">
        <f t="shared" si="131"/>
        <v>0</v>
      </c>
      <c r="DS242" s="4">
        <f t="shared" si="131"/>
        <v>0</v>
      </c>
      <c r="DT242" s="4">
        <f t="shared" si="131"/>
        <v>2690684.71</v>
      </c>
      <c r="DU242" s="4">
        <f t="shared" si="131"/>
        <v>2518582</v>
      </c>
      <c r="DV242" s="4">
        <f t="shared" si="131"/>
        <v>19421.38</v>
      </c>
      <c r="DW242" s="4">
        <f t="shared" si="131"/>
        <v>5314.18</v>
      </c>
      <c r="DX242" s="4">
        <f t="shared" si="131"/>
        <v>152681.32999999999</v>
      </c>
      <c r="DY242" s="4">
        <f t="shared" si="131"/>
        <v>0</v>
      </c>
      <c r="DZ242" s="4">
        <f t="shared" si="131"/>
        <v>407.98182300743991</v>
      </c>
      <c r="EA242" s="4">
        <f t="shared" si="131"/>
        <v>0</v>
      </c>
      <c r="EB242" s="4">
        <f t="shared" si="131"/>
        <v>0</v>
      </c>
      <c r="EC242" s="4">
        <f t="shared" si="131"/>
        <v>140466.82999999999</v>
      </c>
      <c r="ED242" s="4">
        <f t="shared" si="131"/>
        <v>65652.98</v>
      </c>
      <c r="EE242" s="4">
        <f t="shared" si="131"/>
        <v>0</v>
      </c>
      <c r="EF242" s="4">
        <f t="shared" si="131"/>
        <v>0</v>
      </c>
      <c r="EG242" s="4">
        <f t="shared" si="131"/>
        <v>0</v>
      </c>
      <c r="EH242" s="4">
        <f t="shared" si="131"/>
        <v>0</v>
      </c>
      <c r="EI242" s="4">
        <f t="shared" si="131"/>
        <v>0</v>
      </c>
      <c r="EJ242" s="4">
        <f t="shared" si="131"/>
        <v>2905307.2</v>
      </c>
      <c r="EK242" s="4">
        <f t="shared" si="131"/>
        <v>26908.880000000001</v>
      </c>
      <c r="EL242" s="4">
        <f t="shared" si="131"/>
        <v>2878398.32</v>
      </c>
      <c r="EM242" s="4">
        <f t="shared" ref="EM242:FR242" si="132">EM271</f>
        <v>0</v>
      </c>
      <c r="EN242" s="4">
        <f t="shared" si="132"/>
        <v>2518582</v>
      </c>
      <c r="EO242" s="4">
        <f t="shared" si="132"/>
        <v>2518582</v>
      </c>
      <c r="EP242" s="4">
        <f t="shared" si="132"/>
        <v>0</v>
      </c>
      <c r="EQ242" s="4">
        <f t="shared" si="132"/>
        <v>2518582</v>
      </c>
      <c r="ER242" s="4">
        <f t="shared" si="132"/>
        <v>0</v>
      </c>
      <c r="ES242" s="4">
        <f t="shared" si="132"/>
        <v>0</v>
      </c>
      <c r="ET242" s="4">
        <f t="shared" si="132"/>
        <v>0</v>
      </c>
      <c r="EU242" s="4">
        <f t="shared" si="132"/>
        <v>0</v>
      </c>
      <c r="EV242" s="4">
        <f t="shared" si="132"/>
        <v>0</v>
      </c>
      <c r="EW242" s="4">
        <f t="shared" si="132"/>
        <v>0</v>
      </c>
      <c r="EX242" s="4">
        <f t="shared" si="132"/>
        <v>0</v>
      </c>
      <c r="EY242" s="4">
        <f t="shared" si="132"/>
        <v>0</v>
      </c>
      <c r="EZ242" s="4">
        <f t="shared" si="132"/>
        <v>0</v>
      </c>
      <c r="FA242" s="4">
        <f t="shared" si="132"/>
        <v>0</v>
      </c>
      <c r="FB242" s="4">
        <f t="shared" si="132"/>
        <v>0</v>
      </c>
      <c r="FC242" s="4">
        <f t="shared" si="132"/>
        <v>0</v>
      </c>
      <c r="FD242" s="4">
        <f t="shared" si="132"/>
        <v>0</v>
      </c>
      <c r="FE242" s="4">
        <f t="shared" si="132"/>
        <v>0</v>
      </c>
      <c r="FF242" s="4">
        <f t="shared" si="132"/>
        <v>0</v>
      </c>
      <c r="FG242" s="4">
        <f t="shared" si="132"/>
        <v>0</v>
      </c>
      <c r="FH242" s="4">
        <f t="shared" si="132"/>
        <v>0</v>
      </c>
      <c r="FI242" s="4">
        <f t="shared" si="132"/>
        <v>0</v>
      </c>
      <c r="FJ242" s="4">
        <f t="shared" si="132"/>
        <v>0</v>
      </c>
      <c r="FK242" s="4">
        <f t="shared" si="132"/>
        <v>0</v>
      </c>
      <c r="FL242" s="4">
        <f t="shared" si="132"/>
        <v>0</v>
      </c>
      <c r="FM242" s="4">
        <f t="shared" si="132"/>
        <v>0</v>
      </c>
      <c r="FN242" s="4">
        <f t="shared" si="132"/>
        <v>0</v>
      </c>
      <c r="FO242" s="4">
        <f t="shared" si="132"/>
        <v>0</v>
      </c>
      <c r="FP242" s="4">
        <f t="shared" si="132"/>
        <v>0</v>
      </c>
      <c r="FQ242" s="4">
        <f t="shared" si="132"/>
        <v>0</v>
      </c>
      <c r="FR242" s="4">
        <f t="shared" si="132"/>
        <v>0</v>
      </c>
      <c r="FS242" s="4">
        <f t="shared" ref="FS242:GX242" si="133">FS271</f>
        <v>2905307.2</v>
      </c>
      <c r="FT242" s="4">
        <f t="shared" si="133"/>
        <v>26908.880000000001</v>
      </c>
      <c r="FU242" s="4">
        <f t="shared" si="133"/>
        <v>2878398.32</v>
      </c>
      <c r="FV242" s="4">
        <f t="shared" si="133"/>
        <v>0</v>
      </c>
      <c r="FW242" s="4">
        <f t="shared" si="133"/>
        <v>2518582</v>
      </c>
      <c r="FX242" s="4">
        <f t="shared" si="133"/>
        <v>2518582</v>
      </c>
      <c r="FY242" s="4">
        <f t="shared" si="133"/>
        <v>0</v>
      </c>
      <c r="FZ242" s="4">
        <f t="shared" si="133"/>
        <v>2518582</v>
      </c>
      <c r="GA242" s="4">
        <f t="shared" si="133"/>
        <v>0</v>
      </c>
      <c r="GB242" s="4">
        <f t="shared" si="133"/>
        <v>0</v>
      </c>
      <c r="GC242" s="4">
        <f t="shared" si="133"/>
        <v>0</v>
      </c>
      <c r="GD242" s="4">
        <f t="shared" si="133"/>
        <v>0</v>
      </c>
      <c r="GE242" s="4">
        <f t="shared" si="133"/>
        <v>0</v>
      </c>
      <c r="GF242" s="4">
        <f t="shared" si="133"/>
        <v>0</v>
      </c>
      <c r="GG242" s="4">
        <f t="shared" si="133"/>
        <v>0</v>
      </c>
      <c r="GH242" s="4">
        <f t="shared" si="133"/>
        <v>0</v>
      </c>
      <c r="GI242" s="4">
        <f t="shared" si="133"/>
        <v>0</v>
      </c>
      <c r="GJ242" s="4">
        <f t="shared" si="133"/>
        <v>0</v>
      </c>
      <c r="GK242" s="4">
        <f t="shared" si="133"/>
        <v>0</v>
      </c>
      <c r="GL242" s="4">
        <f t="shared" si="133"/>
        <v>0</v>
      </c>
      <c r="GM242" s="4">
        <f t="shared" si="133"/>
        <v>0</v>
      </c>
      <c r="GN242" s="4">
        <f t="shared" si="133"/>
        <v>0</v>
      </c>
      <c r="GO242" s="4">
        <f t="shared" si="133"/>
        <v>0</v>
      </c>
      <c r="GP242" s="4">
        <f t="shared" si="133"/>
        <v>0</v>
      </c>
      <c r="GQ242" s="4">
        <f t="shared" si="133"/>
        <v>0</v>
      </c>
      <c r="GR242" s="4">
        <f t="shared" si="133"/>
        <v>0</v>
      </c>
      <c r="GS242" s="4">
        <f t="shared" si="133"/>
        <v>0</v>
      </c>
      <c r="GT242" s="4">
        <f t="shared" si="133"/>
        <v>0</v>
      </c>
      <c r="GU242" s="4">
        <f t="shared" si="133"/>
        <v>0</v>
      </c>
      <c r="GV242" s="4">
        <f t="shared" si="133"/>
        <v>0</v>
      </c>
      <c r="GW242" s="4">
        <f t="shared" si="133"/>
        <v>0</v>
      </c>
      <c r="GX242" s="4">
        <f t="shared" si="133"/>
        <v>0</v>
      </c>
    </row>
    <row r="244" spans="1:255" x14ac:dyDescent="0.2">
      <c r="A244" s="2">
        <v>17</v>
      </c>
      <c r="B244" s="2">
        <v>1</v>
      </c>
      <c r="C244" s="2">
        <f>ROW(SmtRes!A78)</f>
        <v>78</v>
      </c>
      <c r="D244" s="2">
        <f>ROW(EtalonRes!A91)</f>
        <v>91</v>
      </c>
      <c r="E244" s="2" t="s">
        <v>174</v>
      </c>
      <c r="F244" s="2" t="s">
        <v>22</v>
      </c>
      <c r="G244" s="2" t="s">
        <v>175</v>
      </c>
      <c r="H244" s="2" t="s">
        <v>24</v>
      </c>
      <c r="I244" s="2">
        <v>4.9000000000000004</v>
      </c>
      <c r="J244" s="2">
        <v>0</v>
      </c>
      <c r="K244" s="2">
        <v>4.9000000000000004</v>
      </c>
      <c r="L244" s="2">
        <v>4.9000000000000004</v>
      </c>
      <c r="M244" s="2">
        <v>0</v>
      </c>
      <c r="N244" s="2">
        <f t="shared" ref="N244:N269" si="134">ROUND(L244-M244,4)</f>
        <v>4.9000000000000004</v>
      </c>
      <c r="O244" s="2">
        <f t="shared" ref="O244:O269" si="135">ROUND(CP244,2)</f>
        <v>157887.76</v>
      </c>
      <c r="P244" s="2">
        <f t="shared" ref="P244:P269" si="136">ROUND((ROUND((AC244*AW244*I244),2)*BC244),2)</f>
        <v>5329.46</v>
      </c>
      <c r="Q244" s="2">
        <f>(ROUND((ROUND(((((ET244*1.2)*1.1))*AV244*I244),2)*BB244),2)+ROUND((ROUND(((AE244-(((EU244*1.2)*1.1)))*AV244*I244),2)*BS244),2))</f>
        <v>16967.41</v>
      </c>
      <c r="R244" s="2">
        <f t="shared" ref="R244:R269" si="137">ROUND((ROUND((AE244*AV244*I244),2)*BS244),2)</f>
        <v>4638.1400000000003</v>
      </c>
      <c r="S244" s="2">
        <f t="shared" ref="S244:S269" si="138">ROUND((ROUND((AF244*AV244*I244),2)*BA244),2)</f>
        <v>135590.89000000001</v>
      </c>
      <c r="T244" s="2">
        <f t="shared" ref="T244:T269" si="139">ROUND(CU244*I244,2)</f>
        <v>0</v>
      </c>
      <c r="U244" s="2">
        <f t="shared" ref="U244:U269" si="140">CV244*I244</f>
        <v>366.50042351999991</v>
      </c>
      <c r="V244" s="2">
        <f t="shared" ref="V244:V269" si="141">CW244*I244</f>
        <v>0</v>
      </c>
      <c r="W244" s="2">
        <f t="shared" ref="W244:W269" si="142">ROUND(CX244*I244,2)</f>
        <v>0</v>
      </c>
      <c r="X244" s="2">
        <f t="shared" ref="X244:X269" si="143">ROUND(CY244,2)</f>
        <v>124743.62</v>
      </c>
      <c r="Y244" s="2">
        <f t="shared" ref="Y244:Y269" si="144">ROUND(CZ244,2)</f>
        <v>58304.08</v>
      </c>
      <c r="Z244" s="2"/>
      <c r="AA244" s="2">
        <v>52210627</v>
      </c>
      <c r="AB244" s="2">
        <f t="shared" ref="AB244:AB269" si="145">ROUND((AC244+AD244+AF244),6)</f>
        <v>1353.2944</v>
      </c>
      <c r="AC244" s="2">
        <f t="shared" ref="AC244:AC249" si="146">ROUND((ES244),6)</f>
        <v>188.5</v>
      </c>
      <c r="AD244" s="2">
        <f>ROUND((((((ET244*1.2)*1.1))-(((EU244*1.2)*1.1)))+AE244),6)</f>
        <v>297.68639999999999</v>
      </c>
      <c r="AE244" s="2">
        <f>ROUND((((EU244*1.2)*1.1)),6)</f>
        <v>29.660399999999999</v>
      </c>
      <c r="AF244" s="2">
        <f>ROUND((((EV244*1.2)*1.1)),6)</f>
        <v>867.10799999999995</v>
      </c>
      <c r="AG244" s="2">
        <f t="shared" ref="AG244:AG269" si="147">ROUND((AP244),6)</f>
        <v>0</v>
      </c>
      <c r="AH244" s="2">
        <f>(((EW244*1.2)*1.1))</f>
        <v>71.438399999999987</v>
      </c>
      <c r="AI244" s="2">
        <f>(((EX244*1.2)*1.1))</f>
        <v>0</v>
      </c>
      <c r="AJ244" s="2">
        <f t="shared" ref="AJ244:AJ269" si="148">(AS244)</f>
        <v>0</v>
      </c>
      <c r="AK244" s="2">
        <v>1070.92</v>
      </c>
      <c r="AL244" s="2">
        <v>188.5</v>
      </c>
      <c r="AM244" s="2">
        <v>225.52</v>
      </c>
      <c r="AN244" s="2">
        <v>22.47</v>
      </c>
      <c r="AO244" s="2">
        <v>656.9</v>
      </c>
      <c r="AP244" s="2">
        <v>0</v>
      </c>
      <c r="AQ244" s="2">
        <v>54.12</v>
      </c>
      <c r="AR244" s="2">
        <v>0</v>
      </c>
      <c r="AS244" s="2">
        <v>0</v>
      </c>
      <c r="AT244" s="2">
        <v>92</v>
      </c>
      <c r="AU244" s="2">
        <v>43</v>
      </c>
      <c r="AV244" s="2">
        <v>1.0469999999999999</v>
      </c>
      <c r="AW244" s="2">
        <v>1</v>
      </c>
      <c r="AX244" s="2"/>
      <c r="AY244" s="2"/>
      <c r="AZ244" s="2">
        <v>1</v>
      </c>
      <c r="BA244" s="2">
        <v>30.48</v>
      </c>
      <c r="BB244" s="2">
        <v>11.11</v>
      </c>
      <c r="BC244" s="2">
        <v>5.77</v>
      </c>
      <c r="BD244" s="2" t="s">
        <v>3</v>
      </c>
      <c r="BE244" s="2" t="s">
        <v>3</v>
      </c>
      <c r="BF244" s="2" t="s">
        <v>3</v>
      </c>
      <c r="BG244" s="2" t="s">
        <v>3</v>
      </c>
      <c r="BH244" s="2">
        <v>0</v>
      </c>
      <c r="BI244" s="2">
        <v>2</v>
      </c>
      <c r="BJ244" s="2" t="s">
        <v>25</v>
      </c>
      <c r="BK244" s="2"/>
      <c r="BL244" s="2"/>
      <c r="BM244" s="2">
        <v>1726</v>
      </c>
      <c r="BN244" s="2">
        <v>0</v>
      </c>
      <c r="BO244" s="2" t="s">
        <v>22</v>
      </c>
      <c r="BP244" s="2">
        <v>1</v>
      </c>
      <c r="BQ244" s="2">
        <v>40</v>
      </c>
      <c r="BR244" s="2">
        <v>0</v>
      </c>
      <c r="BS244" s="2">
        <v>30.48</v>
      </c>
      <c r="BT244" s="2">
        <v>1</v>
      </c>
      <c r="BU244" s="2">
        <v>1</v>
      </c>
      <c r="BV244" s="2">
        <v>1</v>
      </c>
      <c r="BW244" s="2">
        <v>1</v>
      </c>
      <c r="BX244" s="2">
        <v>1</v>
      </c>
      <c r="BY244" s="2" t="s">
        <v>3</v>
      </c>
      <c r="BZ244" s="2">
        <v>92</v>
      </c>
      <c r="CA244" s="2">
        <v>43</v>
      </c>
      <c r="CB244" s="2" t="s">
        <v>3</v>
      </c>
      <c r="CC244" s="2"/>
      <c r="CD244" s="2"/>
      <c r="CE244" s="2">
        <v>30</v>
      </c>
      <c r="CF244" s="2">
        <v>0</v>
      </c>
      <c r="CG244" s="2">
        <v>0</v>
      </c>
      <c r="CH244" s="2">
        <v>15</v>
      </c>
      <c r="CI244" s="2">
        <v>0</v>
      </c>
      <c r="CJ244" s="2">
        <v>0</v>
      </c>
      <c r="CK244" s="2">
        <v>0</v>
      </c>
      <c r="CL244" s="2">
        <v>0</v>
      </c>
      <c r="CM244" s="2">
        <v>0</v>
      </c>
      <c r="CN244" s="2" t="s">
        <v>462</v>
      </c>
      <c r="CO244" s="2">
        <v>0</v>
      </c>
      <c r="CP244" s="2">
        <f t="shared" ref="CP244:CP269" si="149">(P244+Q244+S244)</f>
        <v>157887.76</v>
      </c>
      <c r="CQ244" s="2">
        <f t="shared" ref="CQ244:CQ269" si="150">ROUND((ROUND((AC244*AW244*1),2)*BC244),2)</f>
        <v>1087.6500000000001</v>
      </c>
      <c r="CR244" s="2">
        <f>(ROUND((ROUND(((((ET244*1.2)*1.1))*AV244*1),2)*BB244),2)+ROUND((ROUND(((AE244-(((EU244*1.2)*1.1)))*AV244*1),2)*BS244),2))</f>
        <v>3462.76</v>
      </c>
      <c r="CS244" s="2">
        <f t="shared" ref="CS244:CS269" si="151">ROUND((ROUND((AE244*AV244*1),2)*BS244),2)</f>
        <v>946.4</v>
      </c>
      <c r="CT244" s="2">
        <f t="shared" ref="CT244:CT269" si="152">ROUND((ROUND((AF244*AV244*1),2)*BA244),2)</f>
        <v>27671.57</v>
      </c>
      <c r="CU244" s="2">
        <f t="shared" ref="CU244:CU269" si="153">AG244</f>
        <v>0</v>
      </c>
      <c r="CV244" s="2">
        <f t="shared" ref="CV244:CV269" si="154">(AH244*AV244)</f>
        <v>74.796004799999977</v>
      </c>
      <c r="CW244" s="2">
        <f t="shared" ref="CW244:CW269" si="155">AI244</f>
        <v>0</v>
      </c>
      <c r="CX244" s="2">
        <f t="shared" ref="CX244:CX269" si="156">AJ244</f>
        <v>0</v>
      </c>
      <c r="CY244" s="2">
        <f t="shared" ref="CY244:CY269" si="157">S244*(BZ244/100)</f>
        <v>124743.61880000001</v>
      </c>
      <c r="CZ244" s="2">
        <f t="shared" ref="CZ244:CZ269" si="158">S244*(CA244/100)</f>
        <v>58304.082700000006</v>
      </c>
      <c r="DA244" s="2"/>
      <c r="DB244" s="2"/>
      <c r="DC244" s="2" t="s">
        <v>3</v>
      </c>
      <c r="DD244" s="2" t="s">
        <v>3</v>
      </c>
      <c r="DE244" s="2" t="s">
        <v>26</v>
      </c>
      <c r="DF244" s="2" t="s">
        <v>26</v>
      </c>
      <c r="DG244" s="2" t="s">
        <v>26</v>
      </c>
      <c r="DH244" s="2" t="s">
        <v>3</v>
      </c>
      <c r="DI244" s="2" t="s">
        <v>26</v>
      </c>
      <c r="DJ244" s="2" t="s">
        <v>26</v>
      </c>
      <c r="DK244" s="2" t="s">
        <v>3</v>
      </c>
      <c r="DL244" s="2" t="s">
        <v>3</v>
      </c>
      <c r="DM244" s="2" t="s">
        <v>3</v>
      </c>
      <c r="DN244" s="2">
        <v>112</v>
      </c>
      <c r="DO244" s="2">
        <v>70</v>
      </c>
      <c r="DP244" s="2">
        <v>1.0469999999999999</v>
      </c>
      <c r="DQ244" s="2">
        <v>1</v>
      </c>
      <c r="DR244" s="2"/>
      <c r="DS244" s="2"/>
      <c r="DT244" s="2"/>
      <c r="DU244" s="2">
        <v>1003</v>
      </c>
      <c r="DV244" s="2" t="s">
        <v>24</v>
      </c>
      <c r="DW244" s="2" t="s">
        <v>24</v>
      </c>
      <c r="DX244" s="2">
        <v>100</v>
      </c>
      <c r="DY244" s="2"/>
      <c r="DZ244" s="2" t="s">
        <v>3</v>
      </c>
      <c r="EA244" s="2" t="s">
        <v>3</v>
      </c>
      <c r="EB244" s="2" t="s">
        <v>3</v>
      </c>
      <c r="EC244" s="2" t="s">
        <v>3</v>
      </c>
      <c r="ED244" s="2"/>
      <c r="EE244" s="2">
        <v>50803576</v>
      </c>
      <c r="EF244" s="2">
        <v>40</v>
      </c>
      <c r="EG244" s="2" t="s">
        <v>27</v>
      </c>
      <c r="EH244" s="2">
        <v>0</v>
      </c>
      <c r="EI244" s="2" t="s">
        <v>3</v>
      </c>
      <c r="EJ244" s="2">
        <v>2</v>
      </c>
      <c r="EK244" s="2">
        <v>1726</v>
      </c>
      <c r="EL244" s="2" t="s">
        <v>28</v>
      </c>
      <c r="EM244" s="2" t="s">
        <v>29</v>
      </c>
      <c r="EN244" s="2"/>
      <c r="EO244" s="2" t="s">
        <v>30</v>
      </c>
      <c r="EP244" s="2"/>
      <c r="EQ244" s="2">
        <v>0</v>
      </c>
      <c r="ER244" s="2">
        <v>1070.92</v>
      </c>
      <c r="ES244" s="2">
        <v>188.5</v>
      </c>
      <c r="ET244" s="2">
        <v>225.52</v>
      </c>
      <c r="EU244" s="2">
        <v>22.47</v>
      </c>
      <c r="EV244" s="2">
        <v>656.9</v>
      </c>
      <c r="EW244" s="2">
        <v>54.12</v>
      </c>
      <c r="EX244" s="2">
        <v>0</v>
      </c>
      <c r="EY244" s="2">
        <v>0</v>
      </c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>
        <v>0</v>
      </c>
      <c r="FR244" s="2">
        <f t="shared" ref="FR244:FR269" si="159">ROUND(IF(BI244=3,GM244,0),2)</f>
        <v>0</v>
      </c>
      <c r="FS244" s="2">
        <v>0</v>
      </c>
      <c r="FT244" s="2"/>
      <c r="FU244" s="2"/>
      <c r="FV244" s="2"/>
      <c r="FW244" s="2"/>
      <c r="FX244" s="2">
        <v>112</v>
      </c>
      <c r="FY244" s="2">
        <v>70</v>
      </c>
      <c r="FZ244" s="2"/>
      <c r="GA244" s="2" t="s">
        <v>3</v>
      </c>
      <c r="GB244" s="2"/>
      <c r="GC244" s="2"/>
      <c r="GD244" s="2">
        <v>0</v>
      </c>
      <c r="GE244" s="2"/>
      <c r="GF244" s="2">
        <v>-195085190</v>
      </c>
      <c r="GG244" s="2">
        <v>2</v>
      </c>
      <c r="GH244" s="2">
        <v>1</v>
      </c>
      <c r="GI244" s="2">
        <v>2</v>
      </c>
      <c r="GJ244" s="2">
        <v>0</v>
      </c>
      <c r="GK244" s="2">
        <f>ROUND(R244*(R12)/100,2)</f>
        <v>7421.02</v>
      </c>
      <c r="GL244" s="2">
        <f t="shared" ref="GL244:GL269" si="160">ROUND(IF(AND(BH244=3,BI244=3,FS244&lt;&gt;0),P244,0),2)</f>
        <v>0</v>
      </c>
      <c r="GM244" s="2">
        <f t="shared" ref="GM244:GM269" si="161">ROUND(O244+X244+Y244+GK244,2)+GX244</f>
        <v>348356.48</v>
      </c>
      <c r="GN244" s="2">
        <f t="shared" ref="GN244:GN269" si="162">IF(OR(BI244=0,BI244=1),GM244-GX244,0)</f>
        <v>0</v>
      </c>
      <c r="GO244" s="2">
        <f t="shared" ref="GO244:GO269" si="163">IF(BI244=2,GM244-GX244,0)</f>
        <v>348356.48</v>
      </c>
      <c r="GP244" s="2">
        <f t="shared" ref="GP244:GP269" si="164">IF(BI244=4,GM244-GX244,0)</f>
        <v>0</v>
      </c>
      <c r="GQ244" s="2"/>
      <c r="GR244" s="2">
        <v>0</v>
      </c>
      <c r="GS244" s="2">
        <v>3</v>
      </c>
      <c r="GT244" s="2">
        <v>0</v>
      </c>
      <c r="GU244" s="2" t="s">
        <v>3</v>
      </c>
      <c r="GV244" s="2">
        <f t="shared" ref="GV244:GV269" si="165">ROUND((GT244),6)</f>
        <v>0</v>
      </c>
      <c r="GW244" s="2">
        <v>1</v>
      </c>
      <c r="GX244" s="2">
        <f t="shared" ref="GX244:GX269" si="166">ROUND(HC244*I244,2)</f>
        <v>0</v>
      </c>
      <c r="GY244" s="2"/>
      <c r="GZ244" s="2"/>
      <c r="HA244" s="2">
        <v>0</v>
      </c>
      <c r="HB244" s="2">
        <v>0</v>
      </c>
      <c r="HC244" s="2">
        <f t="shared" ref="HC244:HC269" si="167">GV244*GW244</f>
        <v>0</v>
      </c>
      <c r="HD244" s="2"/>
      <c r="HE244" s="2" t="s">
        <v>3</v>
      </c>
      <c r="HF244" s="2" t="s">
        <v>3</v>
      </c>
      <c r="HG244" s="2"/>
      <c r="HH244" s="2"/>
      <c r="HI244" s="2"/>
      <c r="HJ244" s="2"/>
      <c r="HK244" s="2"/>
      <c r="HL244" s="2"/>
      <c r="HM244" s="2" t="s">
        <v>3</v>
      </c>
      <c r="HN244" s="2" t="s">
        <v>3</v>
      </c>
      <c r="HO244" s="2" t="s">
        <v>3</v>
      </c>
      <c r="HP244" s="2" t="s">
        <v>3</v>
      </c>
      <c r="HQ244" s="2" t="s">
        <v>3</v>
      </c>
      <c r="HR244" s="2"/>
      <c r="HS244" s="2"/>
      <c r="HT244" s="2"/>
      <c r="HU244" s="2"/>
      <c r="HV244" s="2"/>
      <c r="HW244" s="2"/>
      <c r="HX244" s="2"/>
      <c r="HY244" s="2"/>
      <c r="HZ244" s="2"/>
      <c r="IA244" s="2"/>
      <c r="IB244" s="2"/>
      <c r="IC244" s="2"/>
      <c r="ID244" s="2"/>
      <c r="IE244" s="2"/>
      <c r="IF244" s="2"/>
      <c r="IG244" s="2"/>
      <c r="IH244" s="2"/>
      <c r="II244" s="2"/>
      <c r="IJ244" s="2"/>
      <c r="IK244" s="2">
        <v>0</v>
      </c>
      <c r="IL244" s="2"/>
      <c r="IM244" s="2"/>
      <c r="IN244" s="2"/>
      <c r="IO244" s="2"/>
      <c r="IP244" s="2"/>
      <c r="IQ244" s="2"/>
      <c r="IR244" s="2"/>
      <c r="IS244" s="2"/>
      <c r="IT244" s="2"/>
      <c r="IU244" s="2"/>
    </row>
    <row r="245" spans="1:255" x14ac:dyDescent="0.2">
      <c r="A245">
        <v>17</v>
      </c>
      <c r="B245">
        <v>1</v>
      </c>
      <c r="C245">
        <f>ROW(SmtRes!A92)</f>
        <v>92</v>
      </c>
      <c r="D245">
        <f>ROW(EtalonRes!A106)</f>
        <v>106</v>
      </c>
      <c r="E245" t="s">
        <v>174</v>
      </c>
      <c r="F245" t="s">
        <v>22</v>
      </c>
      <c r="G245" t="s">
        <v>175</v>
      </c>
      <c r="H245" t="s">
        <v>24</v>
      </c>
      <c r="I245">
        <v>4.9000000000000004</v>
      </c>
      <c r="J245">
        <v>0</v>
      </c>
      <c r="K245">
        <v>4.9000000000000004</v>
      </c>
      <c r="L245">
        <v>4.9000000000000004</v>
      </c>
      <c r="M245">
        <v>0</v>
      </c>
      <c r="N245">
        <f t="shared" si="134"/>
        <v>4.9000000000000004</v>
      </c>
      <c r="O245">
        <f t="shared" si="135"/>
        <v>157887.76</v>
      </c>
      <c r="P245">
        <f t="shared" si="136"/>
        <v>5329.46</v>
      </c>
      <c r="Q245">
        <f>(ROUND((ROUND(((((ET245*1.2)*1.1))*AV245*I245),2)*BB245),2)+ROUND((ROUND(((AE245-(((EU245*1.2)*1.1)))*AV245*I245),2)*BS245),2))</f>
        <v>16967.41</v>
      </c>
      <c r="R245">
        <f t="shared" si="137"/>
        <v>4638.1400000000003</v>
      </c>
      <c r="S245">
        <f t="shared" si="138"/>
        <v>135590.89000000001</v>
      </c>
      <c r="T245">
        <f t="shared" si="139"/>
        <v>0</v>
      </c>
      <c r="U245">
        <f t="shared" si="140"/>
        <v>366.50042351999991</v>
      </c>
      <c r="V245">
        <f t="shared" si="141"/>
        <v>0</v>
      </c>
      <c r="W245">
        <f t="shared" si="142"/>
        <v>0</v>
      </c>
      <c r="X245">
        <f t="shared" si="143"/>
        <v>124743.62</v>
      </c>
      <c r="Y245">
        <f t="shared" si="144"/>
        <v>58304.08</v>
      </c>
      <c r="AA245">
        <v>52210569</v>
      </c>
      <c r="AB245">
        <f t="shared" si="145"/>
        <v>1353.2944</v>
      </c>
      <c r="AC245">
        <f t="shared" si="146"/>
        <v>188.5</v>
      </c>
      <c r="AD245">
        <f>ROUND((((((ET245*1.2)*1.1))-(((EU245*1.2)*1.1)))+AE245),6)</f>
        <v>297.68639999999999</v>
      </c>
      <c r="AE245">
        <f>ROUND((((EU245*1.2)*1.1)),6)</f>
        <v>29.660399999999999</v>
      </c>
      <c r="AF245">
        <f>ROUND((((EV245*1.2)*1.1)),6)</f>
        <v>867.10799999999995</v>
      </c>
      <c r="AG245">
        <f t="shared" si="147"/>
        <v>0</v>
      </c>
      <c r="AH245">
        <f>(((EW245*1.2)*1.1))</f>
        <v>71.438399999999987</v>
      </c>
      <c r="AI245">
        <f>(((EX245*1.2)*1.1))</f>
        <v>0</v>
      </c>
      <c r="AJ245">
        <f t="shared" si="148"/>
        <v>0</v>
      </c>
      <c r="AK245">
        <v>1070.92</v>
      </c>
      <c r="AL245">
        <v>188.5</v>
      </c>
      <c r="AM245">
        <v>225.52</v>
      </c>
      <c r="AN245">
        <v>22.47</v>
      </c>
      <c r="AO245">
        <v>656.9</v>
      </c>
      <c r="AP245">
        <v>0</v>
      </c>
      <c r="AQ245">
        <v>54.12</v>
      </c>
      <c r="AR245">
        <v>0</v>
      </c>
      <c r="AS245">
        <v>0</v>
      </c>
      <c r="AT245">
        <v>92</v>
      </c>
      <c r="AU245">
        <v>43</v>
      </c>
      <c r="AV245">
        <v>1.0469999999999999</v>
      </c>
      <c r="AW245">
        <v>1</v>
      </c>
      <c r="AZ245">
        <v>1</v>
      </c>
      <c r="BA245">
        <v>30.48</v>
      </c>
      <c r="BB245">
        <v>11.11</v>
      </c>
      <c r="BC245">
        <v>5.77</v>
      </c>
      <c r="BD245" t="s">
        <v>3</v>
      </c>
      <c r="BE245" t="s">
        <v>3</v>
      </c>
      <c r="BF245" t="s">
        <v>3</v>
      </c>
      <c r="BG245" t="s">
        <v>3</v>
      </c>
      <c r="BH245">
        <v>0</v>
      </c>
      <c r="BI245">
        <v>2</v>
      </c>
      <c r="BJ245" t="s">
        <v>25</v>
      </c>
      <c r="BM245">
        <v>1726</v>
      </c>
      <c r="BN245">
        <v>0</v>
      </c>
      <c r="BO245" t="s">
        <v>22</v>
      </c>
      <c r="BP245">
        <v>1</v>
      </c>
      <c r="BQ245">
        <v>40</v>
      </c>
      <c r="BR245">
        <v>0</v>
      </c>
      <c r="BS245">
        <v>30.48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3</v>
      </c>
      <c r="BZ245">
        <v>92</v>
      </c>
      <c r="CA245">
        <v>43</v>
      </c>
      <c r="CB245" t="s">
        <v>3</v>
      </c>
      <c r="CE245">
        <v>30</v>
      </c>
      <c r="CF245">
        <v>0</v>
      </c>
      <c r="CG245">
        <v>0</v>
      </c>
      <c r="CH245">
        <v>15</v>
      </c>
      <c r="CI245">
        <v>0</v>
      </c>
      <c r="CJ245">
        <v>0</v>
      </c>
      <c r="CK245">
        <v>0</v>
      </c>
      <c r="CL245">
        <v>0</v>
      </c>
      <c r="CM245">
        <v>0</v>
      </c>
      <c r="CN245" t="s">
        <v>462</v>
      </c>
      <c r="CO245">
        <v>0</v>
      </c>
      <c r="CP245">
        <f t="shared" si="149"/>
        <v>157887.76</v>
      </c>
      <c r="CQ245">
        <f t="shared" si="150"/>
        <v>1087.6500000000001</v>
      </c>
      <c r="CR245">
        <f>(ROUND((ROUND(((((ET245*1.2)*1.1))*AV245*1),2)*BB245),2)+ROUND((ROUND(((AE245-(((EU245*1.2)*1.1)))*AV245*1),2)*BS245),2))</f>
        <v>3462.76</v>
      </c>
      <c r="CS245">
        <f t="shared" si="151"/>
        <v>946.4</v>
      </c>
      <c r="CT245">
        <f t="shared" si="152"/>
        <v>27671.57</v>
      </c>
      <c r="CU245">
        <f t="shared" si="153"/>
        <v>0</v>
      </c>
      <c r="CV245">
        <f t="shared" si="154"/>
        <v>74.796004799999977</v>
      </c>
      <c r="CW245">
        <f t="shared" si="155"/>
        <v>0</v>
      </c>
      <c r="CX245">
        <f t="shared" si="156"/>
        <v>0</v>
      </c>
      <c r="CY245">
        <f t="shared" si="157"/>
        <v>124743.61880000001</v>
      </c>
      <c r="CZ245">
        <f t="shared" si="158"/>
        <v>58304.082700000006</v>
      </c>
      <c r="DC245" t="s">
        <v>3</v>
      </c>
      <c r="DD245" t="s">
        <v>3</v>
      </c>
      <c r="DE245" t="s">
        <v>26</v>
      </c>
      <c r="DF245" t="s">
        <v>26</v>
      </c>
      <c r="DG245" t="s">
        <v>26</v>
      </c>
      <c r="DH245" t="s">
        <v>3</v>
      </c>
      <c r="DI245" t="s">
        <v>26</v>
      </c>
      <c r="DJ245" t="s">
        <v>26</v>
      </c>
      <c r="DK245" t="s">
        <v>3</v>
      </c>
      <c r="DL245" t="s">
        <v>3</v>
      </c>
      <c r="DM245" t="s">
        <v>3</v>
      </c>
      <c r="DN245">
        <v>112</v>
      </c>
      <c r="DO245">
        <v>70</v>
      </c>
      <c r="DP245">
        <v>1.0469999999999999</v>
      </c>
      <c r="DQ245">
        <v>1</v>
      </c>
      <c r="DU245">
        <v>1003</v>
      </c>
      <c r="DV245" t="s">
        <v>24</v>
      </c>
      <c r="DW245" t="s">
        <v>24</v>
      </c>
      <c r="DX245">
        <v>100</v>
      </c>
      <c r="DZ245" t="s">
        <v>3</v>
      </c>
      <c r="EA245" t="s">
        <v>3</v>
      </c>
      <c r="EB245" t="s">
        <v>3</v>
      </c>
      <c r="EC245" t="s">
        <v>3</v>
      </c>
      <c r="EE245">
        <v>50803576</v>
      </c>
      <c r="EF245">
        <v>40</v>
      </c>
      <c r="EG245" t="s">
        <v>27</v>
      </c>
      <c r="EH245">
        <v>0</v>
      </c>
      <c r="EI245" t="s">
        <v>3</v>
      </c>
      <c r="EJ245">
        <v>2</v>
      </c>
      <c r="EK245">
        <v>1726</v>
      </c>
      <c r="EL245" t="s">
        <v>28</v>
      </c>
      <c r="EM245" t="s">
        <v>29</v>
      </c>
      <c r="EO245" t="s">
        <v>30</v>
      </c>
      <c r="EQ245">
        <v>0</v>
      </c>
      <c r="ER245">
        <v>1070.92</v>
      </c>
      <c r="ES245">
        <v>188.5</v>
      </c>
      <c r="ET245">
        <v>225.52</v>
      </c>
      <c r="EU245">
        <v>22.47</v>
      </c>
      <c r="EV245">
        <v>656.9</v>
      </c>
      <c r="EW245">
        <v>54.12</v>
      </c>
      <c r="EX245">
        <v>0</v>
      </c>
      <c r="EY245">
        <v>0</v>
      </c>
      <c r="FQ245">
        <v>0</v>
      </c>
      <c r="FR245">
        <f t="shared" si="159"/>
        <v>0</v>
      </c>
      <c r="FS245">
        <v>0</v>
      </c>
      <c r="FX245">
        <v>112</v>
      </c>
      <c r="FY245">
        <v>70</v>
      </c>
      <c r="GA245" t="s">
        <v>3</v>
      </c>
      <c r="GD245">
        <v>0</v>
      </c>
      <c r="GF245">
        <v>-195085190</v>
      </c>
      <c r="GG245">
        <v>2</v>
      </c>
      <c r="GH245">
        <v>1</v>
      </c>
      <c r="GI245">
        <v>2</v>
      </c>
      <c r="GJ245">
        <v>0</v>
      </c>
      <c r="GK245">
        <f>ROUND(R245*(S12)/100,2)</f>
        <v>7421.02</v>
      </c>
      <c r="GL245">
        <f t="shared" si="160"/>
        <v>0</v>
      </c>
      <c r="GM245">
        <f t="shared" si="161"/>
        <v>348356.48</v>
      </c>
      <c r="GN245">
        <f t="shared" si="162"/>
        <v>0</v>
      </c>
      <c r="GO245">
        <f t="shared" si="163"/>
        <v>348356.48</v>
      </c>
      <c r="GP245">
        <f t="shared" si="164"/>
        <v>0</v>
      </c>
      <c r="GR245">
        <v>0</v>
      </c>
      <c r="GS245">
        <v>3</v>
      </c>
      <c r="GT245">
        <v>0</v>
      </c>
      <c r="GU245" t="s">
        <v>3</v>
      </c>
      <c r="GV245">
        <f t="shared" si="165"/>
        <v>0</v>
      </c>
      <c r="GW245">
        <v>1</v>
      </c>
      <c r="GX245">
        <f t="shared" si="166"/>
        <v>0</v>
      </c>
      <c r="HA245">
        <v>0</v>
      </c>
      <c r="HB245">
        <v>0</v>
      </c>
      <c r="HC245">
        <f t="shared" si="167"/>
        <v>0</v>
      </c>
      <c r="HE245" t="s">
        <v>3</v>
      </c>
      <c r="HF245" t="s">
        <v>3</v>
      </c>
      <c r="HM245" t="s">
        <v>3</v>
      </c>
      <c r="HN245" t="s">
        <v>3</v>
      </c>
      <c r="HO245" t="s">
        <v>3</v>
      </c>
      <c r="HP245" t="s">
        <v>3</v>
      </c>
      <c r="HQ245" t="s">
        <v>3</v>
      </c>
      <c r="IK245">
        <v>0</v>
      </c>
    </row>
    <row r="246" spans="1:255" x14ac:dyDescent="0.2">
      <c r="A246" s="2">
        <v>17</v>
      </c>
      <c r="B246" s="2">
        <v>1</v>
      </c>
      <c r="C246" s="2"/>
      <c r="D246" s="2"/>
      <c r="E246" s="2" t="s">
        <v>176</v>
      </c>
      <c r="F246" s="2" t="s">
        <v>32</v>
      </c>
      <c r="G246" s="2" t="s">
        <v>33</v>
      </c>
      <c r="H246" s="2" t="s">
        <v>34</v>
      </c>
      <c r="I246" s="2">
        <v>1.4990000000000001</v>
      </c>
      <c r="J246" s="2">
        <v>0</v>
      </c>
      <c r="K246" s="2">
        <v>1.4990000000000001</v>
      </c>
      <c r="L246" s="2">
        <v>1.4990000000000001</v>
      </c>
      <c r="M246" s="2">
        <v>0</v>
      </c>
      <c r="N246" s="2">
        <f t="shared" si="134"/>
        <v>1.4990000000000001</v>
      </c>
      <c r="O246" s="2">
        <f t="shared" si="135"/>
        <v>2410410.7400000002</v>
      </c>
      <c r="P246" s="2">
        <f t="shared" si="136"/>
        <v>2410410.7400000002</v>
      </c>
      <c r="Q246" s="2">
        <f>(ROUND((ROUND(((ET246)*AV246*I246),2)*BB246),2)+ROUND((ROUND(((AE246-(EU246))*AV246*I246),2)*BS246),2))</f>
        <v>0</v>
      </c>
      <c r="R246" s="2">
        <f t="shared" si="137"/>
        <v>0</v>
      </c>
      <c r="S246" s="2">
        <f t="shared" si="138"/>
        <v>0</v>
      </c>
      <c r="T246" s="2">
        <f t="shared" si="139"/>
        <v>0</v>
      </c>
      <c r="U246" s="2">
        <f t="shared" si="140"/>
        <v>0</v>
      </c>
      <c r="V246" s="2">
        <f t="shared" si="141"/>
        <v>0</v>
      </c>
      <c r="W246" s="2">
        <f t="shared" si="142"/>
        <v>0</v>
      </c>
      <c r="X246" s="2">
        <f t="shared" si="143"/>
        <v>0</v>
      </c>
      <c r="Y246" s="2">
        <f t="shared" si="144"/>
        <v>0</v>
      </c>
      <c r="Z246" s="2"/>
      <c r="AA246" s="2">
        <v>52210627</v>
      </c>
      <c r="AB246" s="2">
        <f t="shared" si="145"/>
        <v>113001.58</v>
      </c>
      <c r="AC246" s="2">
        <f t="shared" si="146"/>
        <v>113001.58</v>
      </c>
      <c r="AD246" s="2">
        <f>ROUND((((ET246)-(EU246))+AE246),6)</f>
        <v>0</v>
      </c>
      <c r="AE246" s="2">
        <f t="shared" ref="AE246:AF249" si="168">ROUND((EU246),6)</f>
        <v>0</v>
      </c>
      <c r="AF246" s="2">
        <f t="shared" si="168"/>
        <v>0</v>
      </c>
      <c r="AG246" s="2">
        <f t="shared" si="147"/>
        <v>0</v>
      </c>
      <c r="AH246" s="2">
        <f t="shared" ref="AH246:AI249" si="169">(EW246)</f>
        <v>0</v>
      </c>
      <c r="AI246" s="2">
        <f t="shared" si="169"/>
        <v>0</v>
      </c>
      <c r="AJ246" s="2">
        <f t="shared" si="148"/>
        <v>0</v>
      </c>
      <c r="AK246" s="2">
        <v>113001.58</v>
      </c>
      <c r="AL246" s="2">
        <v>113001.58</v>
      </c>
      <c r="AM246" s="2">
        <v>0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1</v>
      </c>
      <c r="AW246" s="2">
        <v>1</v>
      </c>
      <c r="AX246" s="2"/>
      <c r="AY246" s="2"/>
      <c r="AZ246" s="2">
        <v>1</v>
      </c>
      <c r="BA246" s="2">
        <v>1</v>
      </c>
      <c r="BB246" s="2">
        <v>1</v>
      </c>
      <c r="BC246" s="2">
        <v>14.23</v>
      </c>
      <c r="BD246" s="2" t="s">
        <v>3</v>
      </c>
      <c r="BE246" s="2" t="s">
        <v>3</v>
      </c>
      <c r="BF246" s="2" t="s">
        <v>3</v>
      </c>
      <c r="BG246" s="2" t="s">
        <v>3</v>
      </c>
      <c r="BH246" s="2">
        <v>3</v>
      </c>
      <c r="BI246" s="2">
        <v>2</v>
      </c>
      <c r="BJ246" s="2" t="s">
        <v>35</v>
      </c>
      <c r="BK246" s="2"/>
      <c r="BL246" s="2"/>
      <c r="BM246" s="2">
        <v>1618</v>
      </c>
      <c r="BN246" s="2">
        <v>0</v>
      </c>
      <c r="BO246" s="2" t="s">
        <v>32</v>
      </c>
      <c r="BP246" s="2">
        <v>1</v>
      </c>
      <c r="BQ246" s="2">
        <v>201</v>
      </c>
      <c r="BR246" s="2">
        <v>0</v>
      </c>
      <c r="BS246" s="2">
        <v>1</v>
      </c>
      <c r="BT246" s="2">
        <v>1</v>
      </c>
      <c r="BU246" s="2">
        <v>1</v>
      </c>
      <c r="BV246" s="2">
        <v>1</v>
      </c>
      <c r="BW246" s="2">
        <v>1</v>
      </c>
      <c r="BX246" s="2">
        <v>1</v>
      </c>
      <c r="BY246" s="2" t="s">
        <v>3</v>
      </c>
      <c r="BZ246" s="2">
        <v>0</v>
      </c>
      <c r="CA246" s="2">
        <v>0</v>
      </c>
      <c r="CB246" s="2" t="s">
        <v>3</v>
      </c>
      <c r="CC246" s="2"/>
      <c r="CD246" s="2"/>
      <c r="CE246" s="2">
        <v>30</v>
      </c>
      <c r="CF246" s="2">
        <v>0</v>
      </c>
      <c r="CG246" s="2">
        <v>0</v>
      </c>
      <c r="CH246" s="2">
        <v>16</v>
      </c>
      <c r="CI246" s="2">
        <v>0</v>
      </c>
      <c r="CJ246" s="2">
        <v>0</v>
      </c>
      <c r="CK246" s="2">
        <v>0</v>
      </c>
      <c r="CL246" s="2">
        <v>0</v>
      </c>
      <c r="CM246" s="2">
        <v>0</v>
      </c>
      <c r="CN246" s="2" t="s">
        <v>3</v>
      </c>
      <c r="CO246" s="2">
        <v>0</v>
      </c>
      <c r="CP246" s="2">
        <f t="shared" si="149"/>
        <v>2410410.7400000002</v>
      </c>
      <c r="CQ246" s="2">
        <f t="shared" si="150"/>
        <v>1608012.48</v>
      </c>
      <c r="CR246" s="2">
        <f>(ROUND((ROUND(((ET246)*AV246*1),2)*BB246),2)+ROUND((ROUND(((AE246-(EU246))*AV246*1),2)*BS246),2))</f>
        <v>0</v>
      </c>
      <c r="CS246" s="2">
        <f t="shared" si="151"/>
        <v>0</v>
      </c>
      <c r="CT246" s="2">
        <f t="shared" si="152"/>
        <v>0</v>
      </c>
      <c r="CU246" s="2">
        <f t="shared" si="153"/>
        <v>0</v>
      </c>
      <c r="CV246" s="2">
        <f t="shared" si="154"/>
        <v>0</v>
      </c>
      <c r="CW246" s="2">
        <f t="shared" si="155"/>
        <v>0</v>
      </c>
      <c r="CX246" s="2">
        <f t="shared" si="156"/>
        <v>0</v>
      </c>
      <c r="CY246" s="2">
        <f t="shared" si="157"/>
        <v>0</v>
      </c>
      <c r="CZ246" s="2">
        <f t="shared" si="158"/>
        <v>0</v>
      </c>
      <c r="DA246" s="2"/>
      <c r="DB246" s="2"/>
      <c r="DC246" s="2" t="s">
        <v>3</v>
      </c>
      <c r="DD246" s="2" t="s">
        <v>3</v>
      </c>
      <c r="DE246" s="2" t="s">
        <v>3</v>
      </c>
      <c r="DF246" s="2" t="s">
        <v>3</v>
      </c>
      <c r="DG246" s="2" t="s">
        <v>3</v>
      </c>
      <c r="DH246" s="2" t="s">
        <v>3</v>
      </c>
      <c r="DI246" s="2" t="s">
        <v>3</v>
      </c>
      <c r="DJ246" s="2" t="s">
        <v>3</v>
      </c>
      <c r="DK246" s="2" t="s">
        <v>3</v>
      </c>
      <c r="DL246" s="2" t="s">
        <v>3</v>
      </c>
      <c r="DM246" s="2" t="s">
        <v>3</v>
      </c>
      <c r="DN246" s="2">
        <v>0</v>
      </c>
      <c r="DO246" s="2">
        <v>0</v>
      </c>
      <c r="DP246" s="2">
        <v>1</v>
      </c>
      <c r="DQ246" s="2">
        <v>1</v>
      </c>
      <c r="DR246" s="2"/>
      <c r="DS246" s="2"/>
      <c r="DT246" s="2"/>
      <c r="DU246" s="2">
        <v>1003</v>
      </c>
      <c r="DV246" s="2" t="s">
        <v>34</v>
      </c>
      <c r="DW246" s="2" t="s">
        <v>34</v>
      </c>
      <c r="DX246" s="2">
        <v>1000</v>
      </c>
      <c r="DY246" s="2"/>
      <c r="DZ246" s="2" t="s">
        <v>3</v>
      </c>
      <c r="EA246" s="2" t="s">
        <v>3</v>
      </c>
      <c r="EB246" s="2" t="s">
        <v>3</v>
      </c>
      <c r="EC246" s="2" t="s">
        <v>3</v>
      </c>
      <c r="ED246" s="2"/>
      <c r="EE246" s="2">
        <v>50803468</v>
      </c>
      <c r="EF246" s="2">
        <v>201</v>
      </c>
      <c r="EG246" s="2" t="s">
        <v>36</v>
      </c>
      <c r="EH246" s="2">
        <v>0</v>
      </c>
      <c r="EI246" s="2" t="s">
        <v>3</v>
      </c>
      <c r="EJ246" s="2">
        <v>2</v>
      </c>
      <c r="EK246" s="2">
        <v>1618</v>
      </c>
      <c r="EL246" s="2" t="s">
        <v>37</v>
      </c>
      <c r="EM246" s="2" t="s">
        <v>38</v>
      </c>
      <c r="EN246" s="2"/>
      <c r="EO246" s="2" t="s">
        <v>3</v>
      </c>
      <c r="EP246" s="2"/>
      <c r="EQ246" s="2">
        <v>0</v>
      </c>
      <c r="ER246" s="2">
        <v>113001.58</v>
      </c>
      <c r="ES246" s="2">
        <v>113001.58</v>
      </c>
      <c r="ET246" s="2">
        <v>0</v>
      </c>
      <c r="EU246" s="2">
        <v>0</v>
      </c>
      <c r="EV246" s="2">
        <v>0</v>
      </c>
      <c r="EW246" s="2">
        <v>0</v>
      </c>
      <c r="EX246" s="2">
        <v>0</v>
      </c>
      <c r="EY246" s="2">
        <v>0</v>
      </c>
      <c r="EZ246" s="2"/>
      <c r="FA246" s="2"/>
      <c r="FB246" s="2"/>
      <c r="FC246" s="2"/>
      <c r="FD246" s="2"/>
      <c r="FE246" s="2"/>
      <c r="FF246" s="2"/>
      <c r="FG246" s="2"/>
      <c r="FH246" s="2"/>
      <c r="FI246" s="2"/>
      <c r="FJ246" s="2"/>
      <c r="FK246" s="2"/>
      <c r="FL246" s="2"/>
      <c r="FM246" s="2"/>
      <c r="FN246" s="2"/>
      <c r="FO246" s="2"/>
      <c r="FP246" s="2"/>
      <c r="FQ246" s="2">
        <v>0</v>
      </c>
      <c r="FR246" s="2">
        <f t="shared" si="159"/>
        <v>0</v>
      </c>
      <c r="FS246" s="2">
        <v>0</v>
      </c>
      <c r="FT246" s="2"/>
      <c r="FU246" s="2"/>
      <c r="FV246" s="2"/>
      <c r="FW246" s="2"/>
      <c r="FX246" s="2">
        <v>0</v>
      </c>
      <c r="FY246" s="2">
        <v>0</v>
      </c>
      <c r="FZ246" s="2"/>
      <c r="GA246" s="2" t="s">
        <v>3</v>
      </c>
      <c r="GB246" s="2"/>
      <c r="GC246" s="2"/>
      <c r="GD246" s="2">
        <v>0</v>
      </c>
      <c r="GE246" s="2"/>
      <c r="GF246" s="2">
        <v>-484998657</v>
      </c>
      <c r="GG246" s="2">
        <v>2</v>
      </c>
      <c r="GH246" s="2">
        <v>1</v>
      </c>
      <c r="GI246" s="2">
        <v>2</v>
      </c>
      <c r="GJ246" s="2">
        <v>0</v>
      </c>
      <c r="GK246" s="2">
        <f>ROUND(R246*(R12)/100,2)</f>
        <v>0</v>
      </c>
      <c r="GL246" s="2">
        <f t="shared" si="160"/>
        <v>0</v>
      </c>
      <c r="GM246" s="2">
        <f t="shared" si="161"/>
        <v>2410410.7400000002</v>
      </c>
      <c r="GN246" s="2">
        <f t="shared" si="162"/>
        <v>0</v>
      </c>
      <c r="GO246" s="2">
        <f t="shared" si="163"/>
        <v>2410410.7400000002</v>
      </c>
      <c r="GP246" s="2">
        <f t="shared" si="164"/>
        <v>0</v>
      </c>
      <c r="GQ246" s="2"/>
      <c r="GR246" s="2">
        <v>0</v>
      </c>
      <c r="GS246" s="2">
        <v>3</v>
      </c>
      <c r="GT246" s="2">
        <v>0</v>
      </c>
      <c r="GU246" s="2" t="s">
        <v>3</v>
      </c>
      <c r="GV246" s="2">
        <f t="shared" si="165"/>
        <v>0</v>
      </c>
      <c r="GW246" s="2">
        <v>1</v>
      </c>
      <c r="GX246" s="2">
        <f t="shared" si="166"/>
        <v>0</v>
      </c>
      <c r="GY246" s="2"/>
      <c r="GZ246" s="2"/>
      <c r="HA246" s="2">
        <v>0</v>
      </c>
      <c r="HB246" s="2">
        <v>0</v>
      </c>
      <c r="HC246" s="2">
        <f t="shared" si="167"/>
        <v>0</v>
      </c>
      <c r="HD246" s="2"/>
      <c r="HE246" s="2" t="s">
        <v>3</v>
      </c>
      <c r="HF246" s="2" t="s">
        <v>3</v>
      </c>
      <c r="HG246" s="2"/>
      <c r="HH246" s="2"/>
      <c r="HI246" s="2"/>
      <c r="HJ246" s="2"/>
      <c r="HK246" s="2"/>
      <c r="HL246" s="2"/>
      <c r="HM246" s="2" t="s">
        <v>3</v>
      </c>
      <c r="HN246" s="2" t="s">
        <v>3</v>
      </c>
      <c r="HO246" s="2" t="s">
        <v>3</v>
      </c>
      <c r="HP246" s="2" t="s">
        <v>3</v>
      </c>
      <c r="HQ246" s="2" t="s">
        <v>3</v>
      </c>
      <c r="HR246" s="2"/>
      <c r="HS246" s="2"/>
      <c r="HT246" s="2"/>
      <c r="HU246" s="2"/>
      <c r="HV246" s="2"/>
      <c r="HW246" s="2"/>
      <c r="HX246" s="2"/>
      <c r="HY246" s="2"/>
      <c r="HZ246" s="2"/>
      <c r="IA246" s="2"/>
      <c r="IB246" s="2"/>
      <c r="IC246" s="2"/>
      <c r="ID246" s="2"/>
      <c r="IE246" s="2"/>
      <c r="IF246" s="2"/>
      <c r="IG246" s="2"/>
      <c r="IH246" s="2"/>
      <c r="II246" s="2"/>
      <c r="IJ246" s="2"/>
      <c r="IK246" s="2">
        <v>0</v>
      </c>
      <c r="IL246" s="2"/>
      <c r="IM246" s="2"/>
      <c r="IN246" s="2"/>
      <c r="IO246" s="2"/>
      <c r="IP246" s="2"/>
      <c r="IQ246" s="2"/>
      <c r="IR246" s="2"/>
      <c r="IS246" s="2"/>
      <c r="IT246" s="2"/>
      <c r="IU246" s="2"/>
    </row>
    <row r="247" spans="1:255" x14ac:dyDescent="0.2">
      <c r="A247">
        <v>17</v>
      </c>
      <c r="B247">
        <v>1</v>
      </c>
      <c r="E247" t="s">
        <v>176</v>
      </c>
      <c r="F247" t="s">
        <v>32</v>
      </c>
      <c r="G247" t="s">
        <v>33</v>
      </c>
      <c r="H247" t="s">
        <v>34</v>
      </c>
      <c r="I247">
        <v>1.4990000000000001</v>
      </c>
      <c r="J247">
        <v>0</v>
      </c>
      <c r="K247">
        <v>1.4990000000000001</v>
      </c>
      <c r="L247">
        <v>1.4990000000000001</v>
      </c>
      <c r="M247">
        <v>0</v>
      </c>
      <c r="N247">
        <f t="shared" si="134"/>
        <v>1.4990000000000001</v>
      </c>
      <c r="O247">
        <f t="shared" si="135"/>
        <v>2410410.7400000002</v>
      </c>
      <c r="P247">
        <f t="shared" si="136"/>
        <v>2410410.7400000002</v>
      </c>
      <c r="Q247">
        <f>(ROUND((ROUND(((ET247)*AV247*I247),2)*BB247),2)+ROUND((ROUND(((AE247-(EU247))*AV247*I247),2)*BS247),2))</f>
        <v>0</v>
      </c>
      <c r="R247">
        <f t="shared" si="137"/>
        <v>0</v>
      </c>
      <c r="S247">
        <f t="shared" si="138"/>
        <v>0</v>
      </c>
      <c r="T247">
        <f t="shared" si="139"/>
        <v>0</v>
      </c>
      <c r="U247">
        <f t="shared" si="140"/>
        <v>0</v>
      </c>
      <c r="V247">
        <f t="shared" si="141"/>
        <v>0</v>
      </c>
      <c r="W247">
        <f t="shared" si="142"/>
        <v>0</v>
      </c>
      <c r="X247">
        <f t="shared" si="143"/>
        <v>0</v>
      </c>
      <c r="Y247">
        <f t="shared" si="144"/>
        <v>0</v>
      </c>
      <c r="AA247">
        <v>52210569</v>
      </c>
      <c r="AB247">
        <f t="shared" si="145"/>
        <v>113001.58</v>
      </c>
      <c r="AC247">
        <f t="shared" si="146"/>
        <v>113001.58</v>
      </c>
      <c r="AD247">
        <f>ROUND((((ET247)-(EU247))+AE247),6)</f>
        <v>0</v>
      </c>
      <c r="AE247">
        <f t="shared" si="168"/>
        <v>0</v>
      </c>
      <c r="AF247">
        <f t="shared" si="168"/>
        <v>0</v>
      </c>
      <c r="AG247">
        <f t="shared" si="147"/>
        <v>0</v>
      </c>
      <c r="AH247">
        <f t="shared" si="169"/>
        <v>0</v>
      </c>
      <c r="AI247">
        <f t="shared" si="169"/>
        <v>0</v>
      </c>
      <c r="AJ247">
        <f t="shared" si="148"/>
        <v>0</v>
      </c>
      <c r="AK247">
        <v>113001.58</v>
      </c>
      <c r="AL247">
        <v>113001.58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14.23</v>
      </c>
      <c r="BD247" t="s">
        <v>3</v>
      </c>
      <c r="BE247" t="s">
        <v>3</v>
      </c>
      <c r="BF247" t="s">
        <v>3</v>
      </c>
      <c r="BG247" t="s">
        <v>3</v>
      </c>
      <c r="BH247">
        <v>3</v>
      </c>
      <c r="BI247">
        <v>2</v>
      </c>
      <c r="BJ247" t="s">
        <v>35</v>
      </c>
      <c r="BM247">
        <v>1618</v>
      </c>
      <c r="BN247">
        <v>0</v>
      </c>
      <c r="BO247" t="s">
        <v>32</v>
      </c>
      <c r="BP247">
        <v>1</v>
      </c>
      <c r="BQ247">
        <v>201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3</v>
      </c>
      <c r="BZ247">
        <v>0</v>
      </c>
      <c r="CA247">
        <v>0</v>
      </c>
      <c r="CB247" t="s">
        <v>3</v>
      </c>
      <c r="CE247">
        <v>30</v>
      </c>
      <c r="CF247">
        <v>0</v>
      </c>
      <c r="CG247">
        <v>0</v>
      </c>
      <c r="CH247">
        <v>16</v>
      </c>
      <c r="CI247">
        <v>0</v>
      </c>
      <c r="CJ247">
        <v>0</v>
      </c>
      <c r="CK247">
        <v>0</v>
      </c>
      <c r="CL247">
        <v>0</v>
      </c>
      <c r="CM247">
        <v>0</v>
      </c>
      <c r="CN247" t="s">
        <v>3</v>
      </c>
      <c r="CO247">
        <v>0</v>
      </c>
      <c r="CP247">
        <f t="shared" si="149"/>
        <v>2410410.7400000002</v>
      </c>
      <c r="CQ247">
        <f t="shared" si="150"/>
        <v>1608012.48</v>
      </c>
      <c r="CR247">
        <f>(ROUND((ROUND(((ET247)*AV247*1),2)*BB247),2)+ROUND((ROUND(((AE247-(EU247))*AV247*1),2)*BS247),2))</f>
        <v>0</v>
      </c>
      <c r="CS247">
        <f t="shared" si="151"/>
        <v>0</v>
      </c>
      <c r="CT247">
        <f t="shared" si="152"/>
        <v>0</v>
      </c>
      <c r="CU247">
        <f t="shared" si="153"/>
        <v>0</v>
      </c>
      <c r="CV247">
        <f t="shared" si="154"/>
        <v>0</v>
      </c>
      <c r="CW247">
        <f t="shared" si="155"/>
        <v>0</v>
      </c>
      <c r="CX247">
        <f t="shared" si="156"/>
        <v>0</v>
      </c>
      <c r="CY247">
        <f t="shared" si="157"/>
        <v>0</v>
      </c>
      <c r="CZ247">
        <f t="shared" si="158"/>
        <v>0</v>
      </c>
      <c r="DC247" t="s">
        <v>3</v>
      </c>
      <c r="DD247" t="s">
        <v>3</v>
      </c>
      <c r="DE247" t="s">
        <v>3</v>
      </c>
      <c r="DF247" t="s">
        <v>3</v>
      </c>
      <c r="DG247" t="s">
        <v>3</v>
      </c>
      <c r="DH247" t="s">
        <v>3</v>
      </c>
      <c r="DI247" t="s">
        <v>3</v>
      </c>
      <c r="DJ247" t="s">
        <v>3</v>
      </c>
      <c r="DK247" t="s">
        <v>3</v>
      </c>
      <c r="DL247" t="s">
        <v>3</v>
      </c>
      <c r="DM247" t="s">
        <v>3</v>
      </c>
      <c r="DN247">
        <v>0</v>
      </c>
      <c r="DO247">
        <v>0</v>
      </c>
      <c r="DP247">
        <v>1</v>
      </c>
      <c r="DQ247">
        <v>1</v>
      </c>
      <c r="DU247">
        <v>1003</v>
      </c>
      <c r="DV247" t="s">
        <v>34</v>
      </c>
      <c r="DW247" t="s">
        <v>34</v>
      </c>
      <c r="DX247">
        <v>1000</v>
      </c>
      <c r="DZ247" t="s">
        <v>3</v>
      </c>
      <c r="EA247" t="s">
        <v>3</v>
      </c>
      <c r="EB247" t="s">
        <v>3</v>
      </c>
      <c r="EC247" t="s">
        <v>3</v>
      </c>
      <c r="EE247">
        <v>50803468</v>
      </c>
      <c r="EF247">
        <v>201</v>
      </c>
      <c r="EG247" t="s">
        <v>36</v>
      </c>
      <c r="EH247">
        <v>0</v>
      </c>
      <c r="EI247" t="s">
        <v>3</v>
      </c>
      <c r="EJ247">
        <v>2</v>
      </c>
      <c r="EK247">
        <v>1618</v>
      </c>
      <c r="EL247" t="s">
        <v>37</v>
      </c>
      <c r="EM247" t="s">
        <v>38</v>
      </c>
      <c r="EO247" t="s">
        <v>3</v>
      </c>
      <c r="EQ247">
        <v>0</v>
      </c>
      <c r="ER247">
        <v>113001.58</v>
      </c>
      <c r="ES247">
        <v>113001.58</v>
      </c>
      <c r="ET247">
        <v>0</v>
      </c>
      <c r="EU247">
        <v>0</v>
      </c>
      <c r="EV247">
        <v>0</v>
      </c>
      <c r="EW247">
        <v>0</v>
      </c>
      <c r="EX247">
        <v>0</v>
      </c>
      <c r="EY247">
        <v>0</v>
      </c>
      <c r="FQ247">
        <v>0</v>
      </c>
      <c r="FR247">
        <f t="shared" si="159"/>
        <v>0</v>
      </c>
      <c r="FS247">
        <v>0</v>
      </c>
      <c r="FX247">
        <v>0</v>
      </c>
      <c r="FY247">
        <v>0</v>
      </c>
      <c r="GA247" t="s">
        <v>3</v>
      </c>
      <c r="GD247">
        <v>0</v>
      </c>
      <c r="GF247">
        <v>-484998657</v>
      </c>
      <c r="GG247">
        <v>2</v>
      </c>
      <c r="GH247">
        <v>1</v>
      </c>
      <c r="GI247">
        <v>2</v>
      </c>
      <c r="GJ247">
        <v>0</v>
      </c>
      <c r="GK247">
        <f>ROUND(R247*(S12)/100,2)</f>
        <v>0</v>
      </c>
      <c r="GL247">
        <f t="shared" si="160"/>
        <v>0</v>
      </c>
      <c r="GM247">
        <f t="shared" si="161"/>
        <v>2410410.7400000002</v>
      </c>
      <c r="GN247">
        <f t="shared" si="162"/>
        <v>0</v>
      </c>
      <c r="GO247">
        <f t="shared" si="163"/>
        <v>2410410.7400000002</v>
      </c>
      <c r="GP247">
        <f t="shared" si="164"/>
        <v>0</v>
      </c>
      <c r="GR247">
        <v>0</v>
      </c>
      <c r="GS247">
        <v>3</v>
      </c>
      <c r="GT247">
        <v>0</v>
      </c>
      <c r="GU247" t="s">
        <v>3</v>
      </c>
      <c r="GV247">
        <f t="shared" si="165"/>
        <v>0</v>
      </c>
      <c r="GW247">
        <v>1</v>
      </c>
      <c r="GX247">
        <f t="shared" si="166"/>
        <v>0</v>
      </c>
      <c r="HA247">
        <v>0</v>
      </c>
      <c r="HB247">
        <v>0</v>
      </c>
      <c r="HC247">
        <f t="shared" si="167"/>
        <v>0</v>
      </c>
      <c r="HE247" t="s">
        <v>3</v>
      </c>
      <c r="HF247" t="s">
        <v>3</v>
      </c>
      <c r="HM247" t="s">
        <v>3</v>
      </c>
      <c r="HN247" t="s">
        <v>3</v>
      </c>
      <c r="HO247" t="s">
        <v>3</v>
      </c>
      <c r="HP247" t="s">
        <v>3</v>
      </c>
      <c r="HQ247" t="s">
        <v>3</v>
      </c>
      <c r="IK247">
        <v>0</v>
      </c>
    </row>
    <row r="248" spans="1:255" x14ac:dyDescent="0.2">
      <c r="A248" s="2">
        <v>17</v>
      </c>
      <c r="B248" s="2">
        <v>1</v>
      </c>
      <c r="C248" s="2"/>
      <c r="D248" s="2"/>
      <c r="E248" s="2" t="s">
        <v>177</v>
      </c>
      <c r="F248" s="2" t="s">
        <v>45</v>
      </c>
      <c r="G248" s="2" t="s">
        <v>46</v>
      </c>
      <c r="H248" s="2" t="s">
        <v>47</v>
      </c>
      <c r="I248" s="2">
        <v>70</v>
      </c>
      <c r="J248" s="2">
        <v>0</v>
      </c>
      <c r="K248" s="2">
        <v>70</v>
      </c>
      <c r="L248" s="2">
        <v>70</v>
      </c>
      <c r="M248" s="2">
        <v>0</v>
      </c>
      <c r="N248" s="2">
        <f t="shared" si="134"/>
        <v>70</v>
      </c>
      <c r="O248" s="2">
        <f t="shared" si="135"/>
        <v>26908.880000000001</v>
      </c>
      <c r="P248" s="2">
        <f t="shared" si="136"/>
        <v>26908.880000000001</v>
      </c>
      <c r="Q248" s="2">
        <f>(ROUND((ROUND(((ET248)*AV248*I248),2)*BB248),2)+ROUND((ROUND(((AE248-(EU248))*AV248*I248),2)*BS248),2))</f>
        <v>0</v>
      </c>
      <c r="R248" s="2">
        <f t="shared" si="137"/>
        <v>0</v>
      </c>
      <c r="S248" s="2">
        <f t="shared" si="138"/>
        <v>0</v>
      </c>
      <c r="T248" s="2">
        <f t="shared" si="139"/>
        <v>0</v>
      </c>
      <c r="U248" s="2">
        <f t="shared" si="140"/>
        <v>0</v>
      </c>
      <c r="V248" s="2">
        <f t="shared" si="141"/>
        <v>0</v>
      </c>
      <c r="W248" s="2">
        <f t="shared" si="142"/>
        <v>0</v>
      </c>
      <c r="X248" s="2">
        <f t="shared" si="143"/>
        <v>0</v>
      </c>
      <c r="Y248" s="2">
        <f t="shared" si="144"/>
        <v>0</v>
      </c>
      <c r="Z248" s="2"/>
      <c r="AA248" s="2">
        <v>52210627</v>
      </c>
      <c r="AB248" s="2">
        <f t="shared" si="145"/>
        <v>150.75</v>
      </c>
      <c r="AC248" s="2">
        <f t="shared" si="146"/>
        <v>150.75</v>
      </c>
      <c r="AD248" s="2">
        <f>ROUND((((ET248)-(EU248))+AE248),6)</f>
        <v>0</v>
      </c>
      <c r="AE248" s="2">
        <f t="shared" si="168"/>
        <v>0</v>
      </c>
      <c r="AF248" s="2">
        <f t="shared" si="168"/>
        <v>0</v>
      </c>
      <c r="AG248" s="2">
        <f t="shared" si="147"/>
        <v>0</v>
      </c>
      <c r="AH248" s="2">
        <f t="shared" si="169"/>
        <v>0</v>
      </c>
      <c r="AI248" s="2">
        <f t="shared" si="169"/>
        <v>0</v>
      </c>
      <c r="AJ248" s="2">
        <f t="shared" si="148"/>
        <v>0</v>
      </c>
      <c r="AK248" s="2">
        <v>150.75</v>
      </c>
      <c r="AL248" s="2">
        <v>150.75</v>
      </c>
      <c r="AM248" s="2">
        <v>0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1</v>
      </c>
      <c r="AW248" s="2">
        <v>1</v>
      </c>
      <c r="AX248" s="2"/>
      <c r="AY248" s="2"/>
      <c r="AZ248" s="2">
        <v>1</v>
      </c>
      <c r="BA248" s="2">
        <v>1</v>
      </c>
      <c r="BB248" s="2">
        <v>1</v>
      </c>
      <c r="BC248" s="2">
        <v>2.5499999999999998</v>
      </c>
      <c r="BD248" s="2" t="s">
        <v>3</v>
      </c>
      <c r="BE248" s="2" t="s">
        <v>3</v>
      </c>
      <c r="BF248" s="2" t="s">
        <v>3</v>
      </c>
      <c r="BG248" s="2" t="s">
        <v>3</v>
      </c>
      <c r="BH248" s="2">
        <v>3</v>
      </c>
      <c r="BI248" s="2">
        <v>1</v>
      </c>
      <c r="BJ248" s="2" t="s">
        <v>48</v>
      </c>
      <c r="BK248" s="2"/>
      <c r="BL248" s="2"/>
      <c r="BM248" s="2">
        <v>1617</v>
      </c>
      <c r="BN248" s="2">
        <v>0</v>
      </c>
      <c r="BO248" s="2" t="s">
        <v>45</v>
      </c>
      <c r="BP248" s="2">
        <v>1</v>
      </c>
      <c r="BQ248" s="2">
        <v>200</v>
      </c>
      <c r="BR248" s="2">
        <v>0</v>
      </c>
      <c r="BS248" s="2">
        <v>1</v>
      </c>
      <c r="BT248" s="2">
        <v>1</v>
      </c>
      <c r="BU248" s="2">
        <v>1</v>
      </c>
      <c r="BV248" s="2">
        <v>1</v>
      </c>
      <c r="BW248" s="2">
        <v>1</v>
      </c>
      <c r="BX248" s="2">
        <v>1</v>
      </c>
      <c r="BY248" s="2" t="s">
        <v>3</v>
      </c>
      <c r="BZ248" s="2">
        <v>0</v>
      </c>
      <c r="CA248" s="2">
        <v>0</v>
      </c>
      <c r="CB248" s="2" t="s">
        <v>3</v>
      </c>
      <c r="CC248" s="2"/>
      <c r="CD248" s="2"/>
      <c r="CE248" s="2">
        <v>30</v>
      </c>
      <c r="CF248" s="2">
        <v>0</v>
      </c>
      <c r="CG248" s="2">
        <v>0</v>
      </c>
      <c r="CH248" s="2">
        <v>17</v>
      </c>
      <c r="CI248" s="2">
        <v>0</v>
      </c>
      <c r="CJ248" s="2">
        <v>0</v>
      </c>
      <c r="CK248" s="2">
        <v>0</v>
      </c>
      <c r="CL248" s="2">
        <v>0</v>
      </c>
      <c r="CM248" s="2">
        <v>0</v>
      </c>
      <c r="CN248" s="2" t="s">
        <v>3</v>
      </c>
      <c r="CO248" s="2">
        <v>0</v>
      </c>
      <c r="CP248" s="2">
        <f t="shared" si="149"/>
        <v>26908.880000000001</v>
      </c>
      <c r="CQ248" s="2">
        <f t="shared" si="150"/>
        <v>384.41</v>
      </c>
      <c r="CR248" s="2">
        <f>(ROUND((ROUND(((ET248)*AV248*1),2)*BB248),2)+ROUND((ROUND(((AE248-(EU248))*AV248*1),2)*BS248),2))</f>
        <v>0</v>
      </c>
      <c r="CS248" s="2">
        <f t="shared" si="151"/>
        <v>0</v>
      </c>
      <c r="CT248" s="2">
        <f t="shared" si="152"/>
        <v>0</v>
      </c>
      <c r="CU248" s="2">
        <f t="shared" si="153"/>
        <v>0</v>
      </c>
      <c r="CV248" s="2">
        <f t="shared" si="154"/>
        <v>0</v>
      </c>
      <c r="CW248" s="2">
        <f t="shared" si="155"/>
        <v>0</v>
      </c>
      <c r="CX248" s="2">
        <f t="shared" si="156"/>
        <v>0</v>
      </c>
      <c r="CY248" s="2">
        <f t="shared" si="157"/>
        <v>0</v>
      </c>
      <c r="CZ248" s="2">
        <f t="shared" si="158"/>
        <v>0</v>
      </c>
      <c r="DA248" s="2"/>
      <c r="DB248" s="2"/>
      <c r="DC248" s="2" t="s">
        <v>3</v>
      </c>
      <c r="DD248" s="2" t="s">
        <v>3</v>
      </c>
      <c r="DE248" s="2" t="s">
        <v>3</v>
      </c>
      <c r="DF248" s="2" t="s">
        <v>3</v>
      </c>
      <c r="DG248" s="2" t="s">
        <v>3</v>
      </c>
      <c r="DH248" s="2" t="s">
        <v>3</v>
      </c>
      <c r="DI248" s="2" t="s">
        <v>3</v>
      </c>
      <c r="DJ248" s="2" t="s">
        <v>3</v>
      </c>
      <c r="DK248" s="2" t="s">
        <v>3</v>
      </c>
      <c r="DL248" s="2" t="s">
        <v>3</v>
      </c>
      <c r="DM248" s="2" t="s">
        <v>3</v>
      </c>
      <c r="DN248" s="2">
        <v>0</v>
      </c>
      <c r="DO248" s="2">
        <v>0</v>
      </c>
      <c r="DP248" s="2">
        <v>1</v>
      </c>
      <c r="DQ248" s="2">
        <v>1</v>
      </c>
      <c r="DR248" s="2"/>
      <c r="DS248" s="2"/>
      <c r="DT248" s="2"/>
      <c r="DU248" s="2">
        <v>1010</v>
      </c>
      <c r="DV248" s="2" t="s">
        <v>47</v>
      </c>
      <c r="DW248" s="2" t="s">
        <v>47</v>
      </c>
      <c r="DX248" s="2">
        <v>1</v>
      </c>
      <c r="DY248" s="2"/>
      <c r="DZ248" s="2" t="s">
        <v>3</v>
      </c>
      <c r="EA248" s="2" t="s">
        <v>3</v>
      </c>
      <c r="EB248" s="2" t="s">
        <v>3</v>
      </c>
      <c r="EC248" s="2" t="s">
        <v>3</v>
      </c>
      <c r="ED248" s="2"/>
      <c r="EE248" s="2">
        <v>50803467</v>
      </c>
      <c r="EF248" s="2">
        <v>200</v>
      </c>
      <c r="EG248" s="2" t="s">
        <v>178</v>
      </c>
      <c r="EH248" s="2">
        <v>0</v>
      </c>
      <c r="EI248" s="2" t="s">
        <v>3</v>
      </c>
      <c r="EJ248" s="2">
        <v>1</v>
      </c>
      <c r="EK248" s="2">
        <v>1617</v>
      </c>
      <c r="EL248" s="2" t="s">
        <v>179</v>
      </c>
      <c r="EM248" s="2" t="s">
        <v>180</v>
      </c>
      <c r="EN248" s="2"/>
      <c r="EO248" s="2" t="s">
        <v>3</v>
      </c>
      <c r="EP248" s="2"/>
      <c r="EQ248" s="2">
        <v>0</v>
      </c>
      <c r="ER248" s="2">
        <v>150.75</v>
      </c>
      <c r="ES248" s="2">
        <v>150.75</v>
      </c>
      <c r="ET248" s="2">
        <v>0</v>
      </c>
      <c r="EU248" s="2">
        <v>0</v>
      </c>
      <c r="EV248" s="2">
        <v>0</v>
      </c>
      <c r="EW248" s="2">
        <v>0</v>
      </c>
      <c r="EX248" s="2">
        <v>0</v>
      </c>
      <c r="EY248" s="2">
        <v>0</v>
      </c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>
        <v>0</v>
      </c>
      <c r="FR248" s="2">
        <f t="shared" si="159"/>
        <v>0</v>
      </c>
      <c r="FS248" s="2">
        <v>0</v>
      </c>
      <c r="FT248" s="2"/>
      <c r="FU248" s="2"/>
      <c r="FV248" s="2"/>
      <c r="FW248" s="2"/>
      <c r="FX248" s="2">
        <v>0</v>
      </c>
      <c r="FY248" s="2">
        <v>0</v>
      </c>
      <c r="FZ248" s="2"/>
      <c r="GA248" s="2" t="s">
        <v>3</v>
      </c>
      <c r="GB248" s="2"/>
      <c r="GC248" s="2"/>
      <c r="GD248" s="2">
        <v>0</v>
      </c>
      <c r="GE248" s="2"/>
      <c r="GF248" s="2">
        <v>237693630</v>
      </c>
      <c r="GG248" s="2">
        <v>2</v>
      </c>
      <c r="GH248" s="2">
        <v>1</v>
      </c>
      <c r="GI248" s="2">
        <v>2</v>
      </c>
      <c r="GJ248" s="2">
        <v>0</v>
      </c>
      <c r="GK248" s="2">
        <f>ROUND(R248*(R12)/100,2)</f>
        <v>0</v>
      </c>
      <c r="GL248" s="2">
        <f t="shared" si="160"/>
        <v>0</v>
      </c>
      <c r="GM248" s="2">
        <f t="shared" si="161"/>
        <v>26908.880000000001</v>
      </c>
      <c r="GN248" s="2">
        <f t="shared" si="162"/>
        <v>26908.880000000001</v>
      </c>
      <c r="GO248" s="2">
        <f t="shared" si="163"/>
        <v>0</v>
      </c>
      <c r="GP248" s="2">
        <f t="shared" si="164"/>
        <v>0</v>
      </c>
      <c r="GQ248" s="2"/>
      <c r="GR248" s="2">
        <v>0</v>
      </c>
      <c r="GS248" s="2">
        <v>3</v>
      </c>
      <c r="GT248" s="2">
        <v>0</v>
      </c>
      <c r="GU248" s="2" t="s">
        <v>3</v>
      </c>
      <c r="GV248" s="2">
        <f t="shared" si="165"/>
        <v>0</v>
      </c>
      <c r="GW248" s="2">
        <v>1</v>
      </c>
      <c r="GX248" s="2">
        <f t="shared" si="166"/>
        <v>0</v>
      </c>
      <c r="GY248" s="2"/>
      <c r="GZ248" s="2"/>
      <c r="HA248" s="2">
        <v>0</v>
      </c>
      <c r="HB248" s="2">
        <v>0</v>
      </c>
      <c r="HC248" s="2">
        <f t="shared" si="167"/>
        <v>0</v>
      </c>
      <c r="HD248" s="2"/>
      <c r="HE248" s="2" t="s">
        <v>3</v>
      </c>
      <c r="HF248" s="2" t="s">
        <v>3</v>
      </c>
      <c r="HG248" s="2"/>
      <c r="HH248" s="2"/>
      <c r="HI248" s="2"/>
      <c r="HJ248" s="2"/>
      <c r="HK248" s="2"/>
      <c r="HL248" s="2"/>
      <c r="HM248" s="2" t="s">
        <v>3</v>
      </c>
      <c r="HN248" s="2" t="s">
        <v>3</v>
      </c>
      <c r="HO248" s="2" t="s">
        <v>3</v>
      </c>
      <c r="HP248" s="2" t="s">
        <v>3</v>
      </c>
      <c r="HQ248" s="2" t="s">
        <v>3</v>
      </c>
      <c r="HR248" s="2"/>
      <c r="HS248" s="2"/>
      <c r="HT248" s="2"/>
      <c r="HU248" s="2"/>
      <c r="HV248" s="2"/>
      <c r="HW248" s="2"/>
      <c r="HX248" s="2"/>
      <c r="HY248" s="2"/>
      <c r="HZ248" s="2"/>
      <c r="IA248" s="2"/>
      <c r="IB248" s="2"/>
      <c r="IC248" s="2"/>
      <c r="ID248" s="2"/>
      <c r="IE248" s="2"/>
      <c r="IF248" s="2"/>
      <c r="IG248" s="2"/>
      <c r="IH248" s="2"/>
      <c r="II248" s="2"/>
      <c r="IJ248" s="2"/>
      <c r="IK248" s="2">
        <v>0</v>
      </c>
      <c r="IL248" s="2"/>
      <c r="IM248" s="2"/>
      <c r="IN248" s="2"/>
      <c r="IO248" s="2"/>
      <c r="IP248" s="2"/>
      <c r="IQ248" s="2"/>
      <c r="IR248" s="2"/>
      <c r="IS248" s="2"/>
      <c r="IT248" s="2"/>
      <c r="IU248" s="2"/>
    </row>
    <row r="249" spans="1:255" x14ac:dyDescent="0.2">
      <c r="A249">
        <v>17</v>
      </c>
      <c r="B249">
        <v>1</v>
      </c>
      <c r="E249" t="s">
        <v>177</v>
      </c>
      <c r="F249" t="s">
        <v>45</v>
      </c>
      <c r="G249" t="s">
        <v>46</v>
      </c>
      <c r="H249" t="s">
        <v>47</v>
      </c>
      <c r="I249">
        <v>70</v>
      </c>
      <c r="J249">
        <v>0</v>
      </c>
      <c r="K249">
        <v>70</v>
      </c>
      <c r="L249">
        <v>70</v>
      </c>
      <c r="M249">
        <v>0</v>
      </c>
      <c r="N249">
        <f t="shared" si="134"/>
        <v>70</v>
      </c>
      <c r="O249">
        <f t="shared" si="135"/>
        <v>26908.880000000001</v>
      </c>
      <c r="P249">
        <f t="shared" si="136"/>
        <v>26908.880000000001</v>
      </c>
      <c r="Q249">
        <f>(ROUND((ROUND(((ET249)*AV249*I249),2)*BB249),2)+ROUND((ROUND(((AE249-(EU249))*AV249*I249),2)*BS249),2))</f>
        <v>0</v>
      </c>
      <c r="R249">
        <f t="shared" si="137"/>
        <v>0</v>
      </c>
      <c r="S249">
        <f t="shared" si="138"/>
        <v>0</v>
      </c>
      <c r="T249">
        <f t="shared" si="139"/>
        <v>0</v>
      </c>
      <c r="U249">
        <f t="shared" si="140"/>
        <v>0</v>
      </c>
      <c r="V249">
        <f t="shared" si="141"/>
        <v>0</v>
      </c>
      <c r="W249">
        <f t="shared" si="142"/>
        <v>0</v>
      </c>
      <c r="X249">
        <f t="shared" si="143"/>
        <v>0</v>
      </c>
      <c r="Y249">
        <f t="shared" si="144"/>
        <v>0</v>
      </c>
      <c r="AA249">
        <v>52210569</v>
      </c>
      <c r="AB249">
        <f t="shared" si="145"/>
        <v>150.75</v>
      </c>
      <c r="AC249">
        <f t="shared" si="146"/>
        <v>150.75</v>
      </c>
      <c r="AD249">
        <f>ROUND((((ET249)-(EU249))+AE249),6)</f>
        <v>0</v>
      </c>
      <c r="AE249">
        <f t="shared" si="168"/>
        <v>0</v>
      </c>
      <c r="AF249">
        <f t="shared" si="168"/>
        <v>0</v>
      </c>
      <c r="AG249">
        <f t="shared" si="147"/>
        <v>0</v>
      </c>
      <c r="AH249">
        <f t="shared" si="169"/>
        <v>0</v>
      </c>
      <c r="AI249">
        <f t="shared" si="169"/>
        <v>0</v>
      </c>
      <c r="AJ249">
        <f t="shared" si="148"/>
        <v>0</v>
      </c>
      <c r="AK249">
        <v>150.75</v>
      </c>
      <c r="AL249">
        <v>150.75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2.5499999999999998</v>
      </c>
      <c r="BD249" t="s">
        <v>3</v>
      </c>
      <c r="BE249" t="s">
        <v>3</v>
      </c>
      <c r="BF249" t="s">
        <v>3</v>
      </c>
      <c r="BG249" t="s">
        <v>3</v>
      </c>
      <c r="BH249">
        <v>3</v>
      </c>
      <c r="BI249">
        <v>1</v>
      </c>
      <c r="BJ249" t="s">
        <v>48</v>
      </c>
      <c r="BM249">
        <v>1617</v>
      </c>
      <c r="BN249">
        <v>0</v>
      </c>
      <c r="BO249" t="s">
        <v>45</v>
      </c>
      <c r="BP249">
        <v>1</v>
      </c>
      <c r="BQ249">
        <v>200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3</v>
      </c>
      <c r="BZ249">
        <v>0</v>
      </c>
      <c r="CA249">
        <v>0</v>
      </c>
      <c r="CB249" t="s">
        <v>3</v>
      </c>
      <c r="CE249">
        <v>30</v>
      </c>
      <c r="CF249">
        <v>0</v>
      </c>
      <c r="CG249">
        <v>0</v>
      </c>
      <c r="CH249">
        <v>17</v>
      </c>
      <c r="CI249">
        <v>0</v>
      </c>
      <c r="CJ249">
        <v>0</v>
      </c>
      <c r="CK249">
        <v>0</v>
      </c>
      <c r="CL249">
        <v>0</v>
      </c>
      <c r="CM249">
        <v>0</v>
      </c>
      <c r="CN249" t="s">
        <v>3</v>
      </c>
      <c r="CO249">
        <v>0</v>
      </c>
      <c r="CP249">
        <f t="shared" si="149"/>
        <v>26908.880000000001</v>
      </c>
      <c r="CQ249">
        <f t="shared" si="150"/>
        <v>384.41</v>
      </c>
      <c r="CR249">
        <f>(ROUND((ROUND(((ET249)*AV249*1),2)*BB249),2)+ROUND((ROUND(((AE249-(EU249))*AV249*1),2)*BS249),2))</f>
        <v>0</v>
      </c>
      <c r="CS249">
        <f t="shared" si="151"/>
        <v>0</v>
      </c>
      <c r="CT249">
        <f t="shared" si="152"/>
        <v>0</v>
      </c>
      <c r="CU249">
        <f t="shared" si="153"/>
        <v>0</v>
      </c>
      <c r="CV249">
        <f t="shared" si="154"/>
        <v>0</v>
      </c>
      <c r="CW249">
        <f t="shared" si="155"/>
        <v>0</v>
      </c>
      <c r="CX249">
        <f t="shared" si="156"/>
        <v>0</v>
      </c>
      <c r="CY249">
        <f t="shared" si="157"/>
        <v>0</v>
      </c>
      <c r="CZ249">
        <f t="shared" si="158"/>
        <v>0</v>
      </c>
      <c r="DC249" t="s">
        <v>3</v>
      </c>
      <c r="DD249" t="s">
        <v>3</v>
      </c>
      <c r="DE249" t="s">
        <v>3</v>
      </c>
      <c r="DF249" t="s">
        <v>3</v>
      </c>
      <c r="DG249" t="s">
        <v>3</v>
      </c>
      <c r="DH249" t="s">
        <v>3</v>
      </c>
      <c r="DI249" t="s">
        <v>3</v>
      </c>
      <c r="DJ249" t="s">
        <v>3</v>
      </c>
      <c r="DK249" t="s">
        <v>3</v>
      </c>
      <c r="DL249" t="s">
        <v>3</v>
      </c>
      <c r="DM249" t="s">
        <v>3</v>
      </c>
      <c r="DN249">
        <v>0</v>
      </c>
      <c r="DO249">
        <v>0</v>
      </c>
      <c r="DP249">
        <v>1</v>
      </c>
      <c r="DQ249">
        <v>1</v>
      </c>
      <c r="DU249">
        <v>1010</v>
      </c>
      <c r="DV249" t="s">
        <v>47</v>
      </c>
      <c r="DW249" t="s">
        <v>47</v>
      </c>
      <c r="DX249">
        <v>1</v>
      </c>
      <c r="DZ249" t="s">
        <v>3</v>
      </c>
      <c r="EA249" t="s">
        <v>3</v>
      </c>
      <c r="EB249" t="s">
        <v>3</v>
      </c>
      <c r="EC249" t="s">
        <v>3</v>
      </c>
      <c r="EE249">
        <v>50803467</v>
      </c>
      <c r="EF249">
        <v>200</v>
      </c>
      <c r="EG249" t="s">
        <v>178</v>
      </c>
      <c r="EH249">
        <v>0</v>
      </c>
      <c r="EI249" t="s">
        <v>3</v>
      </c>
      <c r="EJ249">
        <v>1</v>
      </c>
      <c r="EK249">
        <v>1617</v>
      </c>
      <c r="EL249" t="s">
        <v>179</v>
      </c>
      <c r="EM249" t="s">
        <v>180</v>
      </c>
      <c r="EO249" t="s">
        <v>3</v>
      </c>
      <c r="EQ249">
        <v>0</v>
      </c>
      <c r="ER249">
        <v>150.75</v>
      </c>
      <c r="ES249">
        <v>150.75</v>
      </c>
      <c r="ET249">
        <v>0</v>
      </c>
      <c r="EU249">
        <v>0</v>
      </c>
      <c r="EV249">
        <v>0</v>
      </c>
      <c r="EW249">
        <v>0</v>
      </c>
      <c r="EX249">
        <v>0</v>
      </c>
      <c r="EY249">
        <v>0</v>
      </c>
      <c r="FQ249">
        <v>0</v>
      </c>
      <c r="FR249">
        <f t="shared" si="159"/>
        <v>0</v>
      </c>
      <c r="FS249">
        <v>0</v>
      </c>
      <c r="FX249">
        <v>0</v>
      </c>
      <c r="FY249">
        <v>0</v>
      </c>
      <c r="GA249" t="s">
        <v>3</v>
      </c>
      <c r="GD249">
        <v>0</v>
      </c>
      <c r="GF249">
        <v>237693630</v>
      </c>
      <c r="GG249">
        <v>2</v>
      </c>
      <c r="GH249">
        <v>1</v>
      </c>
      <c r="GI249">
        <v>2</v>
      </c>
      <c r="GJ249">
        <v>0</v>
      </c>
      <c r="GK249">
        <f>ROUND(R249*(S12)/100,2)</f>
        <v>0</v>
      </c>
      <c r="GL249">
        <f t="shared" si="160"/>
        <v>0</v>
      </c>
      <c r="GM249">
        <f t="shared" si="161"/>
        <v>26908.880000000001</v>
      </c>
      <c r="GN249">
        <f t="shared" si="162"/>
        <v>26908.880000000001</v>
      </c>
      <c r="GO249">
        <f t="shared" si="163"/>
        <v>0</v>
      </c>
      <c r="GP249">
        <f t="shared" si="164"/>
        <v>0</v>
      </c>
      <c r="GR249">
        <v>0</v>
      </c>
      <c r="GS249">
        <v>3</v>
      </c>
      <c r="GT249">
        <v>0</v>
      </c>
      <c r="GU249" t="s">
        <v>3</v>
      </c>
      <c r="GV249">
        <f t="shared" si="165"/>
        <v>0</v>
      </c>
      <c r="GW249">
        <v>1</v>
      </c>
      <c r="GX249">
        <f t="shared" si="166"/>
        <v>0</v>
      </c>
      <c r="HA249">
        <v>0</v>
      </c>
      <c r="HB249">
        <v>0</v>
      </c>
      <c r="HC249">
        <f t="shared" si="167"/>
        <v>0</v>
      </c>
      <c r="HE249" t="s">
        <v>3</v>
      </c>
      <c r="HF249" t="s">
        <v>3</v>
      </c>
      <c r="HM249" t="s">
        <v>3</v>
      </c>
      <c r="HN249" t="s">
        <v>3</v>
      </c>
      <c r="HO249" t="s">
        <v>3</v>
      </c>
      <c r="HP249" t="s">
        <v>3</v>
      </c>
      <c r="HQ249" t="s">
        <v>3</v>
      </c>
      <c r="IK249">
        <v>0</v>
      </c>
    </row>
    <row r="250" spans="1:255" x14ac:dyDescent="0.2">
      <c r="A250" s="2">
        <v>17</v>
      </c>
      <c r="B250" s="2">
        <v>1</v>
      </c>
      <c r="C250" s="2">
        <f>ROW(SmtRes!A97)</f>
        <v>97</v>
      </c>
      <c r="D250" s="2">
        <f>ROW(EtalonRes!A112)</f>
        <v>112</v>
      </c>
      <c r="E250" s="2" t="s">
        <v>181</v>
      </c>
      <c r="F250" s="2" t="s">
        <v>50</v>
      </c>
      <c r="G250" s="2" t="s">
        <v>51</v>
      </c>
      <c r="H250" s="2" t="s">
        <v>52</v>
      </c>
      <c r="I250" s="2">
        <v>0.15970000000000001</v>
      </c>
      <c r="J250" s="2">
        <v>0</v>
      </c>
      <c r="K250" s="2">
        <v>0.15970000000000001</v>
      </c>
      <c r="L250" s="2">
        <v>0.15970000000000001</v>
      </c>
      <c r="M250" s="2">
        <v>0</v>
      </c>
      <c r="N250" s="2">
        <f t="shared" si="134"/>
        <v>0.15970000000000001</v>
      </c>
      <c r="O250" s="2">
        <f t="shared" si="135"/>
        <v>11072.27</v>
      </c>
      <c r="P250" s="2">
        <f t="shared" si="136"/>
        <v>320.87</v>
      </c>
      <c r="Q250" s="2">
        <f>(ROUND((ROUND(((((ET250*1.2)*1.1))*AV250*I250),2)*BB250),2)+ROUND((ROUND(((AE250-(((EU250*1.2)*1.1)))*AV250*I250),2)*BS250),2))</f>
        <v>763.41</v>
      </c>
      <c r="R250" s="2">
        <f t="shared" si="137"/>
        <v>42.37</v>
      </c>
      <c r="S250" s="2">
        <f t="shared" si="138"/>
        <v>9987.99</v>
      </c>
      <c r="T250" s="2">
        <f t="shared" si="139"/>
        <v>0</v>
      </c>
      <c r="U250" s="2">
        <f t="shared" si="140"/>
        <v>22.567012996439999</v>
      </c>
      <c r="V250" s="2">
        <f t="shared" si="141"/>
        <v>0</v>
      </c>
      <c r="W250" s="2">
        <f t="shared" si="142"/>
        <v>0</v>
      </c>
      <c r="X250" s="2">
        <f t="shared" si="143"/>
        <v>9188.9500000000007</v>
      </c>
      <c r="Y250" s="2">
        <f t="shared" si="144"/>
        <v>4294.84</v>
      </c>
      <c r="Z250" s="2"/>
      <c r="AA250" s="2">
        <v>52210627</v>
      </c>
      <c r="AB250" s="2">
        <f t="shared" si="145"/>
        <v>2581.2451999999998</v>
      </c>
      <c r="AC250" s="2">
        <f>ROUND((((ES250*1)*1)),6)</f>
        <v>258.89</v>
      </c>
      <c r="AD250" s="2">
        <f>ROUND((((((ET250*1.2)*1.1))-(((EU250*1.2)*1.1)))+AE250),6)</f>
        <v>399.31319999999999</v>
      </c>
      <c r="AE250" s="2">
        <f>ROUND((((EU250*1.2)*1.1)),6)</f>
        <v>8.1707999999999998</v>
      </c>
      <c r="AF250" s="2">
        <f>ROUND((((EV250*1.2)*1.1)),6)</f>
        <v>1923.0419999999999</v>
      </c>
      <c r="AG250" s="2">
        <f t="shared" si="147"/>
        <v>0</v>
      </c>
      <c r="AH250" s="2">
        <f>(((EW250*1.2)*1.1))</f>
        <v>132.43559999999999</v>
      </c>
      <c r="AI250" s="2">
        <f>(((EX250*1.2)*1.1))</f>
        <v>0</v>
      </c>
      <c r="AJ250" s="2">
        <f t="shared" si="148"/>
        <v>0</v>
      </c>
      <c r="AK250" s="2">
        <v>2018.25</v>
      </c>
      <c r="AL250" s="2">
        <v>258.89</v>
      </c>
      <c r="AM250" s="2">
        <v>302.51</v>
      </c>
      <c r="AN250" s="2">
        <v>6.19</v>
      </c>
      <c r="AO250" s="2">
        <v>1456.85</v>
      </c>
      <c r="AP250" s="2">
        <v>0</v>
      </c>
      <c r="AQ250" s="2">
        <v>100.33</v>
      </c>
      <c r="AR250" s="2">
        <v>0</v>
      </c>
      <c r="AS250" s="2">
        <v>0</v>
      </c>
      <c r="AT250" s="2">
        <v>92</v>
      </c>
      <c r="AU250" s="2">
        <v>43</v>
      </c>
      <c r="AV250" s="2">
        <v>1.0669999999999999</v>
      </c>
      <c r="AW250" s="2">
        <v>1.081</v>
      </c>
      <c r="AX250" s="2"/>
      <c r="AY250" s="2"/>
      <c r="AZ250" s="2">
        <v>1</v>
      </c>
      <c r="BA250" s="2">
        <v>30.48</v>
      </c>
      <c r="BB250" s="2">
        <v>11.22</v>
      </c>
      <c r="BC250" s="2">
        <v>7.18</v>
      </c>
      <c r="BD250" s="2" t="s">
        <v>3</v>
      </c>
      <c r="BE250" s="2" t="s">
        <v>3</v>
      </c>
      <c r="BF250" s="2" t="s">
        <v>3</v>
      </c>
      <c r="BG250" s="2" t="s">
        <v>3</v>
      </c>
      <c r="BH250" s="2">
        <v>0</v>
      </c>
      <c r="BI250" s="2">
        <v>2</v>
      </c>
      <c r="BJ250" s="2" t="s">
        <v>53</v>
      </c>
      <c r="BK250" s="2"/>
      <c r="BL250" s="2"/>
      <c r="BM250" s="2">
        <v>1608</v>
      </c>
      <c r="BN250" s="2">
        <v>0</v>
      </c>
      <c r="BO250" s="2" t="s">
        <v>50</v>
      </c>
      <c r="BP250" s="2">
        <v>1</v>
      </c>
      <c r="BQ250" s="2">
        <v>40</v>
      </c>
      <c r="BR250" s="2">
        <v>0</v>
      </c>
      <c r="BS250" s="2">
        <v>30.48</v>
      </c>
      <c r="BT250" s="2">
        <v>1</v>
      </c>
      <c r="BU250" s="2">
        <v>1</v>
      </c>
      <c r="BV250" s="2">
        <v>1</v>
      </c>
      <c r="BW250" s="2">
        <v>1</v>
      </c>
      <c r="BX250" s="2">
        <v>1</v>
      </c>
      <c r="BY250" s="2" t="s">
        <v>3</v>
      </c>
      <c r="BZ250" s="2">
        <v>92</v>
      </c>
      <c r="CA250" s="2">
        <v>43</v>
      </c>
      <c r="CB250" s="2" t="s">
        <v>3</v>
      </c>
      <c r="CC250" s="2"/>
      <c r="CD250" s="2"/>
      <c r="CE250" s="2">
        <v>30</v>
      </c>
      <c r="CF250" s="2">
        <v>0</v>
      </c>
      <c r="CG250" s="2">
        <v>0</v>
      </c>
      <c r="CH250" s="2">
        <v>18</v>
      </c>
      <c r="CI250" s="2">
        <v>0</v>
      </c>
      <c r="CJ250" s="2">
        <v>0</v>
      </c>
      <c r="CK250" s="2">
        <v>0</v>
      </c>
      <c r="CL250" s="2">
        <v>0</v>
      </c>
      <c r="CM250" s="2">
        <v>0</v>
      </c>
      <c r="CN250" s="2" t="s">
        <v>463</v>
      </c>
      <c r="CO250" s="2">
        <v>0</v>
      </c>
      <c r="CP250" s="2">
        <f t="shared" si="149"/>
        <v>11072.27</v>
      </c>
      <c r="CQ250" s="2">
        <f t="shared" si="150"/>
        <v>2009.39</v>
      </c>
      <c r="CR250" s="2">
        <f>(ROUND((ROUND(((((ET250*1.2)*1.1))*AV250*1),2)*BB250),2)+ROUND((ROUND(((AE250-(((EU250*1.2)*1.1)))*AV250*1),2)*BS250),2))</f>
        <v>4780.51</v>
      </c>
      <c r="CS250" s="2">
        <f t="shared" si="151"/>
        <v>265.79000000000002</v>
      </c>
      <c r="CT250" s="2">
        <f t="shared" si="152"/>
        <v>62541.61</v>
      </c>
      <c r="CU250" s="2">
        <f t="shared" si="153"/>
        <v>0</v>
      </c>
      <c r="CV250" s="2">
        <f t="shared" si="154"/>
        <v>141.30878519999999</v>
      </c>
      <c r="CW250" s="2">
        <f t="shared" si="155"/>
        <v>0</v>
      </c>
      <c r="CX250" s="2">
        <f t="shared" si="156"/>
        <v>0</v>
      </c>
      <c r="CY250" s="2">
        <f t="shared" si="157"/>
        <v>9188.9508000000005</v>
      </c>
      <c r="CZ250" s="2">
        <f t="shared" si="158"/>
        <v>4294.8356999999996</v>
      </c>
      <c r="DA250" s="2"/>
      <c r="DB250" s="2"/>
      <c r="DC250" s="2" t="s">
        <v>3</v>
      </c>
      <c r="DD250" s="2" t="s">
        <v>54</v>
      </c>
      <c r="DE250" s="2" t="s">
        <v>26</v>
      </c>
      <c r="DF250" s="2" t="s">
        <v>26</v>
      </c>
      <c r="DG250" s="2" t="s">
        <v>26</v>
      </c>
      <c r="DH250" s="2" t="s">
        <v>3</v>
      </c>
      <c r="DI250" s="2" t="s">
        <v>26</v>
      </c>
      <c r="DJ250" s="2" t="s">
        <v>26</v>
      </c>
      <c r="DK250" s="2" t="s">
        <v>3</v>
      </c>
      <c r="DL250" s="2" t="s">
        <v>3</v>
      </c>
      <c r="DM250" s="2" t="s">
        <v>3</v>
      </c>
      <c r="DN250" s="2">
        <v>112</v>
      </c>
      <c r="DO250" s="2">
        <v>70</v>
      </c>
      <c r="DP250" s="2">
        <v>1.0669999999999999</v>
      </c>
      <c r="DQ250" s="2">
        <v>1.081</v>
      </c>
      <c r="DR250" s="2"/>
      <c r="DS250" s="2"/>
      <c r="DT250" s="2"/>
      <c r="DU250" s="2">
        <v>1013</v>
      </c>
      <c r="DV250" s="2" t="s">
        <v>52</v>
      </c>
      <c r="DW250" s="2" t="s">
        <v>52</v>
      </c>
      <c r="DX250" s="2">
        <v>1</v>
      </c>
      <c r="DY250" s="2"/>
      <c r="DZ250" s="2" t="s">
        <v>3</v>
      </c>
      <c r="EA250" s="2" t="s">
        <v>3</v>
      </c>
      <c r="EB250" s="2" t="s">
        <v>3</v>
      </c>
      <c r="EC250" s="2" t="s">
        <v>3</v>
      </c>
      <c r="ED250" s="2"/>
      <c r="EE250" s="2">
        <v>50803458</v>
      </c>
      <c r="EF250" s="2">
        <v>40</v>
      </c>
      <c r="EG250" s="2" t="s">
        <v>27</v>
      </c>
      <c r="EH250" s="2">
        <v>0</v>
      </c>
      <c r="EI250" s="2" t="s">
        <v>3</v>
      </c>
      <c r="EJ250" s="2">
        <v>2</v>
      </c>
      <c r="EK250" s="2">
        <v>1608</v>
      </c>
      <c r="EL250" s="2" t="s">
        <v>55</v>
      </c>
      <c r="EM250" s="2" t="s">
        <v>56</v>
      </c>
      <c r="EN250" s="2"/>
      <c r="EO250" s="2" t="s">
        <v>57</v>
      </c>
      <c r="EP250" s="2"/>
      <c r="EQ250" s="2">
        <v>0</v>
      </c>
      <c r="ER250" s="2">
        <v>2018.25</v>
      </c>
      <c r="ES250" s="2">
        <v>258.89</v>
      </c>
      <c r="ET250" s="2">
        <v>302.51</v>
      </c>
      <c r="EU250" s="2">
        <v>6.19</v>
      </c>
      <c r="EV250" s="2">
        <v>1456.85</v>
      </c>
      <c r="EW250" s="2">
        <v>100.33</v>
      </c>
      <c r="EX250" s="2">
        <v>0</v>
      </c>
      <c r="EY250" s="2">
        <v>0</v>
      </c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>
        <v>0</v>
      </c>
      <c r="FR250" s="2">
        <f t="shared" si="159"/>
        <v>0</v>
      </c>
      <c r="FS250" s="2">
        <v>2</v>
      </c>
      <c r="FT250" s="2"/>
      <c r="FU250" s="2"/>
      <c r="FV250" s="2"/>
      <c r="FW250" s="2"/>
      <c r="FX250" s="2">
        <v>112</v>
      </c>
      <c r="FY250" s="2">
        <v>70</v>
      </c>
      <c r="FZ250" s="2"/>
      <c r="GA250" s="2" t="s">
        <v>3</v>
      </c>
      <c r="GB250" s="2"/>
      <c r="GC250" s="2"/>
      <c r="GD250" s="2">
        <v>0</v>
      </c>
      <c r="GE250" s="2"/>
      <c r="GF250" s="2">
        <v>-2060874627</v>
      </c>
      <c r="GG250" s="2">
        <v>2</v>
      </c>
      <c r="GH250" s="2">
        <v>1</v>
      </c>
      <c r="GI250" s="2">
        <v>2</v>
      </c>
      <c r="GJ250" s="2">
        <v>0</v>
      </c>
      <c r="GK250" s="2">
        <f>ROUND(R250*(R12)/100,2)</f>
        <v>67.790000000000006</v>
      </c>
      <c r="GL250" s="2">
        <f t="shared" si="160"/>
        <v>0</v>
      </c>
      <c r="GM250" s="2">
        <f t="shared" si="161"/>
        <v>24623.85</v>
      </c>
      <c r="GN250" s="2">
        <f t="shared" si="162"/>
        <v>0</v>
      </c>
      <c r="GO250" s="2">
        <f t="shared" si="163"/>
        <v>24623.85</v>
      </c>
      <c r="GP250" s="2">
        <f t="shared" si="164"/>
        <v>0</v>
      </c>
      <c r="GQ250" s="2"/>
      <c r="GR250" s="2">
        <v>0</v>
      </c>
      <c r="GS250" s="2">
        <v>3</v>
      </c>
      <c r="GT250" s="2">
        <v>0</v>
      </c>
      <c r="GU250" s="2" t="s">
        <v>3</v>
      </c>
      <c r="GV250" s="2">
        <f t="shared" si="165"/>
        <v>0</v>
      </c>
      <c r="GW250" s="2">
        <v>1</v>
      </c>
      <c r="GX250" s="2">
        <f t="shared" si="166"/>
        <v>0</v>
      </c>
      <c r="GY250" s="2"/>
      <c r="GZ250" s="2"/>
      <c r="HA250" s="2">
        <v>0</v>
      </c>
      <c r="HB250" s="2">
        <v>0</v>
      </c>
      <c r="HC250" s="2">
        <f t="shared" si="167"/>
        <v>0</v>
      </c>
      <c r="HD250" s="2"/>
      <c r="HE250" s="2" t="s">
        <v>3</v>
      </c>
      <c r="HF250" s="2" t="s">
        <v>3</v>
      </c>
      <c r="HG250" s="2"/>
      <c r="HH250" s="2"/>
      <c r="HI250" s="2"/>
      <c r="HJ250" s="2"/>
      <c r="HK250" s="2"/>
      <c r="HL250" s="2"/>
      <c r="HM250" s="2" t="s">
        <v>3</v>
      </c>
      <c r="HN250" s="2" t="s">
        <v>3</v>
      </c>
      <c r="HO250" s="2" t="s">
        <v>3</v>
      </c>
      <c r="HP250" s="2" t="s">
        <v>3</v>
      </c>
      <c r="HQ250" s="2" t="s">
        <v>3</v>
      </c>
      <c r="HR250" s="2"/>
      <c r="HS250" s="2"/>
      <c r="HT250" s="2"/>
      <c r="HU250" s="2"/>
      <c r="HV250" s="2"/>
      <c r="HW250" s="2"/>
      <c r="HX250" s="2"/>
      <c r="HY250" s="2"/>
      <c r="HZ250" s="2"/>
      <c r="IA250" s="2"/>
      <c r="IB250" s="2"/>
      <c r="IC250" s="2"/>
      <c r="ID250" s="2"/>
      <c r="IE250" s="2"/>
      <c r="IF250" s="2"/>
      <c r="IG250" s="2"/>
      <c r="IH250" s="2"/>
      <c r="II250" s="2"/>
      <c r="IJ250" s="2"/>
      <c r="IK250" s="2">
        <v>0</v>
      </c>
      <c r="IL250" s="2"/>
      <c r="IM250" s="2"/>
      <c r="IN250" s="2"/>
      <c r="IO250" s="2"/>
      <c r="IP250" s="2"/>
      <c r="IQ250" s="2"/>
      <c r="IR250" s="2"/>
      <c r="IS250" s="2"/>
      <c r="IT250" s="2"/>
      <c r="IU250" s="2"/>
    </row>
    <row r="251" spans="1:255" x14ac:dyDescent="0.2">
      <c r="A251">
        <v>17</v>
      </c>
      <c r="B251">
        <v>1</v>
      </c>
      <c r="C251">
        <f>ROW(SmtRes!A102)</f>
        <v>102</v>
      </c>
      <c r="D251">
        <f>ROW(EtalonRes!A118)</f>
        <v>118</v>
      </c>
      <c r="E251" t="s">
        <v>181</v>
      </c>
      <c r="F251" t="s">
        <v>50</v>
      </c>
      <c r="G251" t="s">
        <v>51</v>
      </c>
      <c r="H251" t="s">
        <v>52</v>
      </c>
      <c r="I251">
        <v>0.15970000000000001</v>
      </c>
      <c r="J251">
        <v>0</v>
      </c>
      <c r="K251">
        <v>0.15970000000000001</v>
      </c>
      <c r="L251">
        <v>0.15970000000000001</v>
      </c>
      <c r="M251">
        <v>0</v>
      </c>
      <c r="N251">
        <f t="shared" si="134"/>
        <v>0.15970000000000001</v>
      </c>
      <c r="O251">
        <f t="shared" si="135"/>
        <v>11072.27</v>
      </c>
      <c r="P251">
        <f t="shared" si="136"/>
        <v>320.87</v>
      </c>
      <c r="Q251">
        <f>(ROUND((ROUND(((((ET251*1.2)*1.1))*AV251*I251),2)*BB251),2)+ROUND((ROUND(((AE251-(((EU251*1.2)*1.1)))*AV251*I251),2)*BS251),2))</f>
        <v>763.41</v>
      </c>
      <c r="R251">
        <f t="shared" si="137"/>
        <v>42.37</v>
      </c>
      <c r="S251">
        <f t="shared" si="138"/>
        <v>9987.99</v>
      </c>
      <c r="T251">
        <f t="shared" si="139"/>
        <v>0</v>
      </c>
      <c r="U251">
        <f t="shared" si="140"/>
        <v>22.567012996439999</v>
      </c>
      <c r="V251">
        <f t="shared" si="141"/>
        <v>0</v>
      </c>
      <c r="W251">
        <f t="shared" si="142"/>
        <v>0</v>
      </c>
      <c r="X251">
        <f t="shared" si="143"/>
        <v>9188.9500000000007</v>
      </c>
      <c r="Y251">
        <f t="shared" si="144"/>
        <v>4294.84</v>
      </c>
      <c r="AA251">
        <v>52210569</v>
      </c>
      <c r="AB251">
        <f t="shared" si="145"/>
        <v>2581.2451999999998</v>
      </c>
      <c r="AC251">
        <f>ROUND((((ES251*1)*1)),6)</f>
        <v>258.89</v>
      </c>
      <c r="AD251">
        <f>ROUND((((((ET251*1.2)*1.1))-(((EU251*1.2)*1.1)))+AE251),6)</f>
        <v>399.31319999999999</v>
      </c>
      <c r="AE251">
        <f>ROUND((((EU251*1.2)*1.1)),6)</f>
        <v>8.1707999999999998</v>
      </c>
      <c r="AF251">
        <f>ROUND((((EV251*1.2)*1.1)),6)</f>
        <v>1923.0419999999999</v>
      </c>
      <c r="AG251">
        <f t="shared" si="147"/>
        <v>0</v>
      </c>
      <c r="AH251">
        <f>(((EW251*1.2)*1.1))</f>
        <v>132.43559999999999</v>
      </c>
      <c r="AI251">
        <f>(((EX251*1.2)*1.1))</f>
        <v>0</v>
      </c>
      <c r="AJ251">
        <f t="shared" si="148"/>
        <v>0</v>
      </c>
      <c r="AK251">
        <v>2018.25</v>
      </c>
      <c r="AL251">
        <v>258.89</v>
      </c>
      <c r="AM251">
        <v>302.51</v>
      </c>
      <c r="AN251">
        <v>6.19</v>
      </c>
      <c r="AO251">
        <v>1456.85</v>
      </c>
      <c r="AP251">
        <v>0</v>
      </c>
      <c r="AQ251">
        <v>100.33</v>
      </c>
      <c r="AR251">
        <v>0</v>
      </c>
      <c r="AS251">
        <v>0</v>
      </c>
      <c r="AT251">
        <v>92</v>
      </c>
      <c r="AU251">
        <v>43</v>
      </c>
      <c r="AV251">
        <v>1.0669999999999999</v>
      </c>
      <c r="AW251">
        <v>1.081</v>
      </c>
      <c r="AZ251">
        <v>1</v>
      </c>
      <c r="BA251">
        <v>30.48</v>
      </c>
      <c r="BB251">
        <v>11.22</v>
      </c>
      <c r="BC251">
        <v>7.18</v>
      </c>
      <c r="BD251" t="s">
        <v>3</v>
      </c>
      <c r="BE251" t="s">
        <v>3</v>
      </c>
      <c r="BF251" t="s">
        <v>3</v>
      </c>
      <c r="BG251" t="s">
        <v>3</v>
      </c>
      <c r="BH251">
        <v>0</v>
      </c>
      <c r="BI251">
        <v>2</v>
      </c>
      <c r="BJ251" t="s">
        <v>53</v>
      </c>
      <c r="BM251">
        <v>1608</v>
      </c>
      <c r="BN251">
        <v>0</v>
      </c>
      <c r="BO251" t="s">
        <v>50</v>
      </c>
      <c r="BP251">
        <v>1</v>
      </c>
      <c r="BQ251">
        <v>40</v>
      </c>
      <c r="BR251">
        <v>0</v>
      </c>
      <c r="BS251">
        <v>30.48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3</v>
      </c>
      <c r="BZ251">
        <v>92</v>
      </c>
      <c r="CA251">
        <v>43</v>
      </c>
      <c r="CB251" t="s">
        <v>3</v>
      </c>
      <c r="CE251">
        <v>30</v>
      </c>
      <c r="CF251">
        <v>0</v>
      </c>
      <c r="CG251">
        <v>0</v>
      </c>
      <c r="CH251">
        <v>18</v>
      </c>
      <c r="CI251">
        <v>0</v>
      </c>
      <c r="CJ251">
        <v>0</v>
      </c>
      <c r="CK251">
        <v>0</v>
      </c>
      <c r="CL251">
        <v>0</v>
      </c>
      <c r="CM251">
        <v>0</v>
      </c>
      <c r="CN251" t="s">
        <v>463</v>
      </c>
      <c r="CO251">
        <v>0</v>
      </c>
      <c r="CP251">
        <f t="shared" si="149"/>
        <v>11072.27</v>
      </c>
      <c r="CQ251">
        <f t="shared" si="150"/>
        <v>2009.39</v>
      </c>
      <c r="CR251">
        <f>(ROUND((ROUND(((((ET251*1.2)*1.1))*AV251*1),2)*BB251),2)+ROUND((ROUND(((AE251-(((EU251*1.2)*1.1)))*AV251*1),2)*BS251),2))</f>
        <v>4780.51</v>
      </c>
      <c r="CS251">
        <f t="shared" si="151"/>
        <v>265.79000000000002</v>
      </c>
      <c r="CT251">
        <f t="shared" si="152"/>
        <v>62541.61</v>
      </c>
      <c r="CU251">
        <f t="shared" si="153"/>
        <v>0</v>
      </c>
      <c r="CV251">
        <f t="shared" si="154"/>
        <v>141.30878519999999</v>
      </c>
      <c r="CW251">
        <f t="shared" si="155"/>
        <v>0</v>
      </c>
      <c r="CX251">
        <f t="shared" si="156"/>
        <v>0</v>
      </c>
      <c r="CY251">
        <f t="shared" si="157"/>
        <v>9188.9508000000005</v>
      </c>
      <c r="CZ251">
        <f t="shared" si="158"/>
        <v>4294.8356999999996</v>
      </c>
      <c r="DC251" t="s">
        <v>3</v>
      </c>
      <c r="DD251" t="s">
        <v>54</v>
      </c>
      <c r="DE251" t="s">
        <v>26</v>
      </c>
      <c r="DF251" t="s">
        <v>26</v>
      </c>
      <c r="DG251" t="s">
        <v>26</v>
      </c>
      <c r="DH251" t="s">
        <v>3</v>
      </c>
      <c r="DI251" t="s">
        <v>26</v>
      </c>
      <c r="DJ251" t="s">
        <v>26</v>
      </c>
      <c r="DK251" t="s">
        <v>3</v>
      </c>
      <c r="DL251" t="s">
        <v>3</v>
      </c>
      <c r="DM251" t="s">
        <v>3</v>
      </c>
      <c r="DN251">
        <v>112</v>
      </c>
      <c r="DO251">
        <v>70</v>
      </c>
      <c r="DP251">
        <v>1.0669999999999999</v>
      </c>
      <c r="DQ251">
        <v>1.081</v>
      </c>
      <c r="DU251">
        <v>1013</v>
      </c>
      <c r="DV251" t="s">
        <v>52</v>
      </c>
      <c r="DW251" t="s">
        <v>52</v>
      </c>
      <c r="DX251">
        <v>1</v>
      </c>
      <c r="DZ251" t="s">
        <v>3</v>
      </c>
      <c r="EA251" t="s">
        <v>3</v>
      </c>
      <c r="EB251" t="s">
        <v>3</v>
      </c>
      <c r="EC251" t="s">
        <v>3</v>
      </c>
      <c r="EE251">
        <v>50803458</v>
      </c>
      <c r="EF251">
        <v>40</v>
      </c>
      <c r="EG251" t="s">
        <v>27</v>
      </c>
      <c r="EH251">
        <v>0</v>
      </c>
      <c r="EI251" t="s">
        <v>3</v>
      </c>
      <c r="EJ251">
        <v>2</v>
      </c>
      <c r="EK251">
        <v>1608</v>
      </c>
      <c r="EL251" t="s">
        <v>55</v>
      </c>
      <c r="EM251" t="s">
        <v>56</v>
      </c>
      <c r="EO251" t="s">
        <v>57</v>
      </c>
      <c r="EQ251">
        <v>0</v>
      </c>
      <c r="ER251">
        <v>2018.25</v>
      </c>
      <c r="ES251">
        <v>258.89</v>
      </c>
      <c r="ET251">
        <v>302.51</v>
      </c>
      <c r="EU251">
        <v>6.19</v>
      </c>
      <c r="EV251">
        <v>1456.85</v>
      </c>
      <c r="EW251">
        <v>100.33</v>
      </c>
      <c r="EX251">
        <v>0</v>
      </c>
      <c r="EY251">
        <v>0</v>
      </c>
      <c r="FQ251">
        <v>0</v>
      </c>
      <c r="FR251">
        <f t="shared" si="159"/>
        <v>0</v>
      </c>
      <c r="FS251">
        <v>2</v>
      </c>
      <c r="FX251">
        <v>112</v>
      </c>
      <c r="FY251">
        <v>70</v>
      </c>
      <c r="GA251" t="s">
        <v>3</v>
      </c>
      <c r="GD251">
        <v>0</v>
      </c>
      <c r="GF251">
        <v>-2060874627</v>
      </c>
      <c r="GG251">
        <v>2</v>
      </c>
      <c r="GH251">
        <v>1</v>
      </c>
      <c r="GI251">
        <v>2</v>
      </c>
      <c r="GJ251">
        <v>0</v>
      </c>
      <c r="GK251">
        <f>ROUND(R251*(S12)/100,2)</f>
        <v>67.790000000000006</v>
      </c>
      <c r="GL251">
        <f t="shared" si="160"/>
        <v>0</v>
      </c>
      <c r="GM251">
        <f t="shared" si="161"/>
        <v>24623.85</v>
      </c>
      <c r="GN251">
        <f t="shared" si="162"/>
        <v>0</v>
      </c>
      <c r="GO251">
        <f t="shared" si="163"/>
        <v>24623.85</v>
      </c>
      <c r="GP251">
        <f t="shared" si="164"/>
        <v>0</v>
      </c>
      <c r="GR251">
        <v>0</v>
      </c>
      <c r="GS251">
        <v>3</v>
      </c>
      <c r="GT251">
        <v>0</v>
      </c>
      <c r="GU251" t="s">
        <v>3</v>
      </c>
      <c r="GV251">
        <f t="shared" si="165"/>
        <v>0</v>
      </c>
      <c r="GW251">
        <v>1</v>
      </c>
      <c r="GX251">
        <f t="shared" si="166"/>
        <v>0</v>
      </c>
      <c r="HA251">
        <v>0</v>
      </c>
      <c r="HB251">
        <v>0</v>
      </c>
      <c r="HC251">
        <f t="shared" si="167"/>
        <v>0</v>
      </c>
      <c r="HE251" t="s">
        <v>3</v>
      </c>
      <c r="HF251" t="s">
        <v>3</v>
      </c>
      <c r="HM251" t="s">
        <v>3</v>
      </c>
      <c r="HN251" t="s">
        <v>3</v>
      </c>
      <c r="HO251" t="s">
        <v>3</v>
      </c>
      <c r="HP251" t="s">
        <v>3</v>
      </c>
      <c r="HQ251" t="s">
        <v>3</v>
      </c>
      <c r="IK251">
        <v>0</v>
      </c>
    </row>
    <row r="252" spans="1:255" x14ac:dyDescent="0.2">
      <c r="A252" s="2">
        <v>17</v>
      </c>
      <c r="B252" s="2">
        <v>1</v>
      </c>
      <c r="C252" s="2"/>
      <c r="D252" s="2"/>
      <c r="E252" s="2" t="s">
        <v>182</v>
      </c>
      <c r="F252" s="2" t="s">
        <v>59</v>
      </c>
      <c r="G252" s="2" t="s">
        <v>60</v>
      </c>
      <c r="H252" s="2" t="s">
        <v>47</v>
      </c>
      <c r="I252" s="2">
        <v>15</v>
      </c>
      <c r="J252" s="2">
        <v>0</v>
      </c>
      <c r="K252" s="2">
        <v>15</v>
      </c>
      <c r="L252" s="2">
        <v>15</v>
      </c>
      <c r="M252" s="2">
        <v>0</v>
      </c>
      <c r="N252" s="2">
        <f t="shared" si="134"/>
        <v>15</v>
      </c>
      <c r="O252" s="2">
        <f t="shared" si="135"/>
        <v>7266.5</v>
      </c>
      <c r="P252" s="2">
        <f t="shared" si="136"/>
        <v>7266.5</v>
      </c>
      <c r="Q252" s="2">
        <f t="shared" ref="Q252:Q259" si="170">(ROUND((ROUND(((ET252)*AV252*I252),2)*BB252),2)+ROUND((ROUND(((AE252-(EU252))*AV252*I252),2)*BS252),2))</f>
        <v>0</v>
      </c>
      <c r="R252" s="2">
        <f t="shared" si="137"/>
        <v>0</v>
      </c>
      <c r="S252" s="2">
        <f t="shared" si="138"/>
        <v>0</v>
      </c>
      <c r="T252" s="2">
        <f t="shared" si="139"/>
        <v>0</v>
      </c>
      <c r="U252" s="2">
        <f t="shared" si="140"/>
        <v>0</v>
      </c>
      <c r="V252" s="2">
        <f t="shared" si="141"/>
        <v>0</v>
      </c>
      <c r="W252" s="2">
        <f t="shared" si="142"/>
        <v>0</v>
      </c>
      <c r="X252" s="2">
        <f t="shared" si="143"/>
        <v>0</v>
      </c>
      <c r="Y252" s="2">
        <f t="shared" si="144"/>
        <v>0</v>
      </c>
      <c r="Z252" s="2"/>
      <c r="AA252" s="2">
        <v>52210627</v>
      </c>
      <c r="AB252" s="2">
        <f t="shared" si="145"/>
        <v>50.62</v>
      </c>
      <c r="AC252" s="2">
        <f t="shared" ref="AC252:AC259" si="171">ROUND((ES252),6)</f>
        <v>50.62</v>
      </c>
      <c r="AD252" s="2">
        <f t="shared" ref="AD252:AD259" si="172">ROUND((((ET252)-(EU252))+AE252),6)</f>
        <v>0</v>
      </c>
      <c r="AE252" s="2">
        <f t="shared" ref="AE252:AF259" si="173">ROUND((EU252),6)</f>
        <v>0</v>
      </c>
      <c r="AF252" s="2">
        <f t="shared" si="173"/>
        <v>0</v>
      </c>
      <c r="AG252" s="2">
        <f t="shared" si="147"/>
        <v>0</v>
      </c>
      <c r="AH252" s="2">
        <f t="shared" ref="AH252:AI259" si="174">(EW252)</f>
        <v>0</v>
      </c>
      <c r="AI252" s="2">
        <f t="shared" si="174"/>
        <v>0</v>
      </c>
      <c r="AJ252" s="2">
        <f t="shared" si="148"/>
        <v>0</v>
      </c>
      <c r="AK252" s="2">
        <v>50.620000000000005</v>
      </c>
      <c r="AL252" s="2">
        <v>50.620000000000005</v>
      </c>
      <c r="AM252" s="2">
        <v>0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1</v>
      </c>
      <c r="AW252" s="2">
        <v>1</v>
      </c>
      <c r="AX252" s="2"/>
      <c r="AY252" s="2"/>
      <c r="AZ252" s="2">
        <v>1</v>
      </c>
      <c r="BA252" s="2">
        <v>1</v>
      </c>
      <c r="BB252" s="2">
        <v>1</v>
      </c>
      <c r="BC252" s="2">
        <v>9.57</v>
      </c>
      <c r="BD252" s="2" t="s">
        <v>3</v>
      </c>
      <c r="BE252" s="2" t="s">
        <v>3</v>
      </c>
      <c r="BF252" s="2" t="s">
        <v>3</v>
      </c>
      <c r="BG252" s="2" t="s">
        <v>3</v>
      </c>
      <c r="BH252" s="2">
        <v>3</v>
      </c>
      <c r="BI252" s="2">
        <v>2</v>
      </c>
      <c r="BJ252" s="2" t="s">
        <v>3</v>
      </c>
      <c r="BK252" s="2"/>
      <c r="BL252" s="2"/>
      <c r="BM252" s="2">
        <v>1618</v>
      </c>
      <c r="BN252" s="2">
        <v>0</v>
      </c>
      <c r="BO252" s="2" t="s">
        <v>3</v>
      </c>
      <c r="BP252" s="2">
        <v>0</v>
      </c>
      <c r="BQ252" s="2">
        <v>201</v>
      </c>
      <c r="BR252" s="2">
        <v>0</v>
      </c>
      <c r="BS252" s="2">
        <v>1</v>
      </c>
      <c r="BT252" s="2">
        <v>1</v>
      </c>
      <c r="BU252" s="2">
        <v>1</v>
      </c>
      <c r="BV252" s="2">
        <v>1</v>
      </c>
      <c r="BW252" s="2">
        <v>1</v>
      </c>
      <c r="BX252" s="2">
        <v>1</v>
      </c>
      <c r="BY252" s="2" t="s">
        <v>3</v>
      </c>
      <c r="BZ252" s="2">
        <v>0</v>
      </c>
      <c r="CA252" s="2">
        <v>0</v>
      </c>
      <c r="CB252" s="2" t="s">
        <v>3</v>
      </c>
      <c r="CC252" s="2"/>
      <c r="CD252" s="2"/>
      <c r="CE252" s="2">
        <v>30</v>
      </c>
      <c r="CF252" s="2">
        <v>0</v>
      </c>
      <c r="CG252" s="2">
        <v>0</v>
      </c>
      <c r="CH252" s="2">
        <v>19</v>
      </c>
      <c r="CI252" s="2">
        <v>0</v>
      </c>
      <c r="CJ252" s="2">
        <v>0</v>
      </c>
      <c r="CK252" s="2">
        <v>0</v>
      </c>
      <c r="CL252" s="2">
        <v>0</v>
      </c>
      <c r="CM252" s="2">
        <v>0</v>
      </c>
      <c r="CN252" s="2" t="s">
        <v>3</v>
      </c>
      <c r="CO252" s="2">
        <v>0</v>
      </c>
      <c r="CP252" s="2">
        <f t="shared" si="149"/>
        <v>7266.5</v>
      </c>
      <c r="CQ252" s="2">
        <f t="shared" si="150"/>
        <v>484.43</v>
      </c>
      <c r="CR252" s="2">
        <f t="shared" ref="CR252:CR259" si="175">(ROUND((ROUND(((ET252)*AV252*1),2)*BB252),2)+ROUND((ROUND(((AE252-(EU252))*AV252*1),2)*BS252),2))</f>
        <v>0</v>
      </c>
      <c r="CS252" s="2">
        <f t="shared" si="151"/>
        <v>0</v>
      </c>
      <c r="CT252" s="2">
        <f t="shared" si="152"/>
        <v>0</v>
      </c>
      <c r="CU252" s="2">
        <f t="shared" si="153"/>
        <v>0</v>
      </c>
      <c r="CV252" s="2">
        <f t="shared" si="154"/>
        <v>0</v>
      </c>
      <c r="CW252" s="2">
        <f t="shared" si="155"/>
        <v>0</v>
      </c>
      <c r="CX252" s="2">
        <f t="shared" si="156"/>
        <v>0</v>
      </c>
      <c r="CY252" s="2">
        <f t="shared" si="157"/>
        <v>0</v>
      </c>
      <c r="CZ252" s="2">
        <f t="shared" si="158"/>
        <v>0</v>
      </c>
      <c r="DA252" s="2"/>
      <c r="DB252" s="2"/>
      <c r="DC252" s="2" t="s">
        <v>3</v>
      </c>
      <c r="DD252" s="2" t="s">
        <v>3</v>
      </c>
      <c r="DE252" s="2" t="s">
        <v>3</v>
      </c>
      <c r="DF252" s="2" t="s">
        <v>3</v>
      </c>
      <c r="DG252" s="2" t="s">
        <v>3</v>
      </c>
      <c r="DH252" s="2" t="s">
        <v>3</v>
      </c>
      <c r="DI252" s="2" t="s">
        <v>3</v>
      </c>
      <c r="DJ252" s="2" t="s">
        <v>3</v>
      </c>
      <c r="DK252" s="2" t="s">
        <v>3</v>
      </c>
      <c r="DL252" s="2" t="s">
        <v>3</v>
      </c>
      <c r="DM252" s="2" t="s">
        <v>3</v>
      </c>
      <c r="DN252" s="2">
        <v>0</v>
      </c>
      <c r="DO252" s="2">
        <v>0</v>
      </c>
      <c r="DP252" s="2">
        <v>1</v>
      </c>
      <c r="DQ252" s="2">
        <v>1</v>
      </c>
      <c r="DR252" s="2"/>
      <c r="DS252" s="2"/>
      <c r="DT252" s="2"/>
      <c r="DU252" s="2">
        <v>1010</v>
      </c>
      <c r="DV252" s="2" t="s">
        <v>47</v>
      </c>
      <c r="DW252" s="2" t="s">
        <v>47</v>
      </c>
      <c r="DX252" s="2">
        <v>1</v>
      </c>
      <c r="DY252" s="2"/>
      <c r="DZ252" s="2" t="s">
        <v>3</v>
      </c>
      <c r="EA252" s="2" t="s">
        <v>3</v>
      </c>
      <c r="EB252" s="2" t="s">
        <v>3</v>
      </c>
      <c r="EC252" s="2" t="s">
        <v>3</v>
      </c>
      <c r="ED252" s="2"/>
      <c r="EE252" s="2">
        <v>50803468</v>
      </c>
      <c r="EF252" s="2">
        <v>201</v>
      </c>
      <c r="EG252" s="2" t="s">
        <v>36</v>
      </c>
      <c r="EH252" s="2">
        <v>0</v>
      </c>
      <c r="EI252" s="2" t="s">
        <v>3</v>
      </c>
      <c r="EJ252" s="2">
        <v>2</v>
      </c>
      <c r="EK252" s="2">
        <v>1618</v>
      </c>
      <c r="EL252" s="2" t="s">
        <v>37</v>
      </c>
      <c r="EM252" s="2" t="s">
        <v>38</v>
      </c>
      <c r="EN252" s="2"/>
      <c r="EO252" s="2" t="s">
        <v>3</v>
      </c>
      <c r="EP252" s="2"/>
      <c r="EQ252" s="2">
        <v>0</v>
      </c>
      <c r="ER252" s="2">
        <v>50.620000000000005</v>
      </c>
      <c r="ES252" s="2">
        <v>50.620000000000005</v>
      </c>
      <c r="ET252" s="2">
        <v>0</v>
      </c>
      <c r="EU252" s="2">
        <v>0</v>
      </c>
      <c r="EV252" s="2">
        <v>0</v>
      </c>
      <c r="EW252" s="2">
        <v>0</v>
      </c>
      <c r="EX252" s="2">
        <v>0</v>
      </c>
      <c r="EY252" s="2">
        <v>0</v>
      </c>
      <c r="EZ252" s="2">
        <v>5</v>
      </c>
      <c r="FA252" s="2"/>
      <c r="FB252" s="2"/>
      <c r="FC252" s="2">
        <v>0</v>
      </c>
      <c r="FD252" s="2">
        <v>18</v>
      </c>
      <c r="FE252" s="2"/>
      <c r="FF252" s="2">
        <v>475</v>
      </c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>
        <v>0</v>
      </c>
      <c r="FR252" s="2">
        <f t="shared" si="159"/>
        <v>0</v>
      </c>
      <c r="FS252" s="2">
        <v>0</v>
      </c>
      <c r="FT252" s="2"/>
      <c r="FU252" s="2"/>
      <c r="FV252" s="2"/>
      <c r="FW252" s="2"/>
      <c r="FX252" s="2">
        <v>0</v>
      </c>
      <c r="FY252" s="2">
        <v>0</v>
      </c>
      <c r="FZ252" s="2"/>
      <c r="GA252" s="2" t="s">
        <v>61</v>
      </c>
      <c r="GB252" s="2"/>
      <c r="GC252" s="2"/>
      <c r="GD252" s="2">
        <v>0</v>
      </c>
      <c r="GE252" s="2"/>
      <c r="GF252" s="2">
        <v>1761619625</v>
      </c>
      <c r="GG252" s="2">
        <v>2</v>
      </c>
      <c r="GH252" s="2">
        <v>3</v>
      </c>
      <c r="GI252" s="2">
        <v>5</v>
      </c>
      <c r="GJ252" s="2">
        <v>0</v>
      </c>
      <c r="GK252" s="2">
        <f>ROUND(R252*(R12)/100,2)</f>
        <v>0</v>
      </c>
      <c r="GL252" s="2">
        <f t="shared" si="160"/>
        <v>0</v>
      </c>
      <c r="GM252" s="2">
        <f t="shared" si="161"/>
        <v>7266.5</v>
      </c>
      <c r="GN252" s="2">
        <f t="shared" si="162"/>
        <v>0</v>
      </c>
      <c r="GO252" s="2">
        <f t="shared" si="163"/>
        <v>7266.5</v>
      </c>
      <c r="GP252" s="2">
        <f t="shared" si="164"/>
        <v>0</v>
      </c>
      <c r="GQ252" s="2"/>
      <c r="GR252" s="2">
        <v>1</v>
      </c>
      <c r="GS252" s="2">
        <v>1</v>
      </c>
      <c r="GT252" s="2">
        <v>0</v>
      </c>
      <c r="GU252" s="2" t="s">
        <v>3</v>
      </c>
      <c r="GV252" s="2">
        <f t="shared" si="165"/>
        <v>0</v>
      </c>
      <c r="GW252" s="2">
        <v>1</v>
      </c>
      <c r="GX252" s="2">
        <f t="shared" si="166"/>
        <v>0</v>
      </c>
      <c r="GY252" s="2"/>
      <c r="GZ252" s="2"/>
      <c r="HA252" s="2">
        <v>0</v>
      </c>
      <c r="HB252" s="2">
        <v>0</v>
      </c>
      <c r="HC252" s="2">
        <f t="shared" si="167"/>
        <v>0</v>
      </c>
      <c r="HD252" s="2"/>
      <c r="HE252" s="2" t="s">
        <v>62</v>
      </c>
      <c r="HF252" s="2" t="s">
        <v>31</v>
      </c>
      <c r="HG252" s="2"/>
      <c r="HH252" s="2"/>
      <c r="HI252" s="2"/>
      <c r="HJ252" s="2"/>
      <c r="HK252" s="2"/>
      <c r="HL252" s="2"/>
      <c r="HM252" s="2" t="s">
        <v>3</v>
      </c>
      <c r="HN252" s="2" t="s">
        <v>3</v>
      </c>
      <c r="HO252" s="2" t="s">
        <v>3</v>
      </c>
      <c r="HP252" s="2" t="s">
        <v>3</v>
      </c>
      <c r="HQ252" s="2" t="s">
        <v>3</v>
      </c>
      <c r="HR252" s="2"/>
      <c r="HS252" s="2"/>
      <c r="HT252" s="2"/>
      <c r="HU252" s="2"/>
      <c r="HV252" s="2"/>
      <c r="HW252" s="2"/>
      <c r="HX252" s="2"/>
      <c r="HY252" s="2"/>
      <c r="HZ252" s="2"/>
      <c r="IA252" s="2"/>
      <c r="IB252" s="2"/>
      <c r="IC252" s="2"/>
      <c r="ID252" s="2"/>
      <c r="IE252" s="2"/>
      <c r="IF252" s="2"/>
      <c r="IG252" s="2"/>
      <c r="IH252" s="2"/>
      <c r="II252" s="2"/>
      <c r="IJ252" s="2"/>
      <c r="IK252" s="2">
        <v>0</v>
      </c>
      <c r="IL252" s="2"/>
      <c r="IM252" s="2"/>
      <c r="IN252" s="2"/>
      <c r="IO252" s="2"/>
      <c r="IP252" s="2"/>
      <c r="IQ252" s="2"/>
      <c r="IR252" s="2"/>
      <c r="IS252" s="2"/>
      <c r="IT252" s="2"/>
      <c r="IU252" s="2"/>
    </row>
    <row r="253" spans="1:255" x14ac:dyDescent="0.2">
      <c r="A253">
        <v>17</v>
      </c>
      <c r="B253">
        <v>1</v>
      </c>
      <c r="E253" t="s">
        <v>182</v>
      </c>
      <c r="F253" t="s">
        <v>59</v>
      </c>
      <c r="G253" t="s">
        <v>60</v>
      </c>
      <c r="H253" t="s">
        <v>47</v>
      </c>
      <c r="I253">
        <v>15</v>
      </c>
      <c r="J253">
        <v>0</v>
      </c>
      <c r="K253">
        <v>15</v>
      </c>
      <c r="L253">
        <v>15</v>
      </c>
      <c r="M253">
        <v>0</v>
      </c>
      <c r="N253">
        <f t="shared" si="134"/>
        <v>15</v>
      </c>
      <c r="O253">
        <f t="shared" si="135"/>
        <v>7266.5</v>
      </c>
      <c r="P253">
        <f t="shared" si="136"/>
        <v>7266.5</v>
      </c>
      <c r="Q253">
        <f t="shared" si="170"/>
        <v>0</v>
      </c>
      <c r="R253">
        <f t="shared" si="137"/>
        <v>0</v>
      </c>
      <c r="S253">
        <f t="shared" si="138"/>
        <v>0</v>
      </c>
      <c r="T253">
        <f t="shared" si="139"/>
        <v>0</v>
      </c>
      <c r="U253">
        <f t="shared" si="140"/>
        <v>0</v>
      </c>
      <c r="V253">
        <f t="shared" si="141"/>
        <v>0</v>
      </c>
      <c r="W253">
        <f t="shared" si="142"/>
        <v>0</v>
      </c>
      <c r="X253">
        <f t="shared" si="143"/>
        <v>0</v>
      </c>
      <c r="Y253">
        <f t="shared" si="144"/>
        <v>0</v>
      </c>
      <c r="AA253">
        <v>52210569</v>
      </c>
      <c r="AB253">
        <f t="shared" si="145"/>
        <v>50.62</v>
      </c>
      <c r="AC253">
        <f t="shared" si="171"/>
        <v>50.62</v>
      </c>
      <c r="AD253">
        <f t="shared" si="172"/>
        <v>0</v>
      </c>
      <c r="AE253">
        <f t="shared" si="173"/>
        <v>0</v>
      </c>
      <c r="AF253">
        <f t="shared" si="173"/>
        <v>0</v>
      </c>
      <c r="AG253">
        <f t="shared" si="147"/>
        <v>0</v>
      </c>
      <c r="AH253">
        <f t="shared" si="174"/>
        <v>0</v>
      </c>
      <c r="AI253">
        <f t="shared" si="174"/>
        <v>0</v>
      </c>
      <c r="AJ253">
        <f t="shared" si="148"/>
        <v>0</v>
      </c>
      <c r="AK253">
        <v>50.620000000000005</v>
      </c>
      <c r="AL253">
        <v>50.620000000000005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9.57</v>
      </c>
      <c r="BD253" t="s">
        <v>3</v>
      </c>
      <c r="BE253" t="s">
        <v>3</v>
      </c>
      <c r="BF253" t="s">
        <v>3</v>
      </c>
      <c r="BG253" t="s">
        <v>3</v>
      </c>
      <c r="BH253">
        <v>3</v>
      </c>
      <c r="BI253">
        <v>2</v>
      </c>
      <c r="BJ253" t="s">
        <v>3</v>
      </c>
      <c r="BM253">
        <v>1618</v>
      </c>
      <c r="BN253">
        <v>0</v>
      </c>
      <c r="BO253" t="s">
        <v>3</v>
      </c>
      <c r="BP253">
        <v>0</v>
      </c>
      <c r="BQ253">
        <v>201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3</v>
      </c>
      <c r="BZ253">
        <v>0</v>
      </c>
      <c r="CA253">
        <v>0</v>
      </c>
      <c r="CB253" t="s">
        <v>3</v>
      </c>
      <c r="CE253">
        <v>30</v>
      </c>
      <c r="CF253">
        <v>0</v>
      </c>
      <c r="CG253">
        <v>0</v>
      </c>
      <c r="CH253">
        <v>19</v>
      </c>
      <c r="CI253">
        <v>0</v>
      </c>
      <c r="CJ253">
        <v>0</v>
      </c>
      <c r="CK253">
        <v>0</v>
      </c>
      <c r="CL253">
        <v>0</v>
      </c>
      <c r="CM253">
        <v>0</v>
      </c>
      <c r="CN253" t="s">
        <v>3</v>
      </c>
      <c r="CO253">
        <v>0</v>
      </c>
      <c r="CP253">
        <f t="shared" si="149"/>
        <v>7266.5</v>
      </c>
      <c r="CQ253">
        <f t="shared" si="150"/>
        <v>484.43</v>
      </c>
      <c r="CR253">
        <f t="shared" si="175"/>
        <v>0</v>
      </c>
      <c r="CS253">
        <f t="shared" si="151"/>
        <v>0</v>
      </c>
      <c r="CT253">
        <f t="shared" si="152"/>
        <v>0</v>
      </c>
      <c r="CU253">
        <f t="shared" si="153"/>
        <v>0</v>
      </c>
      <c r="CV253">
        <f t="shared" si="154"/>
        <v>0</v>
      </c>
      <c r="CW253">
        <f t="shared" si="155"/>
        <v>0</v>
      </c>
      <c r="CX253">
        <f t="shared" si="156"/>
        <v>0</v>
      </c>
      <c r="CY253">
        <f t="shared" si="157"/>
        <v>0</v>
      </c>
      <c r="CZ253">
        <f t="shared" si="158"/>
        <v>0</v>
      </c>
      <c r="DC253" t="s">
        <v>3</v>
      </c>
      <c r="DD253" t="s">
        <v>3</v>
      </c>
      <c r="DE253" t="s">
        <v>3</v>
      </c>
      <c r="DF253" t="s">
        <v>3</v>
      </c>
      <c r="DG253" t="s">
        <v>3</v>
      </c>
      <c r="DH253" t="s">
        <v>3</v>
      </c>
      <c r="DI253" t="s">
        <v>3</v>
      </c>
      <c r="DJ253" t="s">
        <v>3</v>
      </c>
      <c r="DK253" t="s">
        <v>3</v>
      </c>
      <c r="DL253" t="s">
        <v>3</v>
      </c>
      <c r="DM253" t="s">
        <v>3</v>
      </c>
      <c r="DN253">
        <v>0</v>
      </c>
      <c r="DO253">
        <v>0</v>
      </c>
      <c r="DP253">
        <v>1</v>
      </c>
      <c r="DQ253">
        <v>1</v>
      </c>
      <c r="DU253">
        <v>1010</v>
      </c>
      <c r="DV253" t="s">
        <v>47</v>
      </c>
      <c r="DW253" t="s">
        <v>47</v>
      </c>
      <c r="DX253">
        <v>1</v>
      </c>
      <c r="DZ253" t="s">
        <v>3</v>
      </c>
      <c r="EA253" t="s">
        <v>3</v>
      </c>
      <c r="EB253" t="s">
        <v>3</v>
      </c>
      <c r="EC253" t="s">
        <v>3</v>
      </c>
      <c r="EE253">
        <v>50803468</v>
      </c>
      <c r="EF253">
        <v>201</v>
      </c>
      <c r="EG253" t="s">
        <v>36</v>
      </c>
      <c r="EH253">
        <v>0</v>
      </c>
      <c r="EI253" t="s">
        <v>3</v>
      </c>
      <c r="EJ253">
        <v>2</v>
      </c>
      <c r="EK253">
        <v>1618</v>
      </c>
      <c r="EL253" t="s">
        <v>37</v>
      </c>
      <c r="EM253" t="s">
        <v>38</v>
      </c>
      <c r="EO253" t="s">
        <v>3</v>
      </c>
      <c r="EQ253">
        <v>0</v>
      </c>
      <c r="ER253">
        <v>50.620000000000005</v>
      </c>
      <c r="ES253">
        <v>50.620000000000005</v>
      </c>
      <c r="ET253">
        <v>0</v>
      </c>
      <c r="EU253">
        <v>0</v>
      </c>
      <c r="EV253">
        <v>0</v>
      </c>
      <c r="EW253">
        <v>0</v>
      </c>
      <c r="EX253">
        <v>0</v>
      </c>
      <c r="EY253">
        <v>0</v>
      </c>
      <c r="EZ253">
        <v>5</v>
      </c>
      <c r="FC253">
        <v>0</v>
      </c>
      <c r="FD253">
        <v>18</v>
      </c>
      <c r="FF253">
        <v>475</v>
      </c>
      <c r="FQ253">
        <v>0</v>
      </c>
      <c r="FR253">
        <f t="shared" si="159"/>
        <v>0</v>
      </c>
      <c r="FS253">
        <v>0</v>
      </c>
      <c r="FX253">
        <v>0</v>
      </c>
      <c r="FY253">
        <v>0</v>
      </c>
      <c r="GA253" t="s">
        <v>61</v>
      </c>
      <c r="GD253">
        <v>0</v>
      </c>
      <c r="GF253">
        <v>1761619625</v>
      </c>
      <c r="GG253">
        <v>2</v>
      </c>
      <c r="GH253">
        <v>3</v>
      </c>
      <c r="GI253">
        <v>5</v>
      </c>
      <c r="GJ253">
        <v>0</v>
      </c>
      <c r="GK253">
        <f>ROUND(R253*(S12)/100,2)</f>
        <v>0</v>
      </c>
      <c r="GL253">
        <f t="shared" si="160"/>
        <v>0</v>
      </c>
      <c r="GM253">
        <f t="shared" si="161"/>
        <v>7266.5</v>
      </c>
      <c r="GN253">
        <f t="shared" si="162"/>
        <v>0</v>
      </c>
      <c r="GO253">
        <f t="shared" si="163"/>
        <v>7266.5</v>
      </c>
      <c r="GP253">
        <f t="shared" si="164"/>
        <v>0</v>
      </c>
      <c r="GR253">
        <v>1</v>
      </c>
      <c r="GS253">
        <v>1</v>
      </c>
      <c r="GT253">
        <v>0</v>
      </c>
      <c r="GU253" t="s">
        <v>3</v>
      </c>
      <c r="GV253">
        <f t="shared" si="165"/>
        <v>0</v>
      </c>
      <c r="GW253">
        <v>1</v>
      </c>
      <c r="GX253">
        <f t="shared" si="166"/>
        <v>0</v>
      </c>
      <c r="HA253">
        <v>0</v>
      </c>
      <c r="HB253">
        <v>0</v>
      </c>
      <c r="HC253">
        <f t="shared" si="167"/>
        <v>0</v>
      </c>
      <c r="HE253" t="s">
        <v>62</v>
      </c>
      <c r="HF253" t="s">
        <v>31</v>
      </c>
      <c r="HM253" t="s">
        <v>3</v>
      </c>
      <c r="HN253" t="s">
        <v>3</v>
      </c>
      <c r="HO253" t="s">
        <v>3</v>
      </c>
      <c r="HP253" t="s">
        <v>3</v>
      </c>
      <c r="HQ253" t="s">
        <v>3</v>
      </c>
      <c r="IK253">
        <v>0</v>
      </c>
    </row>
    <row r="254" spans="1:255" x14ac:dyDescent="0.2">
      <c r="A254" s="2">
        <v>17</v>
      </c>
      <c r="B254" s="2">
        <v>1</v>
      </c>
      <c r="C254" s="2"/>
      <c r="D254" s="2"/>
      <c r="E254" s="2" t="s">
        <v>183</v>
      </c>
      <c r="F254" s="2" t="s">
        <v>59</v>
      </c>
      <c r="G254" s="2" t="s">
        <v>64</v>
      </c>
      <c r="H254" s="2" t="s">
        <v>47</v>
      </c>
      <c r="I254" s="2">
        <v>10</v>
      </c>
      <c r="J254" s="2">
        <v>0</v>
      </c>
      <c r="K254" s="2">
        <v>10</v>
      </c>
      <c r="L254" s="2">
        <v>10</v>
      </c>
      <c r="M254" s="2">
        <v>0</v>
      </c>
      <c r="N254" s="2">
        <f t="shared" si="134"/>
        <v>10</v>
      </c>
      <c r="O254" s="2">
        <f t="shared" si="135"/>
        <v>5355.37</v>
      </c>
      <c r="P254" s="2">
        <f t="shared" si="136"/>
        <v>5355.37</v>
      </c>
      <c r="Q254" s="2">
        <f t="shared" si="170"/>
        <v>0</v>
      </c>
      <c r="R254" s="2">
        <f t="shared" si="137"/>
        <v>0</v>
      </c>
      <c r="S254" s="2">
        <f t="shared" si="138"/>
        <v>0</v>
      </c>
      <c r="T254" s="2">
        <f t="shared" si="139"/>
        <v>0</v>
      </c>
      <c r="U254" s="2">
        <f t="shared" si="140"/>
        <v>0</v>
      </c>
      <c r="V254" s="2">
        <f t="shared" si="141"/>
        <v>0</v>
      </c>
      <c r="W254" s="2">
        <f t="shared" si="142"/>
        <v>0</v>
      </c>
      <c r="X254" s="2">
        <f t="shared" si="143"/>
        <v>0</v>
      </c>
      <c r="Y254" s="2">
        <f t="shared" si="144"/>
        <v>0</v>
      </c>
      <c r="Z254" s="2"/>
      <c r="AA254" s="2">
        <v>52210627</v>
      </c>
      <c r="AB254" s="2">
        <f t="shared" si="145"/>
        <v>55.96</v>
      </c>
      <c r="AC254" s="2">
        <f t="shared" si="171"/>
        <v>55.96</v>
      </c>
      <c r="AD254" s="2">
        <f t="shared" si="172"/>
        <v>0</v>
      </c>
      <c r="AE254" s="2">
        <f t="shared" si="173"/>
        <v>0</v>
      </c>
      <c r="AF254" s="2">
        <f t="shared" si="173"/>
        <v>0</v>
      </c>
      <c r="AG254" s="2">
        <f t="shared" si="147"/>
        <v>0</v>
      </c>
      <c r="AH254" s="2">
        <f t="shared" si="174"/>
        <v>0</v>
      </c>
      <c r="AI254" s="2">
        <f t="shared" si="174"/>
        <v>0</v>
      </c>
      <c r="AJ254" s="2">
        <f t="shared" si="148"/>
        <v>0</v>
      </c>
      <c r="AK254" s="2">
        <v>55.96</v>
      </c>
      <c r="AL254" s="2">
        <v>55.96</v>
      </c>
      <c r="AM254" s="2">
        <v>0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1</v>
      </c>
      <c r="AW254" s="2">
        <v>1</v>
      </c>
      <c r="AX254" s="2"/>
      <c r="AY254" s="2"/>
      <c r="AZ254" s="2">
        <v>1</v>
      </c>
      <c r="BA254" s="2">
        <v>1</v>
      </c>
      <c r="BB254" s="2">
        <v>1</v>
      </c>
      <c r="BC254" s="2">
        <v>9.57</v>
      </c>
      <c r="BD254" s="2" t="s">
        <v>3</v>
      </c>
      <c r="BE254" s="2" t="s">
        <v>3</v>
      </c>
      <c r="BF254" s="2" t="s">
        <v>3</v>
      </c>
      <c r="BG254" s="2" t="s">
        <v>3</v>
      </c>
      <c r="BH254" s="2">
        <v>3</v>
      </c>
      <c r="BI254" s="2">
        <v>2</v>
      </c>
      <c r="BJ254" s="2" t="s">
        <v>3</v>
      </c>
      <c r="BK254" s="2"/>
      <c r="BL254" s="2"/>
      <c r="BM254" s="2">
        <v>1618</v>
      </c>
      <c r="BN254" s="2">
        <v>0</v>
      </c>
      <c r="BO254" s="2" t="s">
        <v>3</v>
      </c>
      <c r="BP254" s="2">
        <v>0</v>
      </c>
      <c r="BQ254" s="2">
        <v>201</v>
      </c>
      <c r="BR254" s="2">
        <v>0</v>
      </c>
      <c r="BS254" s="2">
        <v>1</v>
      </c>
      <c r="BT254" s="2">
        <v>1</v>
      </c>
      <c r="BU254" s="2">
        <v>1</v>
      </c>
      <c r="BV254" s="2">
        <v>1</v>
      </c>
      <c r="BW254" s="2">
        <v>1</v>
      </c>
      <c r="BX254" s="2">
        <v>1</v>
      </c>
      <c r="BY254" s="2" t="s">
        <v>3</v>
      </c>
      <c r="BZ254" s="2">
        <v>0</v>
      </c>
      <c r="CA254" s="2">
        <v>0</v>
      </c>
      <c r="CB254" s="2" t="s">
        <v>3</v>
      </c>
      <c r="CC254" s="2"/>
      <c r="CD254" s="2"/>
      <c r="CE254" s="2">
        <v>30</v>
      </c>
      <c r="CF254" s="2">
        <v>0</v>
      </c>
      <c r="CG254" s="2">
        <v>0</v>
      </c>
      <c r="CH254" s="2">
        <v>20</v>
      </c>
      <c r="CI254" s="2">
        <v>0</v>
      </c>
      <c r="CJ254" s="2">
        <v>0</v>
      </c>
      <c r="CK254" s="2">
        <v>0</v>
      </c>
      <c r="CL254" s="2">
        <v>0</v>
      </c>
      <c r="CM254" s="2">
        <v>0</v>
      </c>
      <c r="CN254" s="2" t="s">
        <v>3</v>
      </c>
      <c r="CO254" s="2">
        <v>0</v>
      </c>
      <c r="CP254" s="2">
        <f t="shared" si="149"/>
        <v>5355.37</v>
      </c>
      <c r="CQ254" s="2">
        <f t="shared" si="150"/>
        <v>535.54</v>
      </c>
      <c r="CR254" s="2">
        <f t="shared" si="175"/>
        <v>0</v>
      </c>
      <c r="CS254" s="2">
        <f t="shared" si="151"/>
        <v>0</v>
      </c>
      <c r="CT254" s="2">
        <f t="shared" si="152"/>
        <v>0</v>
      </c>
      <c r="CU254" s="2">
        <f t="shared" si="153"/>
        <v>0</v>
      </c>
      <c r="CV254" s="2">
        <f t="shared" si="154"/>
        <v>0</v>
      </c>
      <c r="CW254" s="2">
        <f t="shared" si="155"/>
        <v>0</v>
      </c>
      <c r="CX254" s="2">
        <f t="shared" si="156"/>
        <v>0</v>
      </c>
      <c r="CY254" s="2">
        <f t="shared" si="157"/>
        <v>0</v>
      </c>
      <c r="CZ254" s="2">
        <f t="shared" si="158"/>
        <v>0</v>
      </c>
      <c r="DA254" s="2"/>
      <c r="DB254" s="2"/>
      <c r="DC254" s="2" t="s">
        <v>3</v>
      </c>
      <c r="DD254" s="2" t="s">
        <v>3</v>
      </c>
      <c r="DE254" s="2" t="s">
        <v>3</v>
      </c>
      <c r="DF254" s="2" t="s">
        <v>3</v>
      </c>
      <c r="DG254" s="2" t="s">
        <v>3</v>
      </c>
      <c r="DH254" s="2" t="s">
        <v>3</v>
      </c>
      <c r="DI254" s="2" t="s">
        <v>3</v>
      </c>
      <c r="DJ254" s="2" t="s">
        <v>3</v>
      </c>
      <c r="DK254" s="2" t="s">
        <v>3</v>
      </c>
      <c r="DL254" s="2" t="s">
        <v>3</v>
      </c>
      <c r="DM254" s="2" t="s">
        <v>3</v>
      </c>
      <c r="DN254" s="2">
        <v>0</v>
      </c>
      <c r="DO254" s="2">
        <v>0</v>
      </c>
      <c r="DP254" s="2">
        <v>1</v>
      </c>
      <c r="DQ254" s="2">
        <v>1</v>
      </c>
      <c r="DR254" s="2"/>
      <c r="DS254" s="2"/>
      <c r="DT254" s="2"/>
      <c r="DU254" s="2">
        <v>1010</v>
      </c>
      <c r="DV254" s="2" t="s">
        <v>47</v>
      </c>
      <c r="DW254" s="2" t="s">
        <v>47</v>
      </c>
      <c r="DX254" s="2">
        <v>1</v>
      </c>
      <c r="DY254" s="2"/>
      <c r="DZ254" s="2" t="s">
        <v>3</v>
      </c>
      <c r="EA254" s="2" t="s">
        <v>3</v>
      </c>
      <c r="EB254" s="2" t="s">
        <v>3</v>
      </c>
      <c r="EC254" s="2" t="s">
        <v>3</v>
      </c>
      <c r="ED254" s="2"/>
      <c r="EE254" s="2">
        <v>50803468</v>
      </c>
      <c r="EF254" s="2">
        <v>201</v>
      </c>
      <c r="EG254" s="2" t="s">
        <v>36</v>
      </c>
      <c r="EH254" s="2">
        <v>0</v>
      </c>
      <c r="EI254" s="2" t="s">
        <v>3</v>
      </c>
      <c r="EJ254" s="2">
        <v>2</v>
      </c>
      <c r="EK254" s="2">
        <v>1618</v>
      </c>
      <c r="EL254" s="2" t="s">
        <v>37</v>
      </c>
      <c r="EM254" s="2" t="s">
        <v>38</v>
      </c>
      <c r="EN254" s="2"/>
      <c r="EO254" s="2" t="s">
        <v>3</v>
      </c>
      <c r="EP254" s="2"/>
      <c r="EQ254" s="2">
        <v>0</v>
      </c>
      <c r="ER254" s="2">
        <v>55.96</v>
      </c>
      <c r="ES254" s="2">
        <v>55.96</v>
      </c>
      <c r="ET254" s="2">
        <v>0</v>
      </c>
      <c r="EU254" s="2">
        <v>0</v>
      </c>
      <c r="EV254" s="2">
        <v>0</v>
      </c>
      <c r="EW254" s="2">
        <v>0</v>
      </c>
      <c r="EX254" s="2">
        <v>0</v>
      </c>
      <c r="EY254" s="2">
        <v>0</v>
      </c>
      <c r="EZ254" s="2">
        <v>5</v>
      </c>
      <c r="FA254" s="2"/>
      <c r="FB254" s="2"/>
      <c r="FC254" s="2">
        <v>0</v>
      </c>
      <c r="FD254" s="2">
        <v>18</v>
      </c>
      <c r="FE254" s="2"/>
      <c r="FF254" s="2">
        <v>525</v>
      </c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>
        <v>0</v>
      </c>
      <c r="FR254" s="2">
        <f t="shared" si="159"/>
        <v>0</v>
      </c>
      <c r="FS254" s="2">
        <v>0</v>
      </c>
      <c r="FT254" s="2"/>
      <c r="FU254" s="2"/>
      <c r="FV254" s="2"/>
      <c r="FW254" s="2"/>
      <c r="FX254" s="2">
        <v>0</v>
      </c>
      <c r="FY254" s="2">
        <v>0</v>
      </c>
      <c r="FZ254" s="2"/>
      <c r="GA254" s="2" t="s">
        <v>65</v>
      </c>
      <c r="GB254" s="2"/>
      <c r="GC254" s="2"/>
      <c r="GD254" s="2">
        <v>0</v>
      </c>
      <c r="GE254" s="2"/>
      <c r="GF254" s="2">
        <v>-2120220877</v>
      </c>
      <c r="GG254" s="2">
        <v>2</v>
      </c>
      <c r="GH254" s="2">
        <v>3</v>
      </c>
      <c r="GI254" s="2">
        <v>5</v>
      </c>
      <c r="GJ254" s="2">
        <v>0</v>
      </c>
      <c r="GK254" s="2">
        <f>ROUND(R254*(R12)/100,2)</f>
        <v>0</v>
      </c>
      <c r="GL254" s="2">
        <f t="shared" si="160"/>
        <v>0</v>
      </c>
      <c r="GM254" s="2">
        <f t="shared" si="161"/>
        <v>5355.37</v>
      </c>
      <c r="GN254" s="2">
        <f t="shared" si="162"/>
        <v>0</v>
      </c>
      <c r="GO254" s="2">
        <f t="shared" si="163"/>
        <v>5355.37</v>
      </c>
      <c r="GP254" s="2">
        <f t="shared" si="164"/>
        <v>0</v>
      </c>
      <c r="GQ254" s="2"/>
      <c r="GR254" s="2">
        <v>1</v>
      </c>
      <c r="GS254" s="2">
        <v>1</v>
      </c>
      <c r="GT254" s="2">
        <v>0</v>
      </c>
      <c r="GU254" s="2" t="s">
        <v>3</v>
      </c>
      <c r="GV254" s="2">
        <f t="shared" si="165"/>
        <v>0</v>
      </c>
      <c r="GW254" s="2">
        <v>1</v>
      </c>
      <c r="GX254" s="2">
        <f t="shared" si="166"/>
        <v>0</v>
      </c>
      <c r="GY254" s="2"/>
      <c r="GZ254" s="2"/>
      <c r="HA254" s="2">
        <v>0</v>
      </c>
      <c r="HB254" s="2">
        <v>0</v>
      </c>
      <c r="HC254" s="2">
        <f t="shared" si="167"/>
        <v>0</v>
      </c>
      <c r="HD254" s="2"/>
      <c r="HE254" s="2" t="s">
        <v>62</v>
      </c>
      <c r="HF254" s="2" t="s">
        <v>31</v>
      </c>
      <c r="HG254" s="2"/>
      <c r="HH254" s="2"/>
      <c r="HI254" s="2"/>
      <c r="HJ254" s="2"/>
      <c r="HK254" s="2"/>
      <c r="HL254" s="2"/>
      <c r="HM254" s="2" t="s">
        <v>3</v>
      </c>
      <c r="HN254" s="2" t="s">
        <v>3</v>
      </c>
      <c r="HO254" s="2" t="s">
        <v>3</v>
      </c>
      <c r="HP254" s="2" t="s">
        <v>3</v>
      </c>
      <c r="HQ254" s="2" t="s">
        <v>3</v>
      </c>
      <c r="HR254" s="2"/>
      <c r="HS254" s="2"/>
      <c r="HT254" s="2"/>
      <c r="HU254" s="2"/>
      <c r="HV254" s="2"/>
      <c r="HW254" s="2"/>
      <c r="HX254" s="2"/>
      <c r="HY254" s="2"/>
      <c r="HZ254" s="2"/>
      <c r="IA254" s="2"/>
      <c r="IB254" s="2"/>
      <c r="IC254" s="2"/>
      <c r="ID254" s="2"/>
      <c r="IE254" s="2"/>
      <c r="IF254" s="2"/>
      <c r="IG254" s="2"/>
      <c r="IH254" s="2"/>
      <c r="II254" s="2"/>
      <c r="IJ254" s="2"/>
      <c r="IK254" s="2">
        <v>0</v>
      </c>
      <c r="IL254" s="2"/>
      <c r="IM254" s="2"/>
      <c r="IN254" s="2"/>
      <c r="IO254" s="2"/>
      <c r="IP254" s="2"/>
      <c r="IQ254" s="2"/>
      <c r="IR254" s="2"/>
      <c r="IS254" s="2"/>
      <c r="IT254" s="2"/>
      <c r="IU254" s="2"/>
    </row>
    <row r="255" spans="1:255" x14ac:dyDescent="0.2">
      <c r="A255">
        <v>17</v>
      </c>
      <c r="B255">
        <v>1</v>
      </c>
      <c r="E255" t="s">
        <v>183</v>
      </c>
      <c r="F255" t="s">
        <v>59</v>
      </c>
      <c r="G255" t="s">
        <v>64</v>
      </c>
      <c r="H255" t="s">
        <v>47</v>
      </c>
      <c r="I255">
        <v>10</v>
      </c>
      <c r="J255">
        <v>0</v>
      </c>
      <c r="K255">
        <v>10</v>
      </c>
      <c r="L255">
        <v>10</v>
      </c>
      <c r="M255">
        <v>0</v>
      </c>
      <c r="N255">
        <f t="shared" si="134"/>
        <v>10</v>
      </c>
      <c r="O255">
        <f t="shared" si="135"/>
        <v>5355.37</v>
      </c>
      <c r="P255">
        <f t="shared" si="136"/>
        <v>5355.37</v>
      </c>
      <c r="Q255">
        <f t="shared" si="170"/>
        <v>0</v>
      </c>
      <c r="R255">
        <f t="shared" si="137"/>
        <v>0</v>
      </c>
      <c r="S255">
        <f t="shared" si="138"/>
        <v>0</v>
      </c>
      <c r="T255">
        <f t="shared" si="139"/>
        <v>0</v>
      </c>
      <c r="U255">
        <f t="shared" si="140"/>
        <v>0</v>
      </c>
      <c r="V255">
        <f t="shared" si="141"/>
        <v>0</v>
      </c>
      <c r="W255">
        <f t="shared" si="142"/>
        <v>0</v>
      </c>
      <c r="X255">
        <f t="shared" si="143"/>
        <v>0</v>
      </c>
      <c r="Y255">
        <f t="shared" si="144"/>
        <v>0</v>
      </c>
      <c r="AA255">
        <v>52210569</v>
      </c>
      <c r="AB255">
        <f t="shared" si="145"/>
        <v>55.96</v>
      </c>
      <c r="AC255">
        <f t="shared" si="171"/>
        <v>55.96</v>
      </c>
      <c r="AD255">
        <f t="shared" si="172"/>
        <v>0</v>
      </c>
      <c r="AE255">
        <f t="shared" si="173"/>
        <v>0</v>
      </c>
      <c r="AF255">
        <f t="shared" si="173"/>
        <v>0</v>
      </c>
      <c r="AG255">
        <f t="shared" si="147"/>
        <v>0</v>
      </c>
      <c r="AH255">
        <f t="shared" si="174"/>
        <v>0</v>
      </c>
      <c r="AI255">
        <f t="shared" si="174"/>
        <v>0</v>
      </c>
      <c r="AJ255">
        <f t="shared" si="148"/>
        <v>0</v>
      </c>
      <c r="AK255">
        <v>55.96</v>
      </c>
      <c r="AL255">
        <v>55.96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1</v>
      </c>
      <c r="AW255">
        <v>1</v>
      </c>
      <c r="AZ255">
        <v>1</v>
      </c>
      <c r="BA255">
        <v>1</v>
      </c>
      <c r="BB255">
        <v>1</v>
      </c>
      <c r="BC255">
        <v>9.57</v>
      </c>
      <c r="BD255" t="s">
        <v>3</v>
      </c>
      <c r="BE255" t="s">
        <v>3</v>
      </c>
      <c r="BF255" t="s">
        <v>3</v>
      </c>
      <c r="BG255" t="s">
        <v>3</v>
      </c>
      <c r="BH255">
        <v>3</v>
      </c>
      <c r="BI255">
        <v>2</v>
      </c>
      <c r="BJ255" t="s">
        <v>3</v>
      </c>
      <c r="BM255">
        <v>1618</v>
      </c>
      <c r="BN255">
        <v>0</v>
      </c>
      <c r="BO255" t="s">
        <v>3</v>
      </c>
      <c r="BP255">
        <v>0</v>
      </c>
      <c r="BQ255">
        <v>201</v>
      </c>
      <c r="BR255">
        <v>0</v>
      </c>
      <c r="BS255">
        <v>1</v>
      </c>
      <c r="BT255">
        <v>1</v>
      </c>
      <c r="BU255">
        <v>1</v>
      </c>
      <c r="BV255">
        <v>1</v>
      </c>
      <c r="BW255">
        <v>1</v>
      </c>
      <c r="BX255">
        <v>1</v>
      </c>
      <c r="BY255" t="s">
        <v>3</v>
      </c>
      <c r="BZ255">
        <v>0</v>
      </c>
      <c r="CA255">
        <v>0</v>
      </c>
      <c r="CB255" t="s">
        <v>3</v>
      </c>
      <c r="CE255">
        <v>30</v>
      </c>
      <c r="CF255">
        <v>0</v>
      </c>
      <c r="CG255">
        <v>0</v>
      </c>
      <c r="CH255">
        <v>20</v>
      </c>
      <c r="CI255">
        <v>0</v>
      </c>
      <c r="CJ255">
        <v>0</v>
      </c>
      <c r="CK255">
        <v>0</v>
      </c>
      <c r="CL255">
        <v>0</v>
      </c>
      <c r="CM255">
        <v>0</v>
      </c>
      <c r="CN255" t="s">
        <v>3</v>
      </c>
      <c r="CO255">
        <v>0</v>
      </c>
      <c r="CP255">
        <f t="shared" si="149"/>
        <v>5355.37</v>
      </c>
      <c r="CQ255">
        <f t="shared" si="150"/>
        <v>535.54</v>
      </c>
      <c r="CR255">
        <f t="shared" si="175"/>
        <v>0</v>
      </c>
      <c r="CS255">
        <f t="shared" si="151"/>
        <v>0</v>
      </c>
      <c r="CT255">
        <f t="shared" si="152"/>
        <v>0</v>
      </c>
      <c r="CU255">
        <f t="shared" si="153"/>
        <v>0</v>
      </c>
      <c r="CV255">
        <f t="shared" si="154"/>
        <v>0</v>
      </c>
      <c r="CW255">
        <f t="shared" si="155"/>
        <v>0</v>
      </c>
      <c r="CX255">
        <f t="shared" si="156"/>
        <v>0</v>
      </c>
      <c r="CY255">
        <f t="shared" si="157"/>
        <v>0</v>
      </c>
      <c r="CZ255">
        <f t="shared" si="158"/>
        <v>0</v>
      </c>
      <c r="DC255" t="s">
        <v>3</v>
      </c>
      <c r="DD255" t="s">
        <v>3</v>
      </c>
      <c r="DE255" t="s">
        <v>3</v>
      </c>
      <c r="DF255" t="s">
        <v>3</v>
      </c>
      <c r="DG255" t="s">
        <v>3</v>
      </c>
      <c r="DH255" t="s">
        <v>3</v>
      </c>
      <c r="DI255" t="s">
        <v>3</v>
      </c>
      <c r="DJ255" t="s">
        <v>3</v>
      </c>
      <c r="DK255" t="s">
        <v>3</v>
      </c>
      <c r="DL255" t="s">
        <v>3</v>
      </c>
      <c r="DM255" t="s">
        <v>3</v>
      </c>
      <c r="DN255">
        <v>0</v>
      </c>
      <c r="DO255">
        <v>0</v>
      </c>
      <c r="DP255">
        <v>1</v>
      </c>
      <c r="DQ255">
        <v>1</v>
      </c>
      <c r="DU255">
        <v>1010</v>
      </c>
      <c r="DV255" t="s">
        <v>47</v>
      </c>
      <c r="DW255" t="s">
        <v>47</v>
      </c>
      <c r="DX255">
        <v>1</v>
      </c>
      <c r="DZ255" t="s">
        <v>3</v>
      </c>
      <c r="EA255" t="s">
        <v>3</v>
      </c>
      <c r="EB255" t="s">
        <v>3</v>
      </c>
      <c r="EC255" t="s">
        <v>3</v>
      </c>
      <c r="EE255">
        <v>50803468</v>
      </c>
      <c r="EF255">
        <v>201</v>
      </c>
      <c r="EG255" t="s">
        <v>36</v>
      </c>
      <c r="EH255">
        <v>0</v>
      </c>
      <c r="EI255" t="s">
        <v>3</v>
      </c>
      <c r="EJ255">
        <v>2</v>
      </c>
      <c r="EK255">
        <v>1618</v>
      </c>
      <c r="EL255" t="s">
        <v>37</v>
      </c>
      <c r="EM255" t="s">
        <v>38</v>
      </c>
      <c r="EO255" t="s">
        <v>3</v>
      </c>
      <c r="EQ255">
        <v>0</v>
      </c>
      <c r="ER255">
        <v>55.96</v>
      </c>
      <c r="ES255">
        <v>55.96</v>
      </c>
      <c r="ET255">
        <v>0</v>
      </c>
      <c r="EU255">
        <v>0</v>
      </c>
      <c r="EV255">
        <v>0</v>
      </c>
      <c r="EW255">
        <v>0</v>
      </c>
      <c r="EX255">
        <v>0</v>
      </c>
      <c r="EY255">
        <v>0</v>
      </c>
      <c r="EZ255">
        <v>5</v>
      </c>
      <c r="FC255">
        <v>0</v>
      </c>
      <c r="FD255">
        <v>18</v>
      </c>
      <c r="FF255">
        <v>525</v>
      </c>
      <c r="FQ255">
        <v>0</v>
      </c>
      <c r="FR255">
        <f t="shared" si="159"/>
        <v>0</v>
      </c>
      <c r="FS255">
        <v>0</v>
      </c>
      <c r="FX255">
        <v>0</v>
      </c>
      <c r="FY255">
        <v>0</v>
      </c>
      <c r="GA255" t="s">
        <v>65</v>
      </c>
      <c r="GD255">
        <v>0</v>
      </c>
      <c r="GF255">
        <v>-2120220877</v>
      </c>
      <c r="GG255">
        <v>2</v>
      </c>
      <c r="GH255">
        <v>3</v>
      </c>
      <c r="GI255">
        <v>5</v>
      </c>
      <c r="GJ255">
        <v>0</v>
      </c>
      <c r="GK255">
        <f>ROUND(R255*(S12)/100,2)</f>
        <v>0</v>
      </c>
      <c r="GL255">
        <f t="shared" si="160"/>
        <v>0</v>
      </c>
      <c r="GM255">
        <f t="shared" si="161"/>
        <v>5355.37</v>
      </c>
      <c r="GN255">
        <f t="shared" si="162"/>
        <v>0</v>
      </c>
      <c r="GO255">
        <f t="shared" si="163"/>
        <v>5355.37</v>
      </c>
      <c r="GP255">
        <f t="shared" si="164"/>
        <v>0</v>
      </c>
      <c r="GR255">
        <v>1</v>
      </c>
      <c r="GS255">
        <v>1</v>
      </c>
      <c r="GT255">
        <v>0</v>
      </c>
      <c r="GU255" t="s">
        <v>3</v>
      </c>
      <c r="GV255">
        <f t="shared" si="165"/>
        <v>0</v>
      </c>
      <c r="GW255">
        <v>1</v>
      </c>
      <c r="GX255">
        <f t="shared" si="166"/>
        <v>0</v>
      </c>
      <c r="HA255">
        <v>0</v>
      </c>
      <c r="HB255">
        <v>0</v>
      </c>
      <c r="HC255">
        <f t="shared" si="167"/>
        <v>0</v>
      </c>
      <c r="HE255" t="s">
        <v>62</v>
      </c>
      <c r="HF255" t="s">
        <v>31</v>
      </c>
      <c r="HM255" t="s">
        <v>3</v>
      </c>
      <c r="HN255" t="s">
        <v>3</v>
      </c>
      <c r="HO255" t="s">
        <v>3</v>
      </c>
      <c r="HP255" t="s">
        <v>3</v>
      </c>
      <c r="HQ255" t="s">
        <v>3</v>
      </c>
      <c r="IK255">
        <v>0</v>
      </c>
    </row>
    <row r="256" spans="1:255" x14ac:dyDescent="0.2">
      <c r="A256" s="2">
        <v>17</v>
      </c>
      <c r="B256" s="2">
        <v>1</v>
      </c>
      <c r="C256" s="2"/>
      <c r="D256" s="2"/>
      <c r="E256" s="2" t="s">
        <v>184</v>
      </c>
      <c r="F256" s="2" t="s">
        <v>59</v>
      </c>
      <c r="G256" s="2" t="s">
        <v>67</v>
      </c>
      <c r="H256" s="2" t="s">
        <v>47</v>
      </c>
      <c r="I256" s="2">
        <v>48</v>
      </c>
      <c r="J256" s="2">
        <v>0</v>
      </c>
      <c r="K256" s="2">
        <v>48</v>
      </c>
      <c r="L256" s="2">
        <v>48</v>
      </c>
      <c r="M256" s="2">
        <v>0</v>
      </c>
      <c r="N256" s="2">
        <f t="shared" si="134"/>
        <v>48</v>
      </c>
      <c r="O256" s="2">
        <f t="shared" si="135"/>
        <v>16321.06</v>
      </c>
      <c r="P256" s="2">
        <f t="shared" si="136"/>
        <v>16321.06</v>
      </c>
      <c r="Q256" s="2">
        <f t="shared" si="170"/>
        <v>0</v>
      </c>
      <c r="R256" s="2">
        <f t="shared" si="137"/>
        <v>0</v>
      </c>
      <c r="S256" s="2">
        <f t="shared" si="138"/>
        <v>0</v>
      </c>
      <c r="T256" s="2">
        <f t="shared" si="139"/>
        <v>0</v>
      </c>
      <c r="U256" s="2">
        <f t="shared" si="140"/>
        <v>0</v>
      </c>
      <c r="V256" s="2">
        <f t="shared" si="141"/>
        <v>0</v>
      </c>
      <c r="W256" s="2">
        <f t="shared" si="142"/>
        <v>0</v>
      </c>
      <c r="X256" s="2">
        <f t="shared" si="143"/>
        <v>0</v>
      </c>
      <c r="Y256" s="2">
        <f t="shared" si="144"/>
        <v>0</v>
      </c>
      <c r="Z256" s="2"/>
      <c r="AA256" s="2">
        <v>52210627</v>
      </c>
      <c r="AB256" s="2">
        <f t="shared" si="145"/>
        <v>35.53</v>
      </c>
      <c r="AC256" s="2">
        <f t="shared" si="171"/>
        <v>35.53</v>
      </c>
      <c r="AD256" s="2">
        <f t="shared" si="172"/>
        <v>0</v>
      </c>
      <c r="AE256" s="2">
        <f t="shared" si="173"/>
        <v>0</v>
      </c>
      <c r="AF256" s="2">
        <f t="shared" si="173"/>
        <v>0</v>
      </c>
      <c r="AG256" s="2">
        <f t="shared" si="147"/>
        <v>0</v>
      </c>
      <c r="AH256" s="2">
        <f t="shared" si="174"/>
        <v>0</v>
      </c>
      <c r="AI256" s="2">
        <f t="shared" si="174"/>
        <v>0</v>
      </c>
      <c r="AJ256" s="2">
        <f t="shared" si="148"/>
        <v>0</v>
      </c>
      <c r="AK256" s="2">
        <v>35.53</v>
      </c>
      <c r="AL256" s="2">
        <v>35.53</v>
      </c>
      <c r="AM256" s="2">
        <v>0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1</v>
      </c>
      <c r="AW256" s="2">
        <v>1</v>
      </c>
      <c r="AX256" s="2"/>
      <c r="AY256" s="2"/>
      <c r="AZ256" s="2">
        <v>1</v>
      </c>
      <c r="BA256" s="2">
        <v>1</v>
      </c>
      <c r="BB256" s="2">
        <v>1</v>
      </c>
      <c r="BC256" s="2">
        <v>9.57</v>
      </c>
      <c r="BD256" s="2" t="s">
        <v>3</v>
      </c>
      <c r="BE256" s="2" t="s">
        <v>3</v>
      </c>
      <c r="BF256" s="2" t="s">
        <v>3</v>
      </c>
      <c r="BG256" s="2" t="s">
        <v>3</v>
      </c>
      <c r="BH256" s="2">
        <v>3</v>
      </c>
      <c r="BI256" s="2">
        <v>2</v>
      </c>
      <c r="BJ256" s="2" t="s">
        <v>3</v>
      </c>
      <c r="BK256" s="2"/>
      <c r="BL256" s="2"/>
      <c r="BM256" s="2">
        <v>1618</v>
      </c>
      <c r="BN256" s="2">
        <v>0</v>
      </c>
      <c r="BO256" s="2" t="s">
        <v>3</v>
      </c>
      <c r="BP256" s="2">
        <v>0</v>
      </c>
      <c r="BQ256" s="2">
        <v>201</v>
      </c>
      <c r="BR256" s="2">
        <v>0</v>
      </c>
      <c r="BS256" s="2">
        <v>1</v>
      </c>
      <c r="BT256" s="2">
        <v>1</v>
      </c>
      <c r="BU256" s="2">
        <v>1</v>
      </c>
      <c r="BV256" s="2">
        <v>1</v>
      </c>
      <c r="BW256" s="2">
        <v>1</v>
      </c>
      <c r="BX256" s="2">
        <v>1</v>
      </c>
      <c r="BY256" s="2" t="s">
        <v>3</v>
      </c>
      <c r="BZ256" s="2">
        <v>0</v>
      </c>
      <c r="CA256" s="2">
        <v>0</v>
      </c>
      <c r="CB256" s="2" t="s">
        <v>3</v>
      </c>
      <c r="CC256" s="2"/>
      <c r="CD256" s="2"/>
      <c r="CE256" s="2">
        <v>30</v>
      </c>
      <c r="CF256" s="2">
        <v>0</v>
      </c>
      <c r="CG256" s="2">
        <v>0</v>
      </c>
      <c r="CH256" s="2">
        <v>21</v>
      </c>
      <c r="CI256" s="2">
        <v>0</v>
      </c>
      <c r="CJ256" s="2">
        <v>0</v>
      </c>
      <c r="CK256" s="2">
        <v>0</v>
      </c>
      <c r="CL256" s="2">
        <v>0</v>
      </c>
      <c r="CM256" s="2">
        <v>0</v>
      </c>
      <c r="CN256" s="2" t="s">
        <v>3</v>
      </c>
      <c r="CO256" s="2">
        <v>0</v>
      </c>
      <c r="CP256" s="2">
        <f t="shared" si="149"/>
        <v>16321.06</v>
      </c>
      <c r="CQ256" s="2">
        <f t="shared" si="150"/>
        <v>340.02</v>
      </c>
      <c r="CR256" s="2">
        <f t="shared" si="175"/>
        <v>0</v>
      </c>
      <c r="CS256" s="2">
        <f t="shared" si="151"/>
        <v>0</v>
      </c>
      <c r="CT256" s="2">
        <f t="shared" si="152"/>
        <v>0</v>
      </c>
      <c r="CU256" s="2">
        <f t="shared" si="153"/>
        <v>0</v>
      </c>
      <c r="CV256" s="2">
        <f t="shared" si="154"/>
        <v>0</v>
      </c>
      <c r="CW256" s="2">
        <f t="shared" si="155"/>
        <v>0</v>
      </c>
      <c r="CX256" s="2">
        <f t="shared" si="156"/>
        <v>0</v>
      </c>
      <c r="CY256" s="2">
        <f t="shared" si="157"/>
        <v>0</v>
      </c>
      <c r="CZ256" s="2">
        <f t="shared" si="158"/>
        <v>0</v>
      </c>
      <c r="DA256" s="2"/>
      <c r="DB256" s="2"/>
      <c r="DC256" s="2" t="s">
        <v>3</v>
      </c>
      <c r="DD256" s="2" t="s">
        <v>3</v>
      </c>
      <c r="DE256" s="2" t="s">
        <v>3</v>
      </c>
      <c r="DF256" s="2" t="s">
        <v>3</v>
      </c>
      <c r="DG256" s="2" t="s">
        <v>3</v>
      </c>
      <c r="DH256" s="2" t="s">
        <v>3</v>
      </c>
      <c r="DI256" s="2" t="s">
        <v>3</v>
      </c>
      <c r="DJ256" s="2" t="s">
        <v>3</v>
      </c>
      <c r="DK256" s="2" t="s">
        <v>3</v>
      </c>
      <c r="DL256" s="2" t="s">
        <v>3</v>
      </c>
      <c r="DM256" s="2" t="s">
        <v>3</v>
      </c>
      <c r="DN256" s="2">
        <v>0</v>
      </c>
      <c r="DO256" s="2">
        <v>0</v>
      </c>
      <c r="DP256" s="2">
        <v>1</v>
      </c>
      <c r="DQ256" s="2">
        <v>1</v>
      </c>
      <c r="DR256" s="2"/>
      <c r="DS256" s="2"/>
      <c r="DT256" s="2"/>
      <c r="DU256" s="2">
        <v>1010</v>
      </c>
      <c r="DV256" s="2" t="s">
        <v>47</v>
      </c>
      <c r="DW256" s="2" t="s">
        <v>47</v>
      </c>
      <c r="DX256" s="2">
        <v>1</v>
      </c>
      <c r="DY256" s="2"/>
      <c r="DZ256" s="2" t="s">
        <v>3</v>
      </c>
      <c r="EA256" s="2" t="s">
        <v>3</v>
      </c>
      <c r="EB256" s="2" t="s">
        <v>3</v>
      </c>
      <c r="EC256" s="2" t="s">
        <v>3</v>
      </c>
      <c r="ED256" s="2"/>
      <c r="EE256" s="2">
        <v>50803468</v>
      </c>
      <c r="EF256" s="2">
        <v>201</v>
      </c>
      <c r="EG256" s="2" t="s">
        <v>36</v>
      </c>
      <c r="EH256" s="2">
        <v>0</v>
      </c>
      <c r="EI256" s="2" t="s">
        <v>3</v>
      </c>
      <c r="EJ256" s="2">
        <v>2</v>
      </c>
      <c r="EK256" s="2">
        <v>1618</v>
      </c>
      <c r="EL256" s="2" t="s">
        <v>37</v>
      </c>
      <c r="EM256" s="2" t="s">
        <v>38</v>
      </c>
      <c r="EN256" s="2"/>
      <c r="EO256" s="2" t="s">
        <v>3</v>
      </c>
      <c r="EP256" s="2"/>
      <c r="EQ256" s="2">
        <v>0</v>
      </c>
      <c r="ER256" s="2">
        <v>35.53</v>
      </c>
      <c r="ES256" s="2">
        <v>35.53</v>
      </c>
      <c r="ET256" s="2">
        <v>0</v>
      </c>
      <c r="EU256" s="2">
        <v>0</v>
      </c>
      <c r="EV256" s="2">
        <v>0</v>
      </c>
      <c r="EW256" s="2">
        <v>0</v>
      </c>
      <c r="EX256" s="2">
        <v>0</v>
      </c>
      <c r="EY256" s="2">
        <v>0</v>
      </c>
      <c r="EZ256" s="2">
        <v>5</v>
      </c>
      <c r="FA256" s="2"/>
      <c r="FB256" s="2"/>
      <c r="FC256" s="2">
        <v>0</v>
      </c>
      <c r="FD256" s="2">
        <v>18</v>
      </c>
      <c r="FE256" s="2"/>
      <c r="FF256" s="2">
        <v>333.33</v>
      </c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>
        <v>0</v>
      </c>
      <c r="FR256" s="2">
        <f t="shared" si="159"/>
        <v>0</v>
      </c>
      <c r="FS256" s="2">
        <v>0</v>
      </c>
      <c r="FT256" s="2"/>
      <c r="FU256" s="2"/>
      <c r="FV256" s="2"/>
      <c r="FW256" s="2"/>
      <c r="FX256" s="2">
        <v>0</v>
      </c>
      <c r="FY256" s="2">
        <v>0</v>
      </c>
      <c r="FZ256" s="2"/>
      <c r="GA256" s="2" t="s">
        <v>68</v>
      </c>
      <c r="GB256" s="2"/>
      <c r="GC256" s="2"/>
      <c r="GD256" s="2">
        <v>0</v>
      </c>
      <c r="GE256" s="2"/>
      <c r="GF256" s="2">
        <v>-996786980</v>
      </c>
      <c r="GG256" s="2">
        <v>2</v>
      </c>
      <c r="GH256" s="2">
        <v>3</v>
      </c>
      <c r="GI256" s="2">
        <v>5</v>
      </c>
      <c r="GJ256" s="2">
        <v>0</v>
      </c>
      <c r="GK256" s="2">
        <f>ROUND(R256*(R12)/100,2)</f>
        <v>0</v>
      </c>
      <c r="GL256" s="2">
        <f t="shared" si="160"/>
        <v>0</v>
      </c>
      <c r="GM256" s="2">
        <f t="shared" si="161"/>
        <v>16321.06</v>
      </c>
      <c r="GN256" s="2">
        <f t="shared" si="162"/>
        <v>0</v>
      </c>
      <c r="GO256" s="2">
        <f t="shared" si="163"/>
        <v>16321.06</v>
      </c>
      <c r="GP256" s="2">
        <f t="shared" si="164"/>
        <v>0</v>
      </c>
      <c r="GQ256" s="2"/>
      <c r="GR256" s="2">
        <v>1</v>
      </c>
      <c r="GS256" s="2">
        <v>1</v>
      </c>
      <c r="GT256" s="2">
        <v>0</v>
      </c>
      <c r="GU256" s="2" t="s">
        <v>3</v>
      </c>
      <c r="GV256" s="2">
        <f t="shared" si="165"/>
        <v>0</v>
      </c>
      <c r="GW256" s="2">
        <v>1</v>
      </c>
      <c r="GX256" s="2">
        <f t="shared" si="166"/>
        <v>0</v>
      </c>
      <c r="GY256" s="2"/>
      <c r="GZ256" s="2"/>
      <c r="HA256" s="2">
        <v>0</v>
      </c>
      <c r="HB256" s="2">
        <v>0</v>
      </c>
      <c r="HC256" s="2">
        <f t="shared" si="167"/>
        <v>0</v>
      </c>
      <c r="HD256" s="2"/>
      <c r="HE256" s="2" t="s">
        <v>62</v>
      </c>
      <c r="HF256" s="2" t="s">
        <v>31</v>
      </c>
      <c r="HG256" s="2"/>
      <c r="HH256" s="2"/>
      <c r="HI256" s="2"/>
      <c r="HJ256" s="2"/>
      <c r="HK256" s="2"/>
      <c r="HL256" s="2"/>
      <c r="HM256" s="2" t="s">
        <v>3</v>
      </c>
      <c r="HN256" s="2" t="s">
        <v>3</v>
      </c>
      <c r="HO256" s="2" t="s">
        <v>3</v>
      </c>
      <c r="HP256" s="2" t="s">
        <v>3</v>
      </c>
      <c r="HQ256" s="2" t="s">
        <v>3</v>
      </c>
      <c r="HR256" s="2"/>
      <c r="HS256" s="2"/>
      <c r="HT256" s="2"/>
      <c r="HU256" s="2"/>
      <c r="HV256" s="2"/>
      <c r="HW256" s="2"/>
      <c r="HX256" s="2"/>
      <c r="HY256" s="2"/>
      <c r="HZ256" s="2"/>
      <c r="IA256" s="2"/>
      <c r="IB256" s="2"/>
      <c r="IC256" s="2"/>
      <c r="ID256" s="2"/>
      <c r="IE256" s="2"/>
      <c r="IF256" s="2"/>
      <c r="IG256" s="2"/>
      <c r="IH256" s="2"/>
      <c r="II256" s="2"/>
      <c r="IJ256" s="2"/>
      <c r="IK256" s="2">
        <v>0</v>
      </c>
      <c r="IL256" s="2"/>
      <c r="IM256" s="2"/>
      <c r="IN256" s="2"/>
      <c r="IO256" s="2"/>
      <c r="IP256" s="2"/>
      <c r="IQ256" s="2"/>
      <c r="IR256" s="2"/>
      <c r="IS256" s="2"/>
      <c r="IT256" s="2"/>
      <c r="IU256" s="2"/>
    </row>
    <row r="257" spans="1:255" x14ac:dyDescent="0.2">
      <c r="A257">
        <v>17</v>
      </c>
      <c r="B257">
        <v>1</v>
      </c>
      <c r="E257" t="s">
        <v>184</v>
      </c>
      <c r="F257" t="s">
        <v>59</v>
      </c>
      <c r="G257" t="s">
        <v>67</v>
      </c>
      <c r="H257" t="s">
        <v>47</v>
      </c>
      <c r="I257">
        <v>48</v>
      </c>
      <c r="J257">
        <v>0</v>
      </c>
      <c r="K257">
        <v>48</v>
      </c>
      <c r="L257">
        <v>48</v>
      </c>
      <c r="M257">
        <v>0</v>
      </c>
      <c r="N257">
        <f t="shared" si="134"/>
        <v>48</v>
      </c>
      <c r="O257">
        <f t="shared" si="135"/>
        <v>16321.06</v>
      </c>
      <c r="P257">
        <f t="shared" si="136"/>
        <v>16321.06</v>
      </c>
      <c r="Q257">
        <f t="shared" si="170"/>
        <v>0</v>
      </c>
      <c r="R257">
        <f t="shared" si="137"/>
        <v>0</v>
      </c>
      <c r="S257">
        <f t="shared" si="138"/>
        <v>0</v>
      </c>
      <c r="T257">
        <f t="shared" si="139"/>
        <v>0</v>
      </c>
      <c r="U257">
        <f t="shared" si="140"/>
        <v>0</v>
      </c>
      <c r="V257">
        <f t="shared" si="141"/>
        <v>0</v>
      </c>
      <c r="W257">
        <f t="shared" si="142"/>
        <v>0</v>
      </c>
      <c r="X257">
        <f t="shared" si="143"/>
        <v>0</v>
      </c>
      <c r="Y257">
        <f t="shared" si="144"/>
        <v>0</v>
      </c>
      <c r="AA257">
        <v>52210569</v>
      </c>
      <c r="AB257">
        <f t="shared" si="145"/>
        <v>35.53</v>
      </c>
      <c r="AC257">
        <f t="shared" si="171"/>
        <v>35.53</v>
      </c>
      <c r="AD257">
        <f t="shared" si="172"/>
        <v>0</v>
      </c>
      <c r="AE257">
        <f t="shared" si="173"/>
        <v>0</v>
      </c>
      <c r="AF257">
        <f t="shared" si="173"/>
        <v>0</v>
      </c>
      <c r="AG257">
        <f t="shared" si="147"/>
        <v>0</v>
      </c>
      <c r="AH257">
        <f t="shared" si="174"/>
        <v>0</v>
      </c>
      <c r="AI257">
        <f t="shared" si="174"/>
        <v>0</v>
      </c>
      <c r="AJ257">
        <f t="shared" si="148"/>
        <v>0</v>
      </c>
      <c r="AK257">
        <v>35.53</v>
      </c>
      <c r="AL257">
        <v>35.53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1</v>
      </c>
      <c r="AW257">
        <v>1</v>
      </c>
      <c r="AZ257">
        <v>1</v>
      </c>
      <c r="BA257">
        <v>1</v>
      </c>
      <c r="BB257">
        <v>1</v>
      </c>
      <c r="BC257">
        <v>9.57</v>
      </c>
      <c r="BD257" t="s">
        <v>3</v>
      </c>
      <c r="BE257" t="s">
        <v>3</v>
      </c>
      <c r="BF257" t="s">
        <v>3</v>
      </c>
      <c r="BG257" t="s">
        <v>3</v>
      </c>
      <c r="BH257">
        <v>3</v>
      </c>
      <c r="BI257">
        <v>2</v>
      </c>
      <c r="BJ257" t="s">
        <v>3</v>
      </c>
      <c r="BM257">
        <v>1618</v>
      </c>
      <c r="BN257">
        <v>0</v>
      </c>
      <c r="BO257" t="s">
        <v>3</v>
      </c>
      <c r="BP257">
        <v>0</v>
      </c>
      <c r="BQ257">
        <v>201</v>
      </c>
      <c r="BR257">
        <v>0</v>
      </c>
      <c r="BS257">
        <v>1</v>
      </c>
      <c r="BT257">
        <v>1</v>
      </c>
      <c r="BU257">
        <v>1</v>
      </c>
      <c r="BV257">
        <v>1</v>
      </c>
      <c r="BW257">
        <v>1</v>
      </c>
      <c r="BX257">
        <v>1</v>
      </c>
      <c r="BY257" t="s">
        <v>3</v>
      </c>
      <c r="BZ257">
        <v>0</v>
      </c>
      <c r="CA257">
        <v>0</v>
      </c>
      <c r="CB257" t="s">
        <v>3</v>
      </c>
      <c r="CE257">
        <v>30</v>
      </c>
      <c r="CF257">
        <v>0</v>
      </c>
      <c r="CG257">
        <v>0</v>
      </c>
      <c r="CH257">
        <v>21</v>
      </c>
      <c r="CI257">
        <v>0</v>
      </c>
      <c r="CJ257">
        <v>0</v>
      </c>
      <c r="CK257">
        <v>0</v>
      </c>
      <c r="CL257">
        <v>0</v>
      </c>
      <c r="CM257">
        <v>0</v>
      </c>
      <c r="CN257" t="s">
        <v>3</v>
      </c>
      <c r="CO257">
        <v>0</v>
      </c>
      <c r="CP257">
        <f t="shared" si="149"/>
        <v>16321.06</v>
      </c>
      <c r="CQ257">
        <f t="shared" si="150"/>
        <v>340.02</v>
      </c>
      <c r="CR257">
        <f t="shared" si="175"/>
        <v>0</v>
      </c>
      <c r="CS257">
        <f t="shared" si="151"/>
        <v>0</v>
      </c>
      <c r="CT257">
        <f t="shared" si="152"/>
        <v>0</v>
      </c>
      <c r="CU257">
        <f t="shared" si="153"/>
        <v>0</v>
      </c>
      <c r="CV257">
        <f t="shared" si="154"/>
        <v>0</v>
      </c>
      <c r="CW257">
        <f t="shared" si="155"/>
        <v>0</v>
      </c>
      <c r="CX257">
        <f t="shared" si="156"/>
        <v>0</v>
      </c>
      <c r="CY257">
        <f t="shared" si="157"/>
        <v>0</v>
      </c>
      <c r="CZ257">
        <f t="shared" si="158"/>
        <v>0</v>
      </c>
      <c r="DC257" t="s">
        <v>3</v>
      </c>
      <c r="DD257" t="s">
        <v>3</v>
      </c>
      <c r="DE257" t="s">
        <v>3</v>
      </c>
      <c r="DF257" t="s">
        <v>3</v>
      </c>
      <c r="DG257" t="s">
        <v>3</v>
      </c>
      <c r="DH257" t="s">
        <v>3</v>
      </c>
      <c r="DI257" t="s">
        <v>3</v>
      </c>
      <c r="DJ257" t="s">
        <v>3</v>
      </c>
      <c r="DK257" t="s">
        <v>3</v>
      </c>
      <c r="DL257" t="s">
        <v>3</v>
      </c>
      <c r="DM257" t="s">
        <v>3</v>
      </c>
      <c r="DN257">
        <v>0</v>
      </c>
      <c r="DO257">
        <v>0</v>
      </c>
      <c r="DP257">
        <v>1</v>
      </c>
      <c r="DQ257">
        <v>1</v>
      </c>
      <c r="DU257">
        <v>1010</v>
      </c>
      <c r="DV257" t="s">
        <v>47</v>
      </c>
      <c r="DW257" t="s">
        <v>47</v>
      </c>
      <c r="DX257">
        <v>1</v>
      </c>
      <c r="DZ257" t="s">
        <v>3</v>
      </c>
      <c r="EA257" t="s">
        <v>3</v>
      </c>
      <c r="EB257" t="s">
        <v>3</v>
      </c>
      <c r="EC257" t="s">
        <v>3</v>
      </c>
      <c r="EE257">
        <v>50803468</v>
      </c>
      <c r="EF257">
        <v>201</v>
      </c>
      <c r="EG257" t="s">
        <v>36</v>
      </c>
      <c r="EH257">
        <v>0</v>
      </c>
      <c r="EI257" t="s">
        <v>3</v>
      </c>
      <c r="EJ257">
        <v>2</v>
      </c>
      <c r="EK257">
        <v>1618</v>
      </c>
      <c r="EL257" t="s">
        <v>37</v>
      </c>
      <c r="EM257" t="s">
        <v>38</v>
      </c>
      <c r="EO257" t="s">
        <v>3</v>
      </c>
      <c r="EQ257">
        <v>0</v>
      </c>
      <c r="ER257">
        <v>35.53</v>
      </c>
      <c r="ES257">
        <v>35.53</v>
      </c>
      <c r="ET257">
        <v>0</v>
      </c>
      <c r="EU257">
        <v>0</v>
      </c>
      <c r="EV257">
        <v>0</v>
      </c>
      <c r="EW257">
        <v>0</v>
      </c>
      <c r="EX257">
        <v>0</v>
      </c>
      <c r="EY257">
        <v>0</v>
      </c>
      <c r="EZ257">
        <v>5</v>
      </c>
      <c r="FC257">
        <v>0</v>
      </c>
      <c r="FD257">
        <v>18</v>
      </c>
      <c r="FF257">
        <v>333.33</v>
      </c>
      <c r="FQ257">
        <v>0</v>
      </c>
      <c r="FR257">
        <f t="shared" si="159"/>
        <v>0</v>
      </c>
      <c r="FS257">
        <v>0</v>
      </c>
      <c r="FX257">
        <v>0</v>
      </c>
      <c r="FY257">
        <v>0</v>
      </c>
      <c r="GA257" t="s">
        <v>68</v>
      </c>
      <c r="GD257">
        <v>0</v>
      </c>
      <c r="GF257">
        <v>-996786980</v>
      </c>
      <c r="GG257">
        <v>2</v>
      </c>
      <c r="GH257">
        <v>3</v>
      </c>
      <c r="GI257">
        <v>5</v>
      </c>
      <c r="GJ257">
        <v>0</v>
      </c>
      <c r="GK257">
        <f>ROUND(R257*(S12)/100,2)</f>
        <v>0</v>
      </c>
      <c r="GL257">
        <f t="shared" si="160"/>
        <v>0</v>
      </c>
      <c r="GM257">
        <f t="shared" si="161"/>
        <v>16321.06</v>
      </c>
      <c r="GN257">
        <f t="shared" si="162"/>
        <v>0</v>
      </c>
      <c r="GO257">
        <f t="shared" si="163"/>
        <v>16321.06</v>
      </c>
      <c r="GP257">
        <f t="shared" si="164"/>
        <v>0</v>
      </c>
      <c r="GR257">
        <v>1</v>
      </c>
      <c r="GS257">
        <v>1</v>
      </c>
      <c r="GT257">
        <v>0</v>
      </c>
      <c r="GU257" t="s">
        <v>3</v>
      </c>
      <c r="GV257">
        <f t="shared" si="165"/>
        <v>0</v>
      </c>
      <c r="GW257">
        <v>1</v>
      </c>
      <c r="GX257">
        <f t="shared" si="166"/>
        <v>0</v>
      </c>
      <c r="HA257">
        <v>0</v>
      </c>
      <c r="HB257">
        <v>0</v>
      </c>
      <c r="HC257">
        <f t="shared" si="167"/>
        <v>0</v>
      </c>
      <c r="HE257" t="s">
        <v>62</v>
      </c>
      <c r="HF257" t="s">
        <v>31</v>
      </c>
      <c r="HM257" t="s">
        <v>3</v>
      </c>
      <c r="HN257" t="s">
        <v>3</v>
      </c>
      <c r="HO257" t="s">
        <v>3</v>
      </c>
      <c r="HP257" t="s">
        <v>3</v>
      </c>
      <c r="HQ257" t="s">
        <v>3</v>
      </c>
      <c r="IK257">
        <v>0</v>
      </c>
    </row>
    <row r="258" spans="1:255" x14ac:dyDescent="0.2">
      <c r="A258" s="2">
        <v>17</v>
      </c>
      <c r="B258" s="2">
        <v>1</v>
      </c>
      <c r="C258" s="2"/>
      <c r="D258" s="2"/>
      <c r="E258" s="2" t="s">
        <v>185</v>
      </c>
      <c r="F258" s="2" t="s">
        <v>59</v>
      </c>
      <c r="G258" s="2" t="s">
        <v>70</v>
      </c>
      <c r="H258" s="2" t="s">
        <v>47</v>
      </c>
      <c r="I258" s="2">
        <v>10</v>
      </c>
      <c r="J258" s="2">
        <v>0</v>
      </c>
      <c r="K258" s="2">
        <v>10</v>
      </c>
      <c r="L258" s="2">
        <v>10</v>
      </c>
      <c r="M258" s="2">
        <v>0</v>
      </c>
      <c r="N258" s="2">
        <f t="shared" si="134"/>
        <v>10</v>
      </c>
      <c r="O258" s="2">
        <f t="shared" si="135"/>
        <v>3910.3</v>
      </c>
      <c r="P258" s="2">
        <f t="shared" si="136"/>
        <v>3910.3</v>
      </c>
      <c r="Q258" s="2">
        <f t="shared" si="170"/>
        <v>0</v>
      </c>
      <c r="R258" s="2">
        <f t="shared" si="137"/>
        <v>0</v>
      </c>
      <c r="S258" s="2">
        <f t="shared" si="138"/>
        <v>0</v>
      </c>
      <c r="T258" s="2">
        <f t="shared" si="139"/>
        <v>0</v>
      </c>
      <c r="U258" s="2">
        <f t="shared" si="140"/>
        <v>0</v>
      </c>
      <c r="V258" s="2">
        <f t="shared" si="141"/>
        <v>0</v>
      </c>
      <c r="W258" s="2">
        <f t="shared" si="142"/>
        <v>0</v>
      </c>
      <c r="X258" s="2">
        <f t="shared" si="143"/>
        <v>0</v>
      </c>
      <c r="Y258" s="2">
        <f t="shared" si="144"/>
        <v>0</v>
      </c>
      <c r="Z258" s="2"/>
      <c r="AA258" s="2">
        <v>52210627</v>
      </c>
      <c r="AB258" s="2">
        <f t="shared" si="145"/>
        <v>40.86</v>
      </c>
      <c r="AC258" s="2">
        <f t="shared" si="171"/>
        <v>40.86</v>
      </c>
      <c r="AD258" s="2">
        <f t="shared" si="172"/>
        <v>0</v>
      </c>
      <c r="AE258" s="2">
        <f t="shared" si="173"/>
        <v>0</v>
      </c>
      <c r="AF258" s="2">
        <f t="shared" si="173"/>
        <v>0</v>
      </c>
      <c r="AG258" s="2">
        <f t="shared" si="147"/>
        <v>0</v>
      </c>
      <c r="AH258" s="2">
        <f t="shared" si="174"/>
        <v>0</v>
      </c>
      <c r="AI258" s="2">
        <f t="shared" si="174"/>
        <v>0</v>
      </c>
      <c r="AJ258" s="2">
        <f t="shared" si="148"/>
        <v>0</v>
      </c>
      <c r="AK258" s="2">
        <v>40.86</v>
      </c>
      <c r="AL258" s="2">
        <v>40.86</v>
      </c>
      <c r="AM258" s="2">
        <v>0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1</v>
      </c>
      <c r="AW258" s="2">
        <v>1</v>
      </c>
      <c r="AX258" s="2"/>
      <c r="AY258" s="2"/>
      <c r="AZ258" s="2">
        <v>1</v>
      </c>
      <c r="BA258" s="2">
        <v>1</v>
      </c>
      <c r="BB258" s="2">
        <v>1</v>
      </c>
      <c r="BC258" s="2">
        <v>9.57</v>
      </c>
      <c r="BD258" s="2" t="s">
        <v>3</v>
      </c>
      <c r="BE258" s="2" t="s">
        <v>3</v>
      </c>
      <c r="BF258" s="2" t="s">
        <v>3</v>
      </c>
      <c r="BG258" s="2" t="s">
        <v>3</v>
      </c>
      <c r="BH258" s="2">
        <v>3</v>
      </c>
      <c r="BI258" s="2">
        <v>2</v>
      </c>
      <c r="BJ258" s="2" t="s">
        <v>3</v>
      </c>
      <c r="BK258" s="2"/>
      <c r="BL258" s="2"/>
      <c r="BM258" s="2">
        <v>1618</v>
      </c>
      <c r="BN258" s="2">
        <v>0</v>
      </c>
      <c r="BO258" s="2" t="s">
        <v>3</v>
      </c>
      <c r="BP258" s="2">
        <v>0</v>
      </c>
      <c r="BQ258" s="2">
        <v>201</v>
      </c>
      <c r="BR258" s="2">
        <v>0</v>
      </c>
      <c r="BS258" s="2">
        <v>1</v>
      </c>
      <c r="BT258" s="2">
        <v>1</v>
      </c>
      <c r="BU258" s="2">
        <v>1</v>
      </c>
      <c r="BV258" s="2">
        <v>1</v>
      </c>
      <c r="BW258" s="2">
        <v>1</v>
      </c>
      <c r="BX258" s="2">
        <v>1</v>
      </c>
      <c r="BY258" s="2" t="s">
        <v>3</v>
      </c>
      <c r="BZ258" s="2">
        <v>0</v>
      </c>
      <c r="CA258" s="2">
        <v>0</v>
      </c>
      <c r="CB258" s="2" t="s">
        <v>3</v>
      </c>
      <c r="CC258" s="2"/>
      <c r="CD258" s="2"/>
      <c r="CE258" s="2">
        <v>30</v>
      </c>
      <c r="CF258" s="2">
        <v>0</v>
      </c>
      <c r="CG258" s="2">
        <v>0</v>
      </c>
      <c r="CH258" s="2">
        <v>22</v>
      </c>
      <c r="CI258" s="2">
        <v>0</v>
      </c>
      <c r="CJ258" s="2">
        <v>0</v>
      </c>
      <c r="CK258" s="2">
        <v>0</v>
      </c>
      <c r="CL258" s="2">
        <v>0</v>
      </c>
      <c r="CM258" s="2">
        <v>0</v>
      </c>
      <c r="CN258" s="2" t="s">
        <v>3</v>
      </c>
      <c r="CO258" s="2">
        <v>0</v>
      </c>
      <c r="CP258" s="2">
        <f t="shared" si="149"/>
        <v>3910.3</v>
      </c>
      <c r="CQ258" s="2">
        <f t="shared" si="150"/>
        <v>391.03</v>
      </c>
      <c r="CR258" s="2">
        <f t="shared" si="175"/>
        <v>0</v>
      </c>
      <c r="CS258" s="2">
        <f t="shared" si="151"/>
        <v>0</v>
      </c>
      <c r="CT258" s="2">
        <f t="shared" si="152"/>
        <v>0</v>
      </c>
      <c r="CU258" s="2">
        <f t="shared" si="153"/>
        <v>0</v>
      </c>
      <c r="CV258" s="2">
        <f t="shared" si="154"/>
        <v>0</v>
      </c>
      <c r="CW258" s="2">
        <f t="shared" si="155"/>
        <v>0</v>
      </c>
      <c r="CX258" s="2">
        <f t="shared" si="156"/>
        <v>0</v>
      </c>
      <c r="CY258" s="2">
        <f t="shared" si="157"/>
        <v>0</v>
      </c>
      <c r="CZ258" s="2">
        <f t="shared" si="158"/>
        <v>0</v>
      </c>
      <c r="DA258" s="2"/>
      <c r="DB258" s="2"/>
      <c r="DC258" s="2" t="s">
        <v>3</v>
      </c>
      <c r="DD258" s="2" t="s">
        <v>3</v>
      </c>
      <c r="DE258" s="2" t="s">
        <v>3</v>
      </c>
      <c r="DF258" s="2" t="s">
        <v>3</v>
      </c>
      <c r="DG258" s="2" t="s">
        <v>3</v>
      </c>
      <c r="DH258" s="2" t="s">
        <v>3</v>
      </c>
      <c r="DI258" s="2" t="s">
        <v>3</v>
      </c>
      <c r="DJ258" s="2" t="s">
        <v>3</v>
      </c>
      <c r="DK258" s="2" t="s">
        <v>3</v>
      </c>
      <c r="DL258" s="2" t="s">
        <v>3</v>
      </c>
      <c r="DM258" s="2" t="s">
        <v>3</v>
      </c>
      <c r="DN258" s="2">
        <v>0</v>
      </c>
      <c r="DO258" s="2">
        <v>0</v>
      </c>
      <c r="DP258" s="2">
        <v>1</v>
      </c>
      <c r="DQ258" s="2">
        <v>1</v>
      </c>
      <c r="DR258" s="2"/>
      <c r="DS258" s="2"/>
      <c r="DT258" s="2"/>
      <c r="DU258" s="2">
        <v>1010</v>
      </c>
      <c r="DV258" s="2" t="s">
        <v>47</v>
      </c>
      <c r="DW258" s="2" t="s">
        <v>47</v>
      </c>
      <c r="DX258" s="2">
        <v>1</v>
      </c>
      <c r="DY258" s="2"/>
      <c r="DZ258" s="2" t="s">
        <v>3</v>
      </c>
      <c r="EA258" s="2" t="s">
        <v>3</v>
      </c>
      <c r="EB258" s="2" t="s">
        <v>3</v>
      </c>
      <c r="EC258" s="2" t="s">
        <v>3</v>
      </c>
      <c r="ED258" s="2"/>
      <c r="EE258" s="2">
        <v>50803468</v>
      </c>
      <c r="EF258" s="2">
        <v>201</v>
      </c>
      <c r="EG258" s="2" t="s">
        <v>36</v>
      </c>
      <c r="EH258" s="2">
        <v>0</v>
      </c>
      <c r="EI258" s="2" t="s">
        <v>3</v>
      </c>
      <c r="EJ258" s="2">
        <v>2</v>
      </c>
      <c r="EK258" s="2">
        <v>1618</v>
      </c>
      <c r="EL258" s="2" t="s">
        <v>37</v>
      </c>
      <c r="EM258" s="2" t="s">
        <v>38</v>
      </c>
      <c r="EN258" s="2"/>
      <c r="EO258" s="2" t="s">
        <v>3</v>
      </c>
      <c r="EP258" s="2"/>
      <c r="EQ258" s="2">
        <v>0</v>
      </c>
      <c r="ER258" s="2">
        <v>40.86</v>
      </c>
      <c r="ES258" s="2">
        <v>40.86</v>
      </c>
      <c r="ET258" s="2">
        <v>0</v>
      </c>
      <c r="EU258" s="2">
        <v>0</v>
      </c>
      <c r="EV258" s="2">
        <v>0</v>
      </c>
      <c r="EW258" s="2">
        <v>0</v>
      </c>
      <c r="EX258" s="2">
        <v>0</v>
      </c>
      <c r="EY258" s="2">
        <v>0</v>
      </c>
      <c r="EZ258" s="2">
        <v>5</v>
      </c>
      <c r="FA258" s="2"/>
      <c r="FB258" s="2"/>
      <c r="FC258" s="2">
        <v>0</v>
      </c>
      <c r="FD258" s="2">
        <v>18</v>
      </c>
      <c r="FE258" s="2"/>
      <c r="FF258" s="2">
        <v>383.33</v>
      </c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>
        <v>0</v>
      </c>
      <c r="FR258" s="2">
        <f t="shared" si="159"/>
        <v>0</v>
      </c>
      <c r="FS258" s="2">
        <v>0</v>
      </c>
      <c r="FT258" s="2"/>
      <c r="FU258" s="2"/>
      <c r="FV258" s="2"/>
      <c r="FW258" s="2"/>
      <c r="FX258" s="2">
        <v>0</v>
      </c>
      <c r="FY258" s="2">
        <v>0</v>
      </c>
      <c r="FZ258" s="2"/>
      <c r="GA258" s="2" t="s">
        <v>71</v>
      </c>
      <c r="GB258" s="2"/>
      <c r="GC258" s="2"/>
      <c r="GD258" s="2">
        <v>0</v>
      </c>
      <c r="GE258" s="2"/>
      <c r="GF258" s="2">
        <v>-213456204</v>
      </c>
      <c r="GG258" s="2">
        <v>2</v>
      </c>
      <c r="GH258" s="2">
        <v>3</v>
      </c>
      <c r="GI258" s="2">
        <v>5</v>
      </c>
      <c r="GJ258" s="2">
        <v>0</v>
      </c>
      <c r="GK258" s="2">
        <f>ROUND(R258*(R12)/100,2)</f>
        <v>0</v>
      </c>
      <c r="GL258" s="2">
        <f t="shared" si="160"/>
        <v>0</v>
      </c>
      <c r="GM258" s="2">
        <f t="shared" si="161"/>
        <v>3910.3</v>
      </c>
      <c r="GN258" s="2">
        <f t="shared" si="162"/>
        <v>0</v>
      </c>
      <c r="GO258" s="2">
        <f t="shared" si="163"/>
        <v>3910.3</v>
      </c>
      <c r="GP258" s="2">
        <f t="shared" si="164"/>
        <v>0</v>
      </c>
      <c r="GQ258" s="2"/>
      <c r="GR258" s="2">
        <v>1</v>
      </c>
      <c r="GS258" s="2">
        <v>1</v>
      </c>
      <c r="GT258" s="2">
        <v>0</v>
      </c>
      <c r="GU258" s="2" t="s">
        <v>3</v>
      </c>
      <c r="GV258" s="2">
        <f t="shared" si="165"/>
        <v>0</v>
      </c>
      <c r="GW258" s="2">
        <v>1</v>
      </c>
      <c r="GX258" s="2">
        <f t="shared" si="166"/>
        <v>0</v>
      </c>
      <c r="GY258" s="2"/>
      <c r="GZ258" s="2"/>
      <c r="HA258" s="2">
        <v>0</v>
      </c>
      <c r="HB258" s="2">
        <v>0</v>
      </c>
      <c r="HC258" s="2">
        <f t="shared" si="167"/>
        <v>0</v>
      </c>
      <c r="HD258" s="2"/>
      <c r="HE258" s="2" t="s">
        <v>62</v>
      </c>
      <c r="HF258" s="2" t="s">
        <v>31</v>
      </c>
      <c r="HG258" s="2"/>
      <c r="HH258" s="2"/>
      <c r="HI258" s="2"/>
      <c r="HJ258" s="2"/>
      <c r="HK258" s="2"/>
      <c r="HL258" s="2"/>
      <c r="HM258" s="2" t="s">
        <v>3</v>
      </c>
      <c r="HN258" s="2" t="s">
        <v>3</v>
      </c>
      <c r="HO258" s="2" t="s">
        <v>3</v>
      </c>
      <c r="HP258" s="2" t="s">
        <v>3</v>
      </c>
      <c r="HQ258" s="2" t="s">
        <v>3</v>
      </c>
      <c r="HR258" s="2"/>
      <c r="HS258" s="2"/>
      <c r="HT258" s="2"/>
      <c r="HU258" s="2"/>
      <c r="HV258" s="2"/>
      <c r="HW258" s="2"/>
      <c r="HX258" s="2"/>
      <c r="HY258" s="2"/>
      <c r="HZ258" s="2"/>
      <c r="IA258" s="2"/>
      <c r="IB258" s="2"/>
      <c r="IC258" s="2"/>
      <c r="ID258" s="2"/>
      <c r="IE258" s="2"/>
      <c r="IF258" s="2"/>
      <c r="IG258" s="2"/>
      <c r="IH258" s="2"/>
      <c r="II258" s="2"/>
      <c r="IJ258" s="2"/>
      <c r="IK258" s="2">
        <v>0</v>
      </c>
      <c r="IL258" s="2"/>
      <c r="IM258" s="2"/>
      <c r="IN258" s="2"/>
      <c r="IO258" s="2"/>
      <c r="IP258" s="2"/>
      <c r="IQ258" s="2"/>
      <c r="IR258" s="2"/>
      <c r="IS258" s="2"/>
      <c r="IT258" s="2"/>
      <c r="IU258" s="2"/>
    </row>
    <row r="259" spans="1:255" x14ac:dyDescent="0.2">
      <c r="A259">
        <v>17</v>
      </c>
      <c r="B259">
        <v>1</v>
      </c>
      <c r="E259" t="s">
        <v>185</v>
      </c>
      <c r="F259" t="s">
        <v>59</v>
      </c>
      <c r="G259" t="s">
        <v>70</v>
      </c>
      <c r="H259" t="s">
        <v>47</v>
      </c>
      <c r="I259">
        <v>10</v>
      </c>
      <c r="J259">
        <v>0</v>
      </c>
      <c r="K259">
        <v>10</v>
      </c>
      <c r="L259">
        <v>10</v>
      </c>
      <c r="M259">
        <v>0</v>
      </c>
      <c r="N259">
        <f t="shared" si="134"/>
        <v>10</v>
      </c>
      <c r="O259">
        <f t="shared" si="135"/>
        <v>3910.3</v>
      </c>
      <c r="P259">
        <f t="shared" si="136"/>
        <v>3910.3</v>
      </c>
      <c r="Q259">
        <f t="shared" si="170"/>
        <v>0</v>
      </c>
      <c r="R259">
        <f t="shared" si="137"/>
        <v>0</v>
      </c>
      <c r="S259">
        <f t="shared" si="138"/>
        <v>0</v>
      </c>
      <c r="T259">
        <f t="shared" si="139"/>
        <v>0</v>
      </c>
      <c r="U259">
        <f t="shared" si="140"/>
        <v>0</v>
      </c>
      <c r="V259">
        <f t="shared" si="141"/>
        <v>0</v>
      </c>
      <c r="W259">
        <f t="shared" si="142"/>
        <v>0</v>
      </c>
      <c r="X259">
        <f t="shared" si="143"/>
        <v>0</v>
      </c>
      <c r="Y259">
        <f t="shared" si="144"/>
        <v>0</v>
      </c>
      <c r="AA259">
        <v>52210569</v>
      </c>
      <c r="AB259">
        <f t="shared" si="145"/>
        <v>40.86</v>
      </c>
      <c r="AC259">
        <f t="shared" si="171"/>
        <v>40.86</v>
      </c>
      <c r="AD259">
        <f t="shared" si="172"/>
        <v>0</v>
      </c>
      <c r="AE259">
        <f t="shared" si="173"/>
        <v>0</v>
      </c>
      <c r="AF259">
        <f t="shared" si="173"/>
        <v>0</v>
      </c>
      <c r="AG259">
        <f t="shared" si="147"/>
        <v>0</v>
      </c>
      <c r="AH259">
        <f t="shared" si="174"/>
        <v>0</v>
      </c>
      <c r="AI259">
        <f t="shared" si="174"/>
        <v>0</v>
      </c>
      <c r="AJ259">
        <f t="shared" si="148"/>
        <v>0</v>
      </c>
      <c r="AK259">
        <v>40.86</v>
      </c>
      <c r="AL259">
        <v>40.86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1</v>
      </c>
      <c r="AW259">
        <v>1</v>
      </c>
      <c r="AZ259">
        <v>1</v>
      </c>
      <c r="BA259">
        <v>1</v>
      </c>
      <c r="BB259">
        <v>1</v>
      </c>
      <c r="BC259">
        <v>9.57</v>
      </c>
      <c r="BD259" t="s">
        <v>3</v>
      </c>
      <c r="BE259" t="s">
        <v>3</v>
      </c>
      <c r="BF259" t="s">
        <v>3</v>
      </c>
      <c r="BG259" t="s">
        <v>3</v>
      </c>
      <c r="BH259">
        <v>3</v>
      </c>
      <c r="BI259">
        <v>2</v>
      </c>
      <c r="BJ259" t="s">
        <v>3</v>
      </c>
      <c r="BM259">
        <v>1618</v>
      </c>
      <c r="BN259">
        <v>0</v>
      </c>
      <c r="BO259" t="s">
        <v>3</v>
      </c>
      <c r="BP259">
        <v>0</v>
      </c>
      <c r="BQ259">
        <v>201</v>
      </c>
      <c r="BR259">
        <v>0</v>
      </c>
      <c r="BS259">
        <v>1</v>
      </c>
      <c r="BT259">
        <v>1</v>
      </c>
      <c r="BU259">
        <v>1</v>
      </c>
      <c r="BV259">
        <v>1</v>
      </c>
      <c r="BW259">
        <v>1</v>
      </c>
      <c r="BX259">
        <v>1</v>
      </c>
      <c r="BY259" t="s">
        <v>3</v>
      </c>
      <c r="BZ259">
        <v>0</v>
      </c>
      <c r="CA259">
        <v>0</v>
      </c>
      <c r="CB259" t="s">
        <v>3</v>
      </c>
      <c r="CE259">
        <v>30</v>
      </c>
      <c r="CF259">
        <v>0</v>
      </c>
      <c r="CG259">
        <v>0</v>
      </c>
      <c r="CH259">
        <v>22</v>
      </c>
      <c r="CI259">
        <v>0</v>
      </c>
      <c r="CJ259">
        <v>0</v>
      </c>
      <c r="CK259">
        <v>0</v>
      </c>
      <c r="CL259">
        <v>0</v>
      </c>
      <c r="CM259">
        <v>0</v>
      </c>
      <c r="CN259" t="s">
        <v>3</v>
      </c>
      <c r="CO259">
        <v>0</v>
      </c>
      <c r="CP259">
        <f t="shared" si="149"/>
        <v>3910.3</v>
      </c>
      <c r="CQ259">
        <f t="shared" si="150"/>
        <v>391.03</v>
      </c>
      <c r="CR259">
        <f t="shared" si="175"/>
        <v>0</v>
      </c>
      <c r="CS259">
        <f t="shared" si="151"/>
        <v>0</v>
      </c>
      <c r="CT259">
        <f t="shared" si="152"/>
        <v>0</v>
      </c>
      <c r="CU259">
        <f t="shared" si="153"/>
        <v>0</v>
      </c>
      <c r="CV259">
        <f t="shared" si="154"/>
        <v>0</v>
      </c>
      <c r="CW259">
        <f t="shared" si="155"/>
        <v>0</v>
      </c>
      <c r="CX259">
        <f t="shared" si="156"/>
        <v>0</v>
      </c>
      <c r="CY259">
        <f t="shared" si="157"/>
        <v>0</v>
      </c>
      <c r="CZ259">
        <f t="shared" si="158"/>
        <v>0</v>
      </c>
      <c r="DC259" t="s">
        <v>3</v>
      </c>
      <c r="DD259" t="s">
        <v>3</v>
      </c>
      <c r="DE259" t="s">
        <v>3</v>
      </c>
      <c r="DF259" t="s">
        <v>3</v>
      </c>
      <c r="DG259" t="s">
        <v>3</v>
      </c>
      <c r="DH259" t="s">
        <v>3</v>
      </c>
      <c r="DI259" t="s">
        <v>3</v>
      </c>
      <c r="DJ259" t="s">
        <v>3</v>
      </c>
      <c r="DK259" t="s">
        <v>3</v>
      </c>
      <c r="DL259" t="s">
        <v>3</v>
      </c>
      <c r="DM259" t="s">
        <v>3</v>
      </c>
      <c r="DN259">
        <v>0</v>
      </c>
      <c r="DO259">
        <v>0</v>
      </c>
      <c r="DP259">
        <v>1</v>
      </c>
      <c r="DQ259">
        <v>1</v>
      </c>
      <c r="DU259">
        <v>1010</v>
      </c>
      <c r="DV259" t="s">
        <v>47</v>
      </c>
      <c r="DW259" t="s">
        <v>47</v>
      </c>
      <c r="DX259">
        <v>1</v>
      </c>
      <c r="DZ259" t="s">
        <v>3</v>
      </c>
      <c r="EA259" t="s">
        <v>3</v>
      </c>
      <c r="EB259" t="s">
        <v>3</v>
      </c>
      <c r="EC259" t="s">
        <v>3</v>
      </c>
      <c r="EE259">
        <v>50803468</v>
      </c>
      <c r="EF259">
        <v>201</v>
      </c>
      <c r="EG259" t="s">
        <v>36</v>
      </c>
      <c r="EH259">
        <v>0</v>
      </c>
      <c r="EI259" t="s">
        <v>3</v>
      </c>
      <c r="EJ259">
        <v>2</v>
      </c>
      <c r="EK259">
        <v>1618</v>
      </c>
      <c r="EL259" t="s">
        <v>37</v>
      </c>
      <c r="EM259" t="s">
        <v>38</v>
      </c>
      <c r="EO259" t="s">
        <v>3</v>
      </c>
      <c r="EQ259">
        <v>0</v>
      </c>
      <c r="ER259">
        <v>40.86</v>
      </c>
      <c r="ES259">
        <v>40.86</v>
      </c>
      <c r="ET259">
        <v>0</v>
      </c>
      <c r="EU259">
        <v>0</v>
      </c>
      <c r="EV259">
        <v>0</v>
      </c>
      <c r="EW259">
        <v>0</v>
      </c>
      <c r="EX259">
        <v>0</v>
      </c>
      <c r="EY259">
        <v>0</v>
      </c>
      <c r="EZ259">
        <v>5</v>
      </c>
      <c r="FC259">
        <v>0</v>
      </c>
      <c r="FD259">
        <v>18</v>
      </c>
      <c r="FF259">
        <v>383.33</v>
      </c>
      <c r="FQ259">
        <v>0</v>
      </c>
      <c r="FR259">
        <f t="shared" si="159"/>
        <v>0</v>
      </c>
      <c r="FS259">
        <v>0</v>
      </c>
      <c r="FX259">
        <v>0</v>
      </c>
      <c r="FY259">
        <v>0</v>
      </c>
      <c r="GA259" t="s">
        <v>71</v>
      </c>
      <c r="GD259">
        <v>0</v>
      </c>
      <c r="GF259">
        <v>-213456204</v>
      </c>
      <c r="GG259">
        <v>2</v>
      </c>
      <c r="GH259">
        <v>3</v>
      </c>
      <c r="GI259">
        <v>5</v>
      </c>
      <c r="GJ259">
        <v>0</v>
      </c>
      <c r="GK259">
        <f>ROUND(R259*(S12)/100,2)</f>
        <v>0</v>
      </c>
      <c r="GL259">
        <f t="shared" si="160"/>
        <v>0</v>
      </c>
      <c r="GM259">
        <f t="shared" si="161"/>
        <v>3910.3</v>
      </c>
      <c r="GN259">
        <f t="shared" si="162"/>
        <v>0</v>
      </c>
      <c r="GO259">
        <f t="shared" si="163"/>
        <v>3910.3</v>
      </c>
      <c r="GP259">
        <f t="shared" si="164"/>
        <v>0</v>
      </c>
      <c r="GR259">
        <v>1</v>
      </c>
      <c r="GS259">
        <v>1</v>
      </c>
      <c r="GT259">
        <v>0</v>
      </c>
      <c r="GU259" t="s">
        <v>3</v>
      </c>
      <c r="GV259">
        <f t="shared" si="165"/>
        <v>0</v>
      </c>
      <c r="GW259">
        <v>1</v>
      </c>
      <c r="GX259">
        <f t="shared" si="166"/>
        <v>0</v>
      </c>
      <c r="HA259">
        <v>0</v>
      </c>
      <c r="HB259">
        <v>0</v>
      </c>
      <c r="HC259">
        <f t="shared" si="167"/>
        <v>0</v>
      </c>
      <c r="HE259" t="s">
        <v>62</v>
      </c>
      <c r="HF259" t="s">
        <v>31</v>
      </c>
      <c r="HM259" t="s">
        <v>3</v>
      </c>
      <c r="HN259" t="s">
        <v>3</v>
      </c>
      <c r="HO259" t="s">
        <v>3</v>
      </c>
      <c r="HP259" t="s">
        <v>3</v>
      </c>
      <c r="HQ259" t="s">
        <v>3</v>
      </c>
      <c r="IK259">
        <v>0</v>
      </c>
    </row>
    <row r="260" spans="1:255" x14ac:dyDescent="0.2">
      <c r="A260" s="2">
        <v>17</v>
      </c>
      <c r="B260" s="2">
        <v>1</v>
      </c>
      <c r="C260" s="2">
        <f>ROW(SmtRes!A109)</f>
        <v>109</v>
      </c>
      <c r="D260" s="2">
        <f>ROW(EtalonRes!A126)</f>
        <v>126</v>
      </c>
      <c r="E260" s="2" t="s">
        <v>186</v>
      </c>
      <c r="F260" s="2" t="s">
        <v>73</v>
      </c>
      <c r="G260" s="2" t="s">
        <v>74</v>
      </c>
      <c r="H260" s="2" t="s">
        <v>52</v>
      </c>
      <c r="I260" s="2">
        <v>1.575E-2</v>
      </c>
      <c r="J260" s="2">
        <v>0</v>
      </c>
      <c r="K260" s="2">
        <v>1.575E-2</v>
      </c>
      <c r="L260" s="2">
        <v>1.575E-2</v>
      </c>
      <c r="M260" s="2">
        <v>0</v>
      </c>
      <c r="N260" s="2">
        <f t="shared" si="134"/>
        <v>1.5800000000000002E-2</v>
      </c>
      <c r="O260" s="2">
        <f t="shared" si="135"/>
        <v>664.15</v>
      </c>
      <c r="P260" s="2">
        <f t="shared" si="136"/>
        <v>95.03</v>
      </c>
      <c r="Q260" s="2">
        <f>(ROUND((ROUND(((((ET260*1.2)*1.1))*AV260*I260),2)*BB260),2)+ROUND((ROUND(((AE260-(((EU260*1.2)*1.1)))*AV260*I260),2)*BS260),2))</f>
        <v>71.08</v>
      </c>
      <c r="R260" s="2">
        <f t="shared" si="137"/>
        <v>16.149999999999999</v>
      </c>
      <c r="S260" s="2">
        <f t="shared" si="138"/>
        <v>498.04</v>
      </c>
      <c r="T260" s="2">
        <f t="shared" si="139"/>
        <v>0</v>
      </c>
      <c r="U260" s="2">
        <f t="shared" si="140"/>
        <v>1.3265454510000001</v>
      </c>
      <c r="V260" s="2">
        <f t="shared" si="141"/>
        <v>0</v>
      </c>
      <c r="W260" s="2">
        <f t="shared" si="142"/>
        <v>0</v>
      </c>
      <c r="X260" s="2">
        <f t="shared" si="143"/>
        <v>458.2</v>
      </c>
      <c r="Y260" s="2">
        <f t="shared" si="144"/>
        <v>214.16</v>
      </c>
      <c r="Z260" s="2"/>
      <c r="AA260" s="2">
        <v>52210627</v>
      </c>
      <c r="AB260" s="2">
        <f t="shared" si="145"/>
        <v>3449.7087999999999</v>
      </c>
      <c r="AC260" s="2">
        <f>ROUND((((ES260*1)*1)),6)</f>
        <v>2139.8200000000002</v>
      </c>
      <c r="AD260" s="2">
        <f>ROUND((((((ET260*1.2)*1.1))-(((EU260*1.2)*1.1)))+AE260),6)</f>
        <v>355.2912</v>
      </c>
      <c r="AE260" s="2">
        <f>ROUND((((EU260*1.2)*1.1)),6)</f>
        <v>31.152000000000001</v>
      </c>
      <c r="AF260" s="2">
        <f>ROUND((((EV260*1.2)*1.1)),6)</f>
        <v>954.59760000000006</v>
      </c>
      <c r="AG260" s="2">
        <f t="shared" si="147"/>
        <v>0</v>
      </c>
      <c r="AH260" s="2">
        <f>(((EW260*1.2)*1.1))</f>
        <v>77.484000000000009</v>
      </c>
      <c r="AI260" s="2">
        <f>(((EX260*1.2)*1.1))</f>
        <v>0</v>
      </c>
      <c r="AJ260" s="2">
        <f t="shared" si="148"/>
        <v>0</v>
      </c>
      <c r="AK260" s="2">
        <v>3132.16</v>
      </c>
      <c r="AL260" s="2">
        <v>2139.8200000000002</v>
      </c>
      <c r="AM260" s="2">
        <v>269.16000000000003</v>
      </c>
      <c r="AN260" s="2">
        <v>23.6</v>
      </c>
      <c r="AO260" s="2">
        <v>723.18</v>
      </c>
      <c r="AP260" s="2">
        <v>0</v>
      </c>
      <c r="AQ260" s="2">
        <v>58.7</v>
      </c>
      <c r="AR260" s="2">
        <v>0</v>
      </c>
      <c r="AS260" s="2">
        <v>0</v>
      </c>
      <c r="AT260" s="2">
        <v>92</v>
      </c>
      <c r="AU260" s="2">
        <v>43</v>
      </c>
      <c r="AV260" s="2">
        <v>1.087</v>
      </c>
      <c r="AW260" s="2">
        <v>1</v>
      </c>
      <c r="AX260" s="2"/>
      <c r="AY260" s="2"/>
      <c r="AZ260" s="2">
        <v>1</v>
      </c>
      <c r="BA260" s="2">
        <v>30.48</v>
      </c>
      <c r="BB260" s="2">
        <v>11.69</v>
      </c>
      <c r="BC260" s="2">
        <v>2.82</v>
      </c>
      <c r="BD260" s="2" t="s">
        <v>3</v>
      </c>
      <c r="BE260" s="2" t="s">
        <v>3</v>
      </c>
      <c r="BF260" s="2" t="s">
        <v>3</v>
      </c>
      <c r="BG260" s="2" t="s">
        <v>3</v>
      </c>
      <c r="BH260" s="2">
        <v>0</v>
      </c>
      <c r="BI260" s="2">
        <v>2</v>
      </c>
      <c r="BJ260" s="2" t="s">
        <v>75</v>
      </c>
      <c r="BK260" s="2"/>
      <c r="BL260" s="2"/>
      <c r="BM260" s="2">
        <v>319</v>
      </c>
      <c r="BN260" s="2">
        <v>0</v>
      </c>
      <c r="BO260" s="2" t="s">
        <v>73</v>
      </c>
      <c r="BP260" s="2">
        <v>1</v>
      </c>
      <c r="BQ260" s="2">
        <v>40</v>
      </c>
      <c r="BR260" s="2">
        <v>0</v>
      </c>
      <c r="BS260" s="2">
        <v>30.48</v>
      </c>
      <c r="BT260" s="2">
        <v>1</v>
      </c>
      <c r="BU260" s="2">
        <v>1</v>
      </c>
      <c r="BV260" s="2">
        <v>1</v>
      </c>
      <c r="BW260" s="2">
        <v>1</v>
      </c>
      <c r="BX260" s="2">
        <v>1</v>
      </c>
      <c r="BY260" s="2" t="s">
        <v>3</v>
      </c>
      <c r="BZ260" s="2">
        <v>92</v>
      </c>
      <c r="CA260" s="2">
        <v>43</v>
      </c>
      <c r="CB260" s="2" t="s">
        <v>3</v>
      </c>
      <c r="CC260" s="2"/>
      <c r="CD260" s="2"/>
      <c r="CE260" s="2">
        <v>30</v>
      </c>
      <c r="CF260" s="2">
        <v>0</v>
      </c>
      <c r="CG260" s="2">
        <v>0</v>
      </c>
      <c r="CH260" s="2">
        <v>23</v>
      </c>
      <c r="CI260" s="2">
        <v>0</v>
      </c>
      <c r="CJ260" s="2">
        <v>0</v>
      </c>
      <c r="CK260" s="2">
        <v>0</v>
      </c>
      <c r="CL260" s="2">
        <v>0</v>
      </c>
      <c r="CM260" s="2">
        <v>0</v>
      </c>
      <c r="CN260" s="2" t="s">
        <v>465</v>
      </c>
      <c r="CO260" s="2">
        <v>0</v>
      </c>
      <c r="CP260" s="2">
        <f t="shared" si="149"/>
        <v>664.15000000000009</v>
      </c>
      <c r="CQ260" s="2">
        <f t="shared" si="150"/>
        <v>6034.29</v>
      </c>
      <c r="CR260" s="2">
        <f>(ROUND((ROUND(((((ET260*1.2)*1.1))*AV260*1),2)*BB260),2)+ROUND((ROUND(((AE260-(((EU260*1.2)*1.1)))*AV260*1),2)*BS260),2))</f>
        <v>4514.68</v>
      </c>
      <c r="CS260" s="2">
        <f t="shared" si="151"/>
        <v>1032.05</v>
      </c>
      <c r="CT260" s="2">
        <f t="shared" si="152"/>
        <v>31627.57</v>
      </c>
      <c r="CU260" s="2">
        <f t="shared" si="153"/>
        <v>0</v>
      </c>
      <c r="CV260" s="2">
        <f t="shared" si="154"/>
        <v>84.225108000000006</v>
      </c>
      <c r="CW260" s="2">
        <f t="shared" si="155"/>
        <v>0</v>
      </c>
      <c r="CX260" s="2">
        <f t="shared" si="156"/>
        <v>0</v>
      </c>
      <c r="CY260" s="2">
        <f t="shared" si="157"/>
        <v>458.19680000000005</v>
      </c>
      <c r="CZ260" s="2">
        <f t="shared" si="158"/>
        <v>214.15720000000002</v>
      </c>
      <c r="DA260" s="2"/>
      <c r="DB260" s="2">
        <v>5</v>
      </c>
      <c r="DC260" s="2" t="s">
        <v>3</v>
      </c>
      <c r="DD260" s="2" t="s">
        <v>76</v>
      </c>
      <c r="DE260" s="2" t="s">
        <v>77</v>
      </c>
      <c r="DF260" s="2" t="s">
        <v>77</v>
      </c>
      <c r="DG260" s="2" t="s">
        <v>77</v>
      </c>
      <c r="DH260" s="2" t="s">
        <v>3</v>
      </c>
      <c r="DI260" s="2" t="s">
        <v>77</v>
      </c>
      <c r="DJ260" s="2" t="s">
        <v>77</v>
      </c>
      <c r="DK260" s="2" t="s">
        <v>3</v>
      </c>
      <c r="DL260" s="2" t="s">
        <v>3</v>
      </c>
      <c r="DM260" s="2" t="s">
        <v>3</v>
      </c>
      <c r="DN260" s="2">
        <v>112</v>
      </c>
      <c r="DO260" s="2">
        <v>70</v>
      </c>
      <c r="DP260" s="2">
        <v>1.087</v>
      </c>
      <c r="DQ260" s="2">
        <v>1</v>
      </c>
      <c r="DR260" s="2"/>
      <c r="DS260" s="2"/>
      <c r="DT260" s="2"/>
      <c r="DU260" s="2">
        <v>1013</v>
      </c>
      <c r="DV260" s="2" t="s">
        <v>52</v>
      </c>
      <c r="DW260" s="2" t="s">
        <v>52</v>
      </c>
      <c r="DX260" s="2">
        <v>1</v>
      </c>
      <c r="DY260" s="2"/>
      <c r="DZ260" s="2" t="s">
        <v>3</v>
      </c>
      <c r="EA260" s="2" t="s">
        <v>3</v>
      </c>
      <c r="EB260" s="2" t="s">
        <v>3</v>
      </c>
      <c r="EC260" s="2" t="s">
        <v>3</v>
      </c>
      <c r="ED260" s="2"/>
      <c r="EE260" s="2">
        <v>50802169</v>
      </c>
      <c r="EF260" s="2">
        <v>40</v>
      </c>
      <c r="EG260" s="2" t="s">
        <v>27</v>
      </c>
      <c r="EH260" s="2">
        <v>0</v>
      </c>
      <c r="EI260" s="2" t="s">
        <v>3</v>
      </c>
      <c r="EJ260" s="2">
        <v>2</v>
      </c>
      <c r="EK260" s="2">
        <v>319</v>
      </c>
      <c r="EL260" s="2" t="s">
        <v>78</v>
      </c>
      <c r="EM260" s="2" t="s">
        <v>79</v>
      </c>
      <c r="EN260" s="2"/>
      <c r="EO260" s="2" t="s">
        <v>80</v>
      </c>
      <c r="EP260" s="2"/>
      <c r="EQ260" s="2">
        <v>0</v>
      </c>
      <c r="ER260" s="2">
        <v>3132.16</v>
      </c>
      <c r="ES260" s="2">
        <v>2139.8200000000002</v>
      </c>
      <c r="ET260" s="2">
        <v>269.16000000000003</v>
      </c>
      <c r="EU260" s="2">
        <v>23.6</v>
      </c>
      <c r="EV260" s="2">
        <v>723.18</v>
      </c>
      <c r="EW260" s="2">
        <v>58.7</v>
      </c>
      <c r="EX260" s="2">
        <v>0</v>
      </c>
      <c r="EY260" s="2">
        <v>0</v>
      </c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>
        <v>0</v>
      </c>
      <c r="FR260" s="2">
        <f t="shared" si="159"/>
        <v>0</v>
      </c>
      <c r="FS260" s="2">
        <v>0</v>
      </c>
      <c r="FT260" s="2"/>
      <c r="FU260" s="2"/>
      <c r="FV260" s="2"/>
      <c r="FW260" s="2"/>
      <c r="FX260" s="2">
        <v>112</v>
      </c>
      <c r="FY260" s="2">
        <v>70</v>
      </c>
      <c r="FZ260" s="2"/>
      <c r="GA260" s="2" t="s">
        <v>3</v>
      </c>
      <c r="GB260" s="2"/>
      <c r="GC260" s="2"/>
      <c r="GD260" s="2">
        <v>0</v>
      </c>
      <c r="GE260" s="2"/>
      <c r="GF260" s="2">
        <v>-1437873082</v>
      </c>
      <c r="GG260" s="2">
        <v>2</v>
      </c>
      <c r="GH260" s="2">
        <v>1</v>
      </c>
      <c r="GI260" s="2">
        <v>2</v>
      </c>
      <c r="GJ260" s="2">
        <v>0</v>
      </c>
      <c r="GK260" s="2">
        <f>ROUND(R260*(R12)/100,2)</f>
        <v>25.84</v>
      </c>
      <c r="GL260" s="2">
        <f t="shared" si="160"/>
        <v>0</v>
      </c>
      <c r="GM260" s="2">
        <f t="shared" si="161"/>
        <v>1362.35</v>
      </c>
      <c r="GN260" s="2">
        <f t="shared" si="162"/>
        <v>0</v>
      </c>
      <c r="GO260" s="2">
        <f t="shared" si="163"/>
        <v>1362.35</v>
      </c>
      <c r="GP260" s="2">
        <f t="shared" si="164"/>
        <v>0</v>
      </c>
      <c r="GQ260" s="2"/>
      <c r="GR260" s="2">
        <v>0</v>
      </c>
      <c r="GS260" s="2">
        <v>3</v>
      </c>
      <c r="GT260" s="2">
        <v>0</v>
      </c>
      <c r="GU260" s="2" t="s">
        <v>3</v>
      </c>
      <c r="GV260" s="2">
        <f t="shared" si="165"/>
        <v>0</v>
      </c>
      <c r="GW260" s="2">
        <v>1</v>
      </c>
      <c r="GX260" s="2">
        <f t="shared" si="166"/>
        <v>0</v>
      </c>
      <c r="GY260" s="2"/>
      <c r="GZ260" s="2"/>
      <c r="HA260" s="2">
        <v>0</v>
      </c>
      <c r="HB260" s="2">
        <v>0</v>
      </c>
      <c r="HC260" s="2">
        <f t="shared" si="167"/>
        <v>0</v>
      </c>
      <c r="HD260" s="2"/>
      <c r="HE260" s="2" t="s">
        <v>3</v>
      </c>
      <c r="HF260" s="2" t="s">
        <v>3</v>
      </c>
      <c r="HG260" s="2"/>
      <c r="HH260" s="2"/>
      <c r="HI260" s="2"/>
      <c r="HJ260" s="2"/>
      <c r="HK260" s="2"/>
      <c r="HL260" s="2"/>
      <c r="HM260" s="2" t="s">
        <v>3</v>
      </c>
      <c r="HN260" s="2" t="s">
        <v>3</v>
      </c>
      <c r="HO260" s="2" t="s">
        <v>3</v>
      </c>
      <c r="HP260" s="2" t="s">
        <v>3</v>
      </c>
      <c r="HQ260" s="2" t="s">
        <v>3</v>
      </c>
      <c r="HR260" s="2"/>
      <c r="HS260" s="2"/>
      <c r="HT260" s="2"/>
      <c r="HU260" s="2"/>
      <c r="HV260" s="2"/>
      <c r="HW260" s="2"/>
      <c r="HX260" s="2"/>
      <c r="HY260" s="2"/>
      <c r="HZ260" s="2"/>
      <c r="IA260" s="2"/>
      <c r="IB260" s="2"/>
      <c r="IC260" s="2"/>
      <c r="ID260" s="2"/>
      <c r="IE260" s="2"/>
      <c r="IF260" s="2"/>
      <c r="IG260" s="2"/>
      <c r="IH260" s="2"/>
      <c r="II260" s="2"/>
      <c r="IJ260" s="2"/>
      <c r="IK260" s="2">
        <v>0</v>
      </c>
      <c r="IL260" s="2"/>
      <c r="IM260" s="2"/>
      <c r="IN260" s="2"/>
      <c r="IO260" s="2"/>
      <c r="IP260" s="2"/>
      <c r="IQ260" s="2"/>
      <c r="IR260" s="2"/>
      <c r="IS260" s="2"/>
      <c r="IT260" s="2"/>
      <c r="IU260" s="2"/>
    </row>
    <row r="261" spans="1:255" x14ac:dyDescent="0.2">
      <c r="A261">
        <v>17</v>
      </c>
      <c r="B261">
        <v>1</v>
      </c>
      <c r="C261">
        <f>ROW(SmtRes!A116)</f>
        <v>116</v>
      </c>
      <c r="D261">
        <f>ROW(EtalonRes!A134)</f>
        <v>134</v>
      </c>
      <c r="E261" t="s">
        <v>186</v>
      </c>
      <c r="F261" t="s">
        <v>73</v>
      </c>
      <c r="G261" t="s">
        <v>74</v>
      </c>
      <c r="H261" t="s">
        <v>52</v>
      </c>
      <c r="I261">
        <v>1.575E-2</v>
      </c>
      <c r="J261">
        <v>0</v>
      </c>
      <c r="K261">
        <v>1.575E-2</v>
      </c>
      <c r="L261">
        <v>1.575E-2</v>
      </c>
      <c r="M261">
        <v>0</v>
      </c>
      <c r="N261">
        <f t="shared" si="134"/>
        <v>1.5800000000000002E-2</v>
      </c>
      <c r="O261">
        <f t="shared" si="135"/>
        <v>664.15</v>
      </c>
      <c r="P261">
        <f t="shared" si="136"/>
        <v>95.03</v>
      </c>
      <c r="Q261">
        <f>(ROUND((ROUND(((((ET261*1.2)*1.1))*AV261*I261),2)*BB261),2)+ROUND((ROUND(((AE261-(((EU261*1.2)*1.1)))*AV261*I261),2)*BS261),2))</f>
        <v>71.08</v>
      </c>
      <c r="R261">
        <f t="shared" si="137"/>
        <v>16.149999999999999</v>
      </c>
      <c r="S261">
        <f t="shared" si="138"/>
        <v>498.04</v>
      </c>
      <c r="T261">
        <f t="shared" si="139"/>
        <v>0</v>
      </c>
      <c r="U261">
        <f t="shared" si="140"/>
        <v>1.3265454510000001</v>
      </c>
      <c r="V261">
        <f t="shared" si="141"/>
        <v>0</v>
      </c>
      <c r="W261">
        <f t="shared" si="142"/>
        <v>0</v>
      </c>
      <c r="X261">
        <f t="shared" si="143"/>
        <v>458.2</v>
      </c>
      <c r="Y261">
        <f t="shared" si="144"/>
        <v>214.16</v>
      </c>
      <c r="AA261">
        <v>52210569</v>
      </c>
      <c r="AB261">
        <f t="shared" si="145"/>
        <v>3449.7087999999999</v>
      </c>
      <c r="AC261">
        <f>ROUND((((ES261*1)*1)),6)</f>
        <v>2139.8200000000002</v>
      </c>
      <c r="AD261">
        <f>ROUND((((((ET261*1.2)*1.1))-(((EU261*1.2)*1.1)))+AE261),6)</f>
        <v>355.2912</v>
      </c>
      <c r="AE261">
        <f>ROUND((((EU261*1.2)*1.1)),6)</f>
        <v>31.152000000000001</v>
      </c>
      <c r="AF261">
        <f>ROUND((((EV261*1.2)*1.1)),6)</f>
        <v>954.59760000000006</v>
      </c>
      <c r="AG261">
        <f t="shared" si="147"/>
        <v>0</v>
      </c>
      <c r="AH261">
        <f>(((EW261*1.2)*1.1))</f>
        <v>77.484000000000009</v>
      </c>
      <c r="AI261">
        <f>(((EX261*1.2)*1.1))</f>
        <v>0</v>
      </c>
      <c r="AJ261">
        <f t="shared" si="148"/>
        <v>0</v>
      </c>
      <c r="AK261">
        <v>3132.16</v>
      </c>
      <c r="AL261">
        <v>2139.8200000000002</v>
      </c>
      <c r="AM261">
        <v>269.16000000000003</v>
      </c>
      <c r="AN261">
        <v>23.6</v>
      </c>
      <c r="AO261">
        <v>723.18</v>
      </c>
      <c r="AP261">
        <v>0</v>
      </c>
      <c r="AQ261">
        <v>58.7</v>
      </c>
      <c r="AR261">
        <v>0</v>
      </c>
      <c r="AS261">
        <v>0</v>
      </c>
      <c r="AT261">
        <v>92</v>
      </c>
      <c r="AU261">
        <v>43</v>
      </c>
      <c r="AV261">
        <v>1.087</v>
      </c>
      <c r="AW261">
        <v>1</v>
      </c>
      <c r="AZ261">
        <v>1</v>
      </c>
      <c r="BA261">
        <v>30.48</v>
      </c>
      <c r="BB261">
        <v>11.69</v>
      </c>
      <c r="BC261">
        <v>2.82</v>
      </c>
      <c r="BD261" t="s">
        <v>3</v>
      </c>
      <c r="BE261" t="s">
        <v>3</v>
      </c>
      <c r="BF261" t="s">
        <v>3</v>
      </c>
      <c r="BG261" t="s">
        <v>3</v>
      </c>
      <c r="BH261">
        <v>0</v>
      </c>
      <c r="BI261">
        <v>2</v>
      </c>
      <c r="BJ261" t="s">
        <v>75</v>
      </c>
      <c r="BM261">
        <v>319</v>
      </c>
      <c r="BN261">
        <v>0</v>
      </c>
      <c r="BO261" t="s">
        <v>73</v>
      </c>
      <c r="BP261">
        <v>1</v>
      </c>
      <c r="BQ261">
        <v>40</v>
      </c>
      <c r="BR261">
        <v>0</v>
      </c>
      <c r="BS261">
        <v>30.48</v>
      </c>
      <c r="BT261">
        <v>1</v>
      </c>
      <c r="BU261">
        <v>1</v>
      </c>
      <c r="BV261">
        <v>1</v>
      </c>
      <c r="BW261">
        <v>1</v>
      </c>
      <c r="BX261">
        <v>1</v>
      </c>
      <c r="BY261" t="s">
        <v>3</v>
      </c>
      <c r="BZ261">
        <v>92</v>
      </c>
      <c r="CA261">
        <v>43</v>
      </c>
      <c r="CB261" t="s">
        <v>3</v>
      </c>
      <c r="CE261">
        <v>30</v>
      </c>
      <c r="CF261">
        <v>0</v>
      </c>
      <c r="CG261">
        <v>0</v>
      </c>
      <c r="CH261">
        <v>23</v>
      </c>
      <c r="CI261">
        <v>0</v>
      </c>
      <c r="CJ261">
        <v>0</v>
      </c>
      <c r="CK261">
        <v>0</v>
      </c>
      <c r="CL261">
        <v>0</v>
      </c>
      <c r="CM261">
        <v>0</v>
      </c>
      <c r="CN261" t="s">
        <v>465</v>
      </c>
      <c r="CO261">
        <v>0</v>
      </c>
      <c r="CP261">
        <f t="shared" si="149"/>
        <v>664.15000000000009</v>
      </c>
      <c r="CQ261">
        <f t="shared" si="150"/>
        <v>6034.29</v>
      </c>
      <c r="CR261">
        <f>(ROUND((ROUND(((((ET261*1.2)*1.1))*AV261*1),2)*BB261),2)+ROUND((ROUND(((AE261-(((EU261*1.2)*1.1)))*AV261*1),2)*BS261),2))</f>
        <v>4514.68</v>
      </c>
      <c r="CS261">
        <f t="shared" si="151"/>
        <v>1032.05</v>
      </c>
      <c r="CT261">
        <f t="shared" si="152"/>
        <v>31627.57</v>
      </c>
      <c r="CU261">
        <f t="shared" si="153"/>
        <v>0</v>
      </c>
      <c r="CV261">
        <f t="shared" si="154"/>
        <v>84.225108000000006</v>
      </c>
      <c r="CW261">
        <f t="shared" si="155"/>
        <v>0</v>
      </c>
      <c r="CX261">
        <f t="shared" si="156"/>
        <v>0</v>
      </c>
      <c r="CY261">
        <f t="shared" si="157"/>
        <v>458.19680000000005</v>
      </c>
      <c r="CZ261">
        <f t="shared" si="158"/>
        <v>214.15720000000002</v>
      </c>
      <c r="DB261">
        <v>7</v>
      </c>
      <c r="DC261" t="s">
        <v>3</v>
      </c>
      <c r="DD261" t="s">
        <v>76</v>
      </c>
      <c r="DE261" t="s">
        <v>77</v>
      </c>
      <c r="DF261" t="s">
        <v>77</v>
      </c>
      <c r="DG261" t="s">
        <v>77</v>
      </c>
      <c r="DH261" t="s">
        <v>3</v>
      </c>
      <c r="DI261" t="s">
        <v>77</v>
      </c>
      <c r="DJ261" t="s">
        <v>77</v>
      </c>
      <c r="DK261" t="s">
        <v>3</v>
      </c>
      <c r="DL261" t="s">
        <v>3</v>
      </c>
      <c r="DM261" t="s">
        <v>3</v>
      </c>
      <c r="DN261">
        <v>112</v>
      </c>
      <c r="DO261">
        <v>70</v>
      </c>
      <c r="DP261">
        <v>1.087</v>
      </c>
      <c r="DQ261">
        <v>1</v>
      </c>
      <c r="DU261">
        <v>1013</v>
      </c>
      <c r="DV261" t="s">
        <v>52</v>
      </c>
      <c r="DW261" t="s">
        <v>52</v>
      </c>
      <c r="DX261">
        <v>1</v>
      </c>
      <c r="DZ261" t="s">
        <v>3</v>
      </c>
      <c r="EA261" t="s">
        <v>3</v>
      </c>
      <c r="EB261" t="s">
        <v>3</v>
      </c>
      <c r="EC261" t="s">
        <v>3</v>
      </c>
      <c r="EE261">
        <v>50802169</v>
      </c>
      <c r="EF261">
        <v>40</v>
      </c>
      <c r="EG261" t="s">
        <v>27</v>
      </c>
      <c r="EH261">
        <v>0</v>
      </c>
      <c r="EI261" t="s">
        <v>3</v>
      </c>
      <c r="EJ261">
        <v>2</v>
      </c>
      <c r="EK261">
        <v>319</v>
      </c>
      <c r="EL261" t="s">
        <v>78</v>
      </c>
      <c r="EM261" t="s">
        <v>79</v>
      </c>
      <c r="EO261" t="s">
        <v>80</v>
      </c>
      <c r="EQ261">
        <v>0</v>
      </c>
      <c r="ER261">
        <v>3132.16</v>
      </c>
      <c r="ES261">
        <v>2139.8200000000002</v>
      </c>
      <c r="ET261">
        <v>269.16000000000003</v>
      </c>
      <c r="EU261">
        <v>23.6</v>
      </c>
      <c r="EV261">
        <v>723.18</v>
      </c>
      <c r="EW261">
        <v>58.7</v>
      </c>
      <c r="EX261">
        <v>0</v>
      </c>
      <c r="EY261">
        <v>0</v>
      </c>
      <c r="FQ261">
        <v>0</v>
      </c>
      <c r="FR261">
        <f t="shared" si="159"/>
        <v>0</v>
      </c>
      <c r="FS261">
        <v>0</v>
      </c>
      <c r="FX261">
        <v>112</v>
      </c>
      <c r="FY261">
        <v>70</v>
      </c>
      <c r="GA261" t="s">
        <v>3</v>
      </c>
      <c r="GD261">
        <v>0</v>
      </c>
      <c r="GF261">
        <v>-1437873082</v>
      </c>
      <c r="GG261">
        <v>2</v>
      </c>
      <c r="GH261">
        <v>1</v>
      </c>
      <c r="GI261">
        <v>2</v>
      </c>
      <c r="GJ261">
        <v>0</v>
      </c>
      <c r="GK261">
        <f>ROUND(R261*(S12)/100,2)</f>
        <v>25.84</v>
      </c>
      <c r="GL261">
        <f t="shared" si="160"/>
        <v>0</v>
      </c>
      <c r="GM261">
        <f t="shared" si="161"/>
        <v>1362.35</v>
      </c>
      <c r="GN261">
        <f t="shared" si="162"/>
        <v>0</v>
      </c>
      <c r="GO261">
        <f t="shared" si="163"/>
        <v>1362.35</v>
      </c>
      <c r="GP261">
        <f t="shared" si="164"/>
        <v>0</v>
      </c>
      <c r="GR261">
        <v>0</v>
      </c>
      <c r="GS261">
        <v>3</v>
      </c>
      <c r="GT261">
        <v>0</v>
      </c>
      <c r="GU261" t="s">
        <v>3</v>
      </c>
      <c r="GV261">
        <f t="shared" si="165"/>
        <v>0</v>
      </c>
      <c r="GW261">
        <v>1</v>
      </c>
      <c r="GX261">
        <f t="shared" si="166"/>
        <v>0</v>
      </c>
      <c r="HA261">
        <v>0</v>
      </c>
      <c r="HB261">
        <v>0</v>
      </c>
      <c r="HC261">
        <f t="shared" si="167"/>
        <v>0</v>
      </c>
      <c r="HE261" t="s">
        <v>3</v>
      </c>
      <c r="HF261" t="s">
        <v>3</v>
      </c>
      <c r="HM261" t="s">
        <v>3</v>
      </c>
      <c r="HN261" t="s">
        <v>3</v>
      </c>
      <c r="HO261" t="s">
        <v>3</v>
      </c>
      <c r="HP261" t="s">
        <v>3</v>
      </c>
      <c r="HQ261" t="s">
        <v>3</v>
      </c>
      <c r="IK261">
        <v>0</v>
      </c>
    </row>
    <row r="262" spans="1:255" x14ac:dyDescent="0.2">
      <c r="A262" s="2">
        <v>17</v>
      </c>
      <c r="B262" s="2">
        <v>1</v>
      </c>
      <c r="C262" s="2"/>
      <c r="D262" s="2"/>
      <c r="E262" s="2" t="s">
        <v>187</v>
      </c>
      <c r="F262" s="2" t="s">
        <v>59</v>
      </c>
      <c r="G262" s="2" t="s">
        <v>82</v>
      </c>
      <c r="H262" s="2" t="s">
        <v>47</v>
      </c>
      <c r="I262" s="2">
        <v>225</v>
      </c>
      <c r="J262" s="2">
        <v>0</v>
      </c>
      <c r="K262" s="2">
        <v>225</v>
      </c>
      <c r="L262" s="2">
        <v>225</v>
      </c>
      <c r="M262" s="2">
        <v>0</v>
      </c>
      <c r="N262" s="2">
        <f t="shared" si="134"/>
        <v>225</v>
      </c>
      <c r="O262" s="2">
        <f t="shared" si="135"/>
        <v>7277.99</v>
      </c>
      <c r="P262" s="2">
        <f t="shared" si="136"/>
        <v>7277.99</v>
      </c>
      <c r="Q262" s="2">
        <f>(ROUND((ROUND(((ET262)*AV262*I262),2)*BB262),2)+ROUND((ROUND(((AE262-(EU262))*AV262*I262),2)*BS262),2))</f>
        <v>0</v>
      </c>
      <c r="R262" s="2">
        <f t="shared" si="137"/>
        <v>0</v>
      </c>
      <c r="S262" s="2">
        <f t="shared" si="138"/>
        <v>0</v>
      </c>
      <c r="T262" s="2">
        <f t="shared" si="139"/>
        <v>0</v>
      </c>
      <c r="U262" s="2">
        <f t="shared" si="140"/>
        <v>0</v>
      </c>
      <c r="V262" s="2">
        <f t="shared" si="141"/>
        <v>0</v>
      </c>
      <c r="W262" s="2">
        <f t="shared" si="142"/>
        <v>0</v>
      </c>
      <c r="X262" s="2">
        <f t="shared" si="143"/>
        <v>0</v>
      </c>
      <c r="Y262" s="2">
        <f t="shared" si="144"/>
        <v>0</v>
      </c>
      <c r="Z262" s="2"/>
      <c r="AA262" s="2">
        <v>52210627</v>
      </c>
      <c r="AB262" s="2">
        <f t="shared" si="145"/>
        <v>3.38</v>
      </c>
      <c r="AC262" s="2">
        <f>ROUND((ES262),6)</f>
        <v>3.38</v>
      </c>
      <c r="AD262" s="2">
        <f>ROUND((((ET262)-(EU262))+AE262),6)</f>
        <v>0</v>
      </c>
      <c r="AE262" s="2">
        <f>ROUND((EU262),6)</f>
        <v>0</v>
      </c>
      <c r="AF262" s="2">
        <f>ROUND((EV262),6)</f>
        <v>0</v>
      </c>
      <c r="AG262" s="2">
        <f t="shared" si="147"/>
        <v>0</v>
      </c>
      <c r="AH262" s="2">
        <f>(EW262)</f>
        <v>0</v>
      </c>
      <c r="AI262" s="2">
        <f>(EX262)</f>
        <v>0</v>
      </c>
      <c r="AJ262" s="2">
        <f t="shared" si="148"/>
        <v>0</v>
      </c>
      <c r="AK262" s="2">
        <v>3.38</v>
      </c>
      <c r="AL262" s="2">
        <v>3.38</v>
      </c>
      <c r="AM262" s="2">
        <v>0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1</v>
      </c>
      <c r="AW262" s="2">
        <v>1</v>
      </c>
      <c r="AX262" s="2"/>
      <c r="AY262" s="2"/>
      <c r="AZ262" s="2">
        <v>1</v>
      </c>
      <c r="BA262" s="2">
        <v>1</v>
      </c>
      <c r="BB262" s="2">
        <v>1</v>
      </c>
      <c r="BC262" s="2">
        <v>9.57</v>
      </c>
      <c r="BD262" s="2" t="s">
        <v>3</v>
      </c>
      <c r="BE262" s="2" t="s">
        <v>3</v>
      </c>
      <c r="BF262" s="2" t="s">
        <v>3</v>
      </c>
      <c r="BG262" s="2" t="s">
        <v>3</v>
      </c>
      <c r="BH262" s="2">
        <v>3</v>
      </c>
      <c r="BI262" s="2">
        <v>2</v>
      </c>
      <c r="BJ262" s="2" t="s">
        <v>3</v>
      </c>
      <c r="BK262" s="2"/>
      <c r="BL262" s="2"/>
      <c r="BM262" s="2">
        <v>1618</v>
      </c>
      <c r="BN262" s="2">
        <v>0</v>
      </c>
      <c r="BO262" s="2" t="s">
        <v>3</v>
      </c>
      <c r="BP262" s="2">
        <v>0</v>
      </c>
      <c r="BQ262" s="2">
        <v>201</v>
      </c>
      <c r="BR262" s="2">
        <v>0</v>
      </c>
      <c r="BS262" s="2">
        <v>1</v>
      </c>
      <c r="BT262" s="2">
        <v>1</v>
      </c>
      <c r="BU262" s="2">
        <v>1</v>
      </c>
      <c r="BV262" s="2">
        <v>1</v>
      </c>
      <c r="BW262" s="2">
        <v>1</v>
      </c>
      <c r="BX262" s="2">
        <v>1</v>
      </c>
      <c r="BY262" s="2" t="s">
        <v>3</v>
      </c>
      <c r="BZ262" s="2">
        <v>0</v>
      </c>
      <c r="CA262" s="2">
        <v>0</v>
      </c>
      <c r="CB262" s="2" t="s">
        <v>3</v>
      </c>
      <c r="CC262" s="2"/>
      <c r="CD262" s="2"/>
      <c r="CE262" s="2">
        <v>30</v>
      </c>
      <c r="CF262" s="2">
        <v>0</v>
      </c>
      <c r="CG262" s="2">
        <v>0</v>
      </c>
      <c r="CH262" s="2">
        <v>24</v>
      </c>
      <c r="CI262" s="2">
        <v>0</v>
      </c>
      <c r="CJ262" s="2">
        <v>0</v>
      </c>
      <c r="CK262" s="2">
        <v>0</v>
      </c>
      <c r="CL262" s="2">
        <v>0</v>
      </c>
      <c r="CM262" s="2">
        <v>0</v>
      </c>
      <c r="CN262" s="2" t="s">
        <v>3</v>
      </c>
      <c r="CO262" s="2">
        <v>0</v>
      </c>
      <c r="CP262" s="2">
        <f t="shared" si="149"/>
        <v>7277.99</v>
      </c>
      <c r="CQ262" s="2">
        <f t="shared" si="150"/>
        <v>32.35</v>
      </c>
      <c r="CR262" s="2">
        <f>(ROUND((ROUND(((ET262)*AV262*1),2)*BB262),2)+ROUND((ROUND(((AE262-(EU262))*AV262*1),2)*BS262),2))</f>
        <v>0</v>
      </c>
      <c r="CS262" s="2">
        <f t="shared" si="151"/>
        <v>0</v>
      </c>
      <c r="CT262" s="2">
        <f t="shared" si="152"/>
        <v>0</v>
      </c>
      <c r="CU262" s="2">
        <f t="shared" si="153"/>
        <v>0</v>
      </c>
      <c r="CV262" s="2">
        <f t="shared" si="154"/>
        <v>0</v>
      </c>
      <c r="CW262" s="2">
        <f t="shared" si="155"/>
        <v>0</v>
      </c>
      <c r="CX262" s="2">
        <f t="shared" si="156"/>
        <v>0</v>
      </c>
      <c r="CY262" s="2">
        <f t="shared" si="157"/>
        <v>0</v>
      </c>
      <c r="CZ262" s="2">
        <f t="shared" si="158"/>
        <v>0</v>
      </c>
      <c r="DA262" s="2"/>
      <c r="DB262" s="2"/>
      <c r="DC262" s="2" t="s">
        <v>3</v>
      </c>
      <c r="DD262" s="2" t="s">
        <v>3</v>
      </c>
      <c r="DE262" s="2" t="s">
        <v>3</v>
      </c>
      <c r="DF262" s="2" t="s">
        <v>3</v>
      </c>
      <c r="DG262" s="2" t="s">
        <v>3</v>
      </c>
      <c r="DH262" s="2" t="s">
        <v>3</v>
      </c>
      <c r="DI262" s="2" t="s">
        <v>3</v>
      </c>
      <c r="DJ262" s="2" t="s">
        <v>3</v>
      </c>
      <c r="DK262" s="2" t="s">
        <v>3</v>
      </c>
      <c r="DL262" s="2" t="s">
        <v>3</v>
      </c>
      <c r="DM262" s="2" t="s">
        <v>3</v>
      </c>
      <c r="DN262" s="2">
        <v>0</v>
      </c>
      <c r="DO262" s="2">
        <v>0</v>
      </c>
      <c r="DP262" s="2">
        <v>1</v>
      </c>
      <c r="DQ262" s="2">
        <v>1</v>
      </c>
      <c r="DR262" s="2"/>
      <c r="DS262" s="2"/>
      <c r="DT262" s="2"/>
      <c r="DU262" s="2">
        <v>1010</v>
      </c>
      <c r="DV262" s="2" t="s">
        <v>47</v>
      </c>
      <c r="DW262" s="2" t="s">
        <v>47</v>
      </c>
      <c r="DX262" s="2">
        <v>1</v>
      </c>
      <c r="DY262" s="2"/>
      <c r="DZ262" s="2" t="s">
        <v>3</v>
      </c>
      <c r="EA262" s="2" t="s">
        <v>3</v>
      </c>
      <c r="EB262" s="2" t="s">
        <v>3</v>
      </c>
      <c r="EC262" s="2" t="s">
        <v>3</v>
      </c>
      <c r="ED262" s="2"/>
      <c r="EE262" s="2">
        <v>50803468</v>
      </c>
      <c r="EF262" s="2">
        <v>201</v>
      </c>
      <c r="EG262" s="2" t="s">
        <v>36</v>
      </c>
      <c r="EH262" s="2">
        <v>0</v>
      </c>
      <c r="EI262" s="2" t="s">
        <v>3</v>
      </c>
      <c r="EJ262" s="2">
        <v>2</v>
      </c>
      <c r="EK262" s="2">
        <v>1618</v>
      </c>
      <c r="EL262" s="2" t="s">
        <v>37</v>
      </c>
      <c r="EM262" s="2" t="s">
        <v>38</v>
      </c>
      <c r="EN262" s="2"/>
      <c r="EO262" s="2" t="s">
        <v>3</v>
      </c>
      <c r="EP262" s="2"/>
      <c r="EQ262" s="2">
        <v>0</v>
      </c>
      <c r="ER262" s="2">
        <v>3.38</v>
      </c>
      <c r="ES262" s="2">
        <v>3.38</v>
      </c>
      <c r="ET262" s="2">
        <v>0</v>
      </c>
      <c r="EU262" s="2">
        <v>0</v>
      </c>
      <c r="EV262" s="2">
        <v>0</v>
      </c>
      <c r="EW262" s="2">
        <v>0</v>
      </c>
      <c r="EX262" s="2">
        <v>0</v>
      </c>
      <c r="EY262" s="2">
        <v>0</v>
      </c>
      <c r="EZ262" s="2">
        <v>5</v>
      </c>
      <c r="FA262" s="2"/>
      <c r="FB262" s="2"/>
      <c r="FC262" s="2">
        <v>0</v>
      </c>
      <c r="FD262" s="2">
        <v>18</v>
      </c>
      <c r="FE262" s="2"/>
      <c r="FF262" s="2">
        <v>31.67</v>
      </c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>
        <v>0</v>
      </c>
      <c r="FR262" s="2">
        <f t="shared" si="159"/>
        <v>0</v>
      </c>
      <c r="FS262" s="2">
        <v>0</v>
      </c>
      <c r="FT262" s="2"/>
      <c r="FU262" s="2"/>
      <c r="FV262" s="2"/>
      <c r="FW262" s="2"/>
      <c r="FX262" s="2">
        <v>0</v>
      </c>
      <c r="FY262" s="2">
        <v>0</v>
      </c>
      <c r="FZ262" s="2"/>
      <c r="GA262" s="2" t="s">
        <v>83</v>
      </c>
      <c r="GB262" s="2"/>
      <c r="GC262" s="2"/>
      <c r="GD262" s="2">
        <v>0</v>
      </c>
      <c r="GE262" s="2"/>
      <c r="GF262" s="2">
        <v>-8404313</v>
      </c>
      <c r="GG262" s="2">
        <v>2</v>
      </c>
      <c r="GH262" s="2">
        <v>3</v>
      </c>
      <c r="GI262" s="2">
        <v>5</v>
      </c>
      <c r="GJ262" s="2">
        <v>0</v>
      </c>
      <c r="GK262" s="2">
        <f>ROUND(R262*(R12)/100,2)</f>
        <v>0</v>
      </c>
      <c r="GL262" s="2">
        <f t="shared" si="160"/>
        <v>0</v>
      </c>
      <c r="GM262" s="2">
        <f t="shared" si="161"/>
        <v>7277.99</v>
      </c>
      <c r="GN262" s="2">
        <f t="shared" si="162"/>
        <v>0</v>
      </c>
      <c r="GO262" s="2">
        <f t="shared" si="163"/>
        <v>7277.99</v>
      </c>
      <c r="GP262" s="2">
        <f t="shared" si="164"/>
        <v>0</v>
      </c>
      <c r="GQ262" s="2"/>
      <c r="GR262" s="2">
        <v>1</v>
      </c>
      <c r="GS262" s="2">
        <v>1</v>
      </c>
      <c r="GT262" s="2">
        <v>0</v>
      </c>
      <c r="GU262" s="2" t="s">
        <v>3</v>
      </c>
      <c r="GV262" s="2">
        <f t="shared" si="165"/>
        <v>0</v>
      </c>
      <c r="GW262" s="2">
        <v>1</v>
      </c>
      <c r="GX262" s="2">
        <f t="shared" si="166"/>
        <v>0</v>
      </c>
      <c r="GY262" s="2"/>
      <c r="GZ262" s="2"/>
      <c r="HA262" s="2">
        <v>0</v>
      </c>
      <c r="HB262" s="2">
        <v>0</v>
      </c>
      <c r="HC262" s="2">
        <f t="shared" si="167"/>
        <v>0</v>
      </c>
      <c r="HD262" s="2"/>
      <c r="HE262" s="2" t="s">
        <v>62</v>
      </c>
      <c r="HF262" s="2" t="s">
        <v>31</v>
      </c>
      <c r="HG262" s="2"/>
      <c r="HH262" s="2"/>
      <c r="HI262" s="2"/>
      <c r="HJ262" s="2"/>
      <c r="HK262" s="2"/>
      <c r="HL262" s="2"/>
      <c r="HM262" s="2" t="s">
        <v>3</v>
      </c>
      <c r="HN262" s="2" t="s">
        <v>3</v>
      </c>
      <c r="HO262" s="2" t="s">
        <v>3</v>
      </c>
      <c r="HP262" s="2" t="s">
        <v>3</v>
      </c>
      <c r="HQ262" s="2" t="s">
        <v>3</v>
      </c>
      <c r="HR262" s="2"/>
      <c r="HS262" s="2"/>
      <c r="HT262" s="2"/>
      <c r="HU262" s="2"/>
      <c r="HV262" s="2"/>
      <c r="HW262" s="2"/>
      <c r="HX262" s="2"/>
      <c r="HY262" s="2"/>
      <c r="HZ262" s="2"/>
      <c r="IA262" s="2"/>
      <c r="IB262" s="2"/>
      <c r="IC262" s="2"/>
      <c r="ID262" s="2"/>
      <c r="IE262" s="2"/>
      <c r="IF262" s="2"/>
      <c r="IG262" s="2"/>
      <c r="IH262" s="2"/>
      <c r="II262" s="2"/>
      <c r="IJ262" s="2"/>
      <c r="IK262" s="2">
        <v>0</v>
      </c>
      <c r="IL262" s="2"/>
      <c r="IM262" s="2"/>
      <c r="IN262" s="2"/>
      <c r="IO262" s="2"/>
      <c r="IP262" s="2"/>
      <c r="IQ262" s="2"/>
      <c r="IR262" s="2"/>
      <c r="IS262" s="2"/>
      <c r="IT262" s="2"/>
      <c r="IU262" s="2"/>
    </row>
    <row r="263" spans="1:255" x14ac:dyDescent="0.2">
      <c r="A263">
        <v>17</v>
      </c>
      <c r="B263">
        <v>1</v>
      </c>
      <c r="E263" t="s">
        <v>187</v>
      </c>
      <c r="F263" t="s">
        <v>59</v>
      </c>
      <c r="G263" t="s">
        <v>82</v>
      </c>
      <c r="H263" t="s">
        <v>47</v>
      </c>
      <c r="I263">
        <v>225</v>
      </c>
      <c r="J263">
        <v>0</v>
      </c>
      <c r="K263">
        <v>225</v>
      </c>
      <c r="L263">
        <v>225</v>
      </c>
      <c r="M263">
        <v>0</v>
      </c>
      <c r="N263">
        <f t="shared" si="134"/>
        <v>225</v>
      </c>
      <c r="O263">
        <f t="shared" si="135"/>
        <v>7277.99</v>
      </c>
      <c r="P263">
        <f t="shared" si="136"/>
        <v>7277.99</v>
      </c>
      <c r="Q263">
        <f>(ROUND((ROUND(((ET263)*AV263*I263),2)*BB263),2)+ROUND((ROUND(((AE263-(EU263))*AV263*I263),2)*BS263),2))</f>
        <v>0</v>
      </c>
      <c r="R263">
        <f t="shared" si="137"/>
        <v>0</v>
      </c>
      <c r="S263">
        <f t="shared" si="138"/>
        <v>0</v>
      </c>
      <c r="T263">
        <f t="shared" si="139"/>
        <v>0</v>
      </c>
      <c r="U263">
        <f t="shared" si="140"/>
        <v>0</v>
      </c>
      <c r="V263">
        <f t="shared" si="141"/>
        <v>0</v>
      </c>
      <c r="W263">
        <f t="shared" si="142"/>
        <v>0</v>
      </c>
      <c r="X263">
        <f t="shared" si="143"/>
        <v>0</v>
      </c>
      <c r="Y263">
        <f t="shared" si="144"/>
        <v>0</v>
      </c>
      <c r="AA263">
        <v>52210569</v>
      </c>
      <c r="AB263">
        <f t="shared" si="145"/>
        <v>3.38</v>
      </c>
      <c r="AC263">
        <f>ROUND((ES263),6)</f>
        <v>3.38</v>
      </c>
      <c r="AD263">
        <f>ROUND((((ET263)-(EU263))+AE263),6)</f>
        <v>0</v>
      </c>
      <c r="AE263">
        <f>ROUND((EU263),6)</f>
        <v>0</v>
      </c>
      <c r="AF263">
        <f>ROUND((EV263),6)</f>
        <v>0</v>
      </c>
      <c r="AG263">
        <f t="shared" si="147"/>
        <v>0</v>
      </c>
      <c r="AH263">
        <f>(EW263)</f>
        <v>0</v>
      </c>
      <c r="AI263">
        <f>(EX263)</f>
        <v>0</v>
      </c>
      <c r="AJ263">
        <f t="shared" si="148"/>
        <v>0</v>
      </c>
      <c r="AK263">
        <v>3.38</v>
      </c>
      <c r="AL263">
        <v>3.38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9.57</v>
      </c>
      <c r="BD263" t="s">
        <v>3</v>
      </c>
      <c r="BE263" t="s">
        <v>3</v>
      </c>
      <c r="BF263" t="s">
        <v>3</v>
      </c>
      <c r="BG263" t="s">
        <v>3</v>
      </c>
      <c r="BH263">
        <v>3</v>
      </c>
      <c r="BI263">
        <v>2</v>
      </c>
      <c r="BJ263" t="s">
        <v>3</v>
      </c>
      <c r="BM263">
        <v>1618</v>
      </c>
      <c r="BN263">
        <v>0</v>
      </c>
      <c r="BO263" t="s">
        <v>3</v>
      </c>
      <c r="BP263">
        <v>0</v>
      </c>
      <c r="BQ263">
        <v>201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0</v>
      </c>
      <c r="CA263">
        <v>0</v>
      </c>
      <c r="CB263" t="s">
        <v>3</v>
      </c>
      <c r="CE263">
        <v>30</v>
      </c>
      <c r="CF263">
        <v>0</v>
      </c>
      <c r="CG263">
        <v>0</v>
      </c>
      <c r="CH263">
        <v>24</v>
      </c>
      <c r="CI263">
        <v>0</v>
      </c>
      <c r="CJ263">
        <v>0</v>
      </c>
      <c r="CK263">
        <v>0</v>
      </c>
      <c r="CL263">
        <v>0</v>
      </c>
      <c r="CM263">
        <v>0</v>
      </c>
      <c r="CN263" t="s">
        <v>3</v>
      </c>
      <c r="CO263">
        <v>0</v>
      </c>
      <c r="CP263">
        <f t="shared" si="149"/>
        <v>7277.99</v>
      </c>
      <c r="CQ263">
        <f t="shared" si="150"/>
        <v>32.35</v>
      </c>
      <c r="CR263">
        <f>(ROUND((ROUND(((ET263)*AV263*1),2)*BB263),2)+ROUND((ROUND(((AE263-(EU263))*AV263*1),2)*BS263),2))</f>
        <v>0</v>
      </c>
      <c r="CS263">
        <f t="shared" si="151"/>
        <v>0</v>
      </c>
      <c r="CT263">
        <f t="shared" si="152"/>
        <v>0</v>
      </c>
      <c r="CU263">
        <f t="shared" si="153"/>
        <v>0</v>
      </c>
      <c r="CV263">
        <f t="shared" si="154"/>
        <v>0</v>
      </c>
      <c r="CW263">
        <f t="shared" si="155"/>
        <v>0</v>
      </c>
      <c r="CX263">
        <f t="shared" si="156"/>
        <v>0</v>
      </c>
      <c r="CY263">
        <f t="shared" si="157"/>
        <v>0</v>
      </c>
      <c r="CZ263">
        <f t="shared" si="158"/>
        <v>0</v>
      </c>
      <c r="DC263" t="s">
        <v>3</v>
      </c>
      <c r="DD263" t="s">
        <v>3</v>
      </c>
      <c r="DE263" t="s">
        <v>3</v>
      </c>
      <c r="DF263" t="s">
        <v>3</v>
      </c>
      <c r="DG263" t="s">
        <v>3</v>
      </c>
      <c r="DH263" t="s">
        <v>3</v>
      </c>
      <c r="DI263" t="s">
        <v>3</v>
      </c>
      <c r="DJ263" t="s">
        <v>3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1010</v>
      </c>
      <c r="DV263" t="s">
        <v>47</v>
      </c>
      <c r="DW263" t="s">
        <v>47</v>
      </c>
      <c r="DX263">
        <v>1</v>
      </c>
      <c r="DZ263" t="s">
        <v>3</v>
      </c>
      <c r="EA263" t="s">
        <v>3</v>
      </c>
      <c r="EB263" t="s">
        <v>3</v>
      </c>
      <c r="EC263" t="s">
        <v>3</v>
      </c>
      <c r="EE263">
        <v>50803468</v>
      </c>
      <c r="EF263">
        <v>201</v>
      </c>
      <c r="EG263" t="s">
        <v>36</v>
      </c>
      <c r="EH263">
        <v>0</v>
      </c>
      <c r="EI263" t="s">
        <v>3</v>
      </c>
      <c r="EJ263">
        <v>2</v>
      </c>
      <c r="EK263">
        <v>1618</v>
      </c>
      <c r="EL263" t="s">
        <v>37</v>
      </c>
      <c r="EM263" t="s">
        <v>38</v>
      </c>
      <c r="EO263" t="s">
        <v>3</v>
      </c>
      <c r="EQ263">
        <v>0</v>
      </c>
      <c r="ER263">
        <v>3.38</v>
      </c>
      <c r="ES263">
        <v>3.38</v>
      </c>
      <c r="ET263">
        <v>0</v>
      </c>
      <c r="EU263">
        <v>0</v>
      </c>
      <c r="EV263">
        <v>0</v>
      </c>
      <c r="EW263">
        <v>0</v>
      </c>
      <c r="EX263">
        <v>0</v>
      </c>
      <c r="EY263">
        <v>0</v>
      </c>
      <c r="EZ263">
        <v>5</v>
      </c>
      <c r="FC263">
        <v>0</v>
      </c>
      <c r="FD263">
        <v>18</v>
      </c>
      <c r="FF263">
        <v>31.67</v>
      </c>
      <c r="FQ263">
        <v>0</v>
      </c>
      <c r="FR263">
        <f t="shared" si="159"/>
        <v>0</v>
      </c>
      <c r="FS263">
        <v>0</v>
      </c>
      <c r="FX263">
        <v>0</v>
      </c>
      <c r="FY263">
        <v>0</v>
      </c>
      <c r="GA263" t="s">
        <v>83</v>
      </c>
      <c r="GD263">
        <v>0</v>
      </c>
      <c r="GF263">
        <v>-8404313</v>
      </c>
      <c r="GG263">
        <v>2</v>
      </c>
      <c r="GH263">
        <v>3</v>
      </c>
      <c r="GI263">
        <v>5</v>
      </c>
      <c r="GJ263">
        <v>0</v>
      </c>
      <c r="GK263">
        <f>ROUND(R263*(S12)/100,2)</f>
        <v>0</v>
      </c>
      <c r="GL263">
        <f t="shared" si="160"/>
        <v>0</v>
      </c>
      <c r="GM263">
        <f t="shared" si="161"/>
        <v>7277.99</v>
      </c>
      <c r="GN263">
        <f t="shared" si="162"/>
        <v>0</v>
      </c>
      <c r="GO263">
        <f t="shared" si="163"/>
        <v>7277.99</v>
      </c>
      <c r="GP263">
        <f t="shared" si="164"/>
        <v>0</v>
      </c>
      <c r="GR263">
        <v>1</v>
      </c>
      <c r="GS263">
        <v>1</v>
      </c>
      <c r="GT263">
        <v>0</v>
      </c>
      <c r="GU263" t="s">
        <v>3</v>
      </c>
      <c r="GV263">
        <f t="shared" si="165"/>
        <v>0</v>
      </c>
      <c r="GW263">
        <v>1</v>
      </c>
      <c r="GX263">
        <f t="shared" si="166"/>
        <v>0</v>
      </c>
      <c r="HA263">
        <v>0</v>
      </c>
      <c r="HB263">
        <v>0</v>
      </c>
      <c r="HC263">
        <f t="shared" si="167"/>
        <v>0</v>
      </c>
      <c r="HE263" t="s">
        <v>62</v>
      </c>
      <c r="HF263" t="s">
        <v>31</v>
      </c>
      <c r="HM263" t="s">
        <v>3</v>
      </c>
      <c r="HN263" t="s">
        <v>3</v>
      </c>
      <c r="HO263" t="s">
        <v>3</v>
      </c>
      <c r="HP263" t="s">
        <v>3</v>
      </c>
      <c r="HQ263" t="s">
        <v>3</v>
      </c>
      <c r="IK263">
        <v>0</v>
      </c>
    </row>
    <row r="264" spans="1:255" x14ac:dyDescent="0.2">
      <c r="A264" s="2">
        <v>17</v>
      </c>
      <c r="B264" s="2">
        <v>1</v>
      </c>
      <c r="C264" s="2">
        <f>ROW(SmtRes!A120)</f>
        <v>120</v>
      </c>
      <c r="D264" s="2">
        <f>ROW(EtalonRes!A139)</f>
        <v>139</v>
      </c>
      <c r="E264" s="2" t="s">
        <v>188</v>
      </c>
      <c r="F264" s="2" t="s">
        <v>85</v>
      </c>
      <c r="G264" s="2" t="s">
        <v>86</v>
      </c>
      <c r="H264" s="2" t="s">
        <v>87</v>
      </c>
      <c r="I264" s="2">
        <v>0.505</v>
      </c>
      <c r="J264" s="2">
        <v>0</v>
      </c>
      <c r="K264" s="2">
        <v>0.505</v>
      </c>
      <c r="L264" s="2">
        <v>0.505</v>
      </c>
      <c r="M264" s="2">
        <v>0</v>
      </c>
      <c r="N264" s="2">
        <f t="shared" si="134"/>
        <v>0.505</v>
      </c>
      <c r="O264" s="2">
        <f t="shared" si="135"/>
        <v>12222.96</v>
      </c>
      <c r="P264" s="2">
        <f t="shared" si="136"/>
        <v>3999.07</v>
      </c>
      <c r="Q264" s="2">
        <f>(ROUND((ROUND(((((ET264*1.2)*1.1))*AV264*I264),2)*BB264),2)+ROUND((ROUND(((AE264-(((EU264*1.2)*1.1)))*AV264*I264),2)*BS264),2))</f>
        <v>1619.48</v>
      </c>
      <c r="R264" s="2">
        <f t="shared" si="137"/>
        <v>617.52</v>
      </c>
      <c r="S264" s="2">
        <f t="shared" si="138"/>
        <v>6604.41</v>
      </c>
      <c r="T264" s="2">
        <f t="shared" si="139"/>
        <v>0</v>
      </c>
      <c r="U264" s="2">
        <f t="shared" si="140"/>
        <v>17.587841040000001</v>
      </c>
      <c r="V264" s="2">
        <f t="shared" si="141"/>
        <v>0</v>
      </c>
      <c r="W264" s="2">
        <f t="shared" si="142"/>
        <v>0</v>
      </c>
      <c r="X264" s="2">
        <f t="shared" si="143"/>
        <v>6076.06</v>
      </c>
      <c r="Y264" s="2">
        <f t="shared" si="144"/>
        <v>2839.9</v>
      </c>
      <c r="Z264" s="2"/>
      <c r="AA264" s="2">
        <v>52210627</v>
      </c>
      <c r="AB264" s="2">
        <f t="shared" si="145"/>
        <v>1636.1387999999999</v>
      </c>
      <c r="AC264" s="2">
        <f>ROUND((((ES264*1)*1)),6)</f>
        <v>974.04</v>
      </c>
      <c r="AD264" s="2">
        <f>ROUND((((((ET264*1.2)*1.1))-(((EU264*1.2)*1.1)))+AE264),6)</f>
        <v>252.29159999999999</v>
      </c>
      <c r="AE264" s="2">
        <f>ROUND((((EU264*1.2)*1.1)),6)</f>
        <v>38.319600000000001</v>
      </c>
      <c r="AF264" s="2">
        <f>ROUND((((EV264*1.2)*1.1)),6)</f>
        <v>409.80720000000002</v>
      </c>
      <c r="AG264" s="2">
        <f t="shared" si="147"/>
        <v>0</v>
      </c>
      <c r="AH264" s="2">
        <f>(((EW264*1.2)*1.1))</f>
        <v>33.264000000000003</v>
      </c>
      <c r="AI264" s="2">
        <f>(((EX264*1.2)*1.1))</f>
        <v>0</v>
      </c>
      <c r="AJ264" s="2">
        <f t="shared" si="148"/>
        <v>0</v>
      </c>
      <c r="AK264" s="2">
        <v>1475.63</v>
      </c>
      <c r="AL264" s="2">
        <v>974.04</v>
      </c>
      <c r="AM264" s="2">
        <v>191.13</v>
      </c>
      <c r="AN264" s="2">
        <v>29.03</v>
      </c>
      <c r="AO264" s="2">
        <v>310.45999999999998</v>
      </c>
      <c r="AP264" s="2">
        <v>0</v>
      </c>
      <c r="AQ264" s="2">
        <v>25.2</v>
      </c>
      <c r="AR264" s="2">
        <v>0</v>
      </c>
      <c r="AS264" s="2">
        <v>0</v>
      </c>
      <c r="AT264" s="2">
        <v>92</v>
      </c>
      <c r="AU264" s="2">
        <v>43</v>
      </c>
      <c r="AV264" s="2">
        <v>1.0469999999999999</v>
      </c>
      <c r="AW264" s="2">
        <v>1</v>
      </c>
      <c r="AX264" s="2"/>
      <c r="AY264" s="2"/>
      <c r="AZ264" s="2">
        <v>1</v>
      </c>
      <c r="BA264" s="2">
        <v>30.48</v>
      </c>
      <c r="BB264" s="2">
        <v>12.14</v>
      </c>
      <c r="BC264" s="2">
        <v>8.1300000000000008</v>
      </c>
      <c r="BD264" s="2" t="s">
        <v>3</v>
      </c>
      <c r="BE264" s="2" t="s">
        <v>3</v>
      </c>
      <c r="BF264" s="2" t="s">
        <v>3</v>
      </c>
      <c r="BG264" s="2" t="s">
        <v>3</v>
      </c>
      <c r="BH264" s="2">
        <v>0</v>
      </c>
      <c r="BI264" s="2">
        <v>2</v>
      </c>
      <c r="BJ264" s="2" t="s">
        <v>88</v>
      </c>
      <c r="BK264" s="2"/>
      <c r="BL264" s="2"/>
      <c r="BM264" s="2">
        <v>320</v>
      </c>
      <c r="BN264" s="2">
        <v>0</v>
      </c>
      <c r="BO264" s="2" t="s">
        <v>85</v>
      </c>
      <c r="BP264" s="2">
        <v>1</v>
      </c>
      <c r="BQ264" s="2">
        <v>40</v>
      </c>
      <c r="BR264" s="2">
        <v>0</v>
      </c>
      <c r="BS264" s="2">
        <v>30.48</v>
      </c>
      <c r="BT264" s="2">
        <v>1</v>
      </c>
      <c r="BU264" s="2">
        <v>1</v>
      </c>
      <c r="BV264" s="2">
        <v>1</v>
      </c>
      <c r="BW264" s="2">
        <v>1</v>
      </c>
      <c r="BX264" s="2">
        <v>1</v>
      </c>
      <c r="BY264" s="2" t="s">
        <v>3</v>
      </c>
      <c r="BZ264" s="2">
        <v>92</v>
      </c>
      <c r="CA264" s="2">
        <v>43</v>
      </c>
      <c r="CB264" s="2" t="s">
        <v>3</v>
      </c>
      <c r="CC264" s="2"/>
      <c r="CD264" s="2"/>
      <c r="CE264" s="2">
        <v>30</v>
      </c>
      <c r="CF264" s="2">
        <v>0</v>
      </c>
      <c r="CG264" s="2">
        <v>0</v>
      </c>
      <c r="CH264" s="2">
        <v>25</v>
      </c>
      <c r="CI264" s="2">
        <v>0</v>
      </c>
      <c r="CJ264" s="2">
        <v>0</v>
      </c>
      <c r="CK264" s="2">
        <v>0</v>
      </c>
      <c r="CL264" s="2">
        <v>0</v>
      </c>
      <c r="CM264" s="2">
        <v>0</v>
      </c>
      <c r="CN264" s="2" t="s">
        <v>463</v>
      </c>
      <c r="CO264" s="2">
        <v>0</v>
      </c>
      <c r="CP264" s="2">
        <f t="shared" si="149"/>
        <v>12222.96</v>
      </c>
      <c r="CQ264" s="2">
        <f t="shared" si="150"/>
        <v>7918.95</v>
      </c>
      <c r="CR264" s="2">
        <f>(ROUND((ROUND(((((ET264*1.2)*1.1))*AV264*1),2)*BB264),2)+ROUND((ROUND(((AE264-(((EU264*1.2)*1.1)))*AV264*1),2)*BS264),2))</f>
        <v>3206.78</v>
      </c>
      <c r="CS264" s="2">
        <f t="shared" si="151"/>
        <v>1222.8599999999999</v>
      </c>
      <c r="CT264" s="2">
        <f t="shared" si="152"/>
        <v>13078.05</v>
      </c>
      <c r="CU264" s="2">
        <f t="shared" si="153"/>
        <v>0</v>
      </c>
      <c r="CV264" s="2">
        <f t="shared" si="154"/>
        <v>34.827407999999998</v>
      </c>
      <c r="CW264" s="2">
        <f t="shared" si="155"/>
        <v>0</v>
      </c>
      <c r="CX264" s="2">
        <f t="shared" si="156"/>
        <v>0</v>
      </c>
      <c r="CY264" s="2">
        <f t="shared" si="157"/>
        <v>6076.0572000000002</v>
      </c>
      <c r="CZ264" s="2">
        <f t="shared" si="158"/>
        <v>2839.8962999999999</v>
      </c>
      <c r="DA264" s="2"/>
      <c r="DB264" s="2"/>
      <c r="DC264" s="2" t="s">
        <v>3</v>
      </c>
      <c r="DD264" s="2" t="s">
        <v>54</v>
      </c>
      <c r="DE264" s="2" t="s">
        <v>26</v>
      </c>
      <c r="DF264" s="2" t="s">
        <v>26</v>
      </c>
      <c r="DG264" s="2" t="s">
        <v>26</v>
      </c>
      <c r="DH264" s="2" t="s">
        <v>3</v>
      </c>
      <c r="DI264" s="2" t="s">
        <v>26</v>
      </c>
      <c r="DJ264" s="2" t="s">
        <v>26</v>
      </c>
      <c r="DK264" s="2" t="s">
        <v>3</v>
      </c>
      <c r="DL264" s="2" t="s">
        <v>3</v>
      </c>
      <c r="DM264" s="2" t="s">
        <v>3</v>
      </c>
      <c r="DN264" s="2">
        <v>112</v>
      </c>
      <c r="DO264" s="2">
        <v>70</v>
      </c>
      <c r="DP264" s="2">
        <v>1.0469999999999999</v>
      </c>
      <c r="DQ264" s="2">
        <v>1</v>
      </c>
      <c r="DR264" s="2"/>
      <c r="DS264" s="2"/>
      <c r="DT264" s="2"/>
      <c r="DU264" s="2">
        <v>1005</v>
      </c>
      <c r="DV264" s="2" t="s">
        <v>87</v>
      </c>
      <c r="DW264" s="2" t="s">
        <v>87</v>
      </c>
      <c r="DX264" s="2">
        <v>100</v>
      </c>
      <c r="DY264" s="2"/>
      <c r="DZ264" s="2" t="s">
        <v>3</v>
      </c>
      <c r="EA264" s="2" t="s">
        <v>3</v>
      </c>
      <c r="EB264" s="2" t="s">
        <v>3</v>
      </c>
      <c r="EC264" s="2" t="s">
        <v>3</v>
      </c>
      <c r="ED264" s="2"/>
      <c r="EE264" s="2">
        <v>50802170</v>
      </c>
      <c r="EF264" s="2">
        <v>40</v>
      </c>
      <c r="EG264" s="2" t="s">
        <v>27</v>
      </c>
      <c r="EH264" s="2">
        <v>0</v>
      </c>
      <c r="EI264" s="2" t="s">
        <v>3</v>
      </c>
      <c r="EJ264" s="2">
        <v>2</v>
      </c>
      <c r="EK264" s="2">
        <v>320</v>
      </c>
      <c r="EL264" s="2" t="s">
        <v>89</v>
      </c>
      <c r="EM264" s="2" t="s">
        <v>90</v>
      </c>
      <c r="EN264" s="2"/>
      <c r="EO264" s="2" t="s">
        <v>57</v>
      </c>
      <c r="EP264" s="2"/>
      <c r="EQ264" s="2">
        <v>0</v>
      </c>
      <c r="ER264" s="2">
        <v>1475.63</v>
      </c>
      <c r="ES264" s="2">
        <v>974.04</v>
      </c>
      <c r="ET264" s="2">
        <v>191.13</v>
      </c>
      <c r="EU264" s="2">
        <v>29.03</v>
      </c>
      <c r="EV264" s="2">
        <v>310.45999999999998</v>
      </c>
      <c r="EW264" s="2">
        <v>25.2</v>
      </c>
      <c r="EX264" s="2">
        <v>0</v>
      </c>
      <c r="EY264" s="2">
        <v>0</v>
      </c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>
        <v>0</v>
      </c>
      <c r="FR264" s="2">
        <f t="shared" si="159"/>
        <v>0</v>
      </c>
      <c r="FS264" s="2">
        <v>0</v>
      </c>
      <c r="FT264" s="2"/>
      <c r="FU264" s="2"/>
      <c r="FV264" s="2"/>
      <c r="FW264" s="2"/>
      <c r="FX264" s="2">
        <v>112</v>
      </c>
      <c r="FY264" s="2">
        <v>70</v>
      </c>
      <c r="FZ264" s="2"/>
      <c r="GA264" s="2" t="s">
        <v>3</v>
      </c>
      <c r="GB264" s="2"/>
      <c r="GC264" s="2"/>
      <c r="GD264" s="2">
        <v>0</v>
      </c>
      <c r="GE264" s="2"/>
      <c r="GF264" s="2">
        <v>8991507</v>
      </c>
      <c r="GG264" s="2">
        <v>2</v>
      </c>
      <c r="GH264" s="2">
        <v>1</v>
      </c>
      <c r="GI264" s="2">
        <v>2</v>
      </c>
      <c r="GJ264" s="2">
        <v>0</v>
      </c>
      <c r="GK264" s="2">
        <f>ROUND(R264*(R12)/100,2)</f>
        <v>988.03</v>
      </c>
      <c r="GL264" s="2">
        <f t="shared" si="160"/>
        <v>0</v>
      </c>
      <c r="GM264" s="2">
        <f t="shared" si="161"/>
        <v>22126.95</v>
      </c>
      <c r="GN264" s="2">
        <f t="shared" si="162"/>
        <v>0</v>
      </c>
      <c r="GO264" s="2">
        <f t="shared" si="163"/>
        <v>22126.95</v>
      </c>
      <c r="GP264" s="2">
        <f t="shared" si="164"/>
        <v>0</v>
      </c>
      <c r="GQ264" s="2"/>
      <c r="GR264" s="2">
        <v>0</v>
      </c>
      <c r="GS264" s="2">
        <v>3</v>
      </c>
      <c r="GT264" s="2">
        <v>0</v>
      </c>
      <c r="GU264" s="2" t="s">
        <v>3</v>
      </c>
      <c r="GV264" s="2">
        <f t="shared" si="165"/>
        <v>0</v>
      </c>
      <c r="GW264" s="2">
        <v>1</v>
      </c>
      <c r="GX264" s="2">
        <f t="shared" si="166"/>
        <v>0</v>
      </c>
      <c r="GY264" s="2"/>
      <c r="GZ264" s="2"/>
      <c r="HA264" s="2">
        <v>0</v>
      </c>
      <c r="HB264" s="2">
        <v>0</v>
      </c>
      <c r="HC264" s="2">
        <f t="shared" si="167"/>
        <v>0</v>
      </c>
      <c r="HD264" s="2"/>
      <c r="HE264" s="2" t="s">
        <v>3</v>
      </c>
      <c r="HF264" s="2" t="s">
        <v>3</v>
      </c>
      <c r="HG264" s="2"/>
      <c r="HH264" s="2"/>
      <c r="HI264" s="2"/>
      <c r="HJ264" s="2"/>
      <c r="HK264" s="2"/>
      <c r="HL264" s="2"/>
      <c r="HM264" s="2" t="s">
        <v>3</v>
      </c>
      <c r="HN264" s="2" t="s">
        <v>3</v>
      </c>
      <c r="HO264" s="2" t="s">
        <v>3</v>
      </c>
      <c r="HP264" s="2" t="s">
        <v>3</v>
      </c>
      <c r="HQ264" s="2" t="s">
        <v>3</v>
      </c>
      <c r="HR264" s="2"/>
      <c r="HS264" s="2"/>
      <c r="HT264" s="2"/>
      <c r="HU264" s="2"/>
      <c r="HV264" s="2"/>
      <c r="HW264" s="2"/>
      <c r="HX264" s="2"/>
      <c r="HY264" s="2"/>
      <c r="HZ264" s="2"/>
      <c r="IA264" s="2"/>
      <c r="IB264" s="2"/>
      <c r="IC264" s="2"/>
      <c r="ID264" s="2"/>
      <c r="IE264" s="2"/>
      <c r="IF264" s="2"/>
      <c r="IG264" s="2"/>
      <c r="IH264" s="2"/>
      <c r="II264" s="2"/>
      <c r="IJ264" s="2"/>
      <c r="IK264" s="2">
        <v>0</v>
      </c>
      <c r="IL264" s="2"/>
      <c r="IM264" s="2"/>
      <c r="IN264" s="2"/>
      <c r="IO264" s="2"/>
      <c r="IP264" s="2"/>
      <c r="IQ264" s="2"/>
      <c r="IR264" s="2"/>
      <c r="IS264" s="2"/>
      <c r="IT264" s="2"/>
      <c r="IU264" s="2"/>
    </row>
    <row r="265" spans="1:255" x14ac:dyDescent="0.2">
      <c r="A265">
        <v>17</v>
      </c>
      <c r="B265">
        <v>1</v>
      </c>
      <c r="C265">
        <f>ROW(SmtRes!A124)</f>
        <v>124</v>
      </c>
      <c r="D265">
        <f>ROW(EtalonRes!A144)</f>
        <v>144</v>
      </c>
      <c r="E265" t="s">
        <v>188</v>
      </c>
      <c r="F265" t="s">
        <v>85</v>
      </c>
      <c r="G265" t="s">
        <v>86</v>
      </c>
      <c r="H265" t="s">
        <v>87</v>
      </c>
      <c r="I265">
        <v>0.505</v>
      </c>
      <c r="J265">
        <v>0</v>
      </c>
      <c r="K265">
        <v>0.505</v>
      </c>
      <c r="L265">
        <v>0.505</v>
      </c>
      <c r="M265">
        <v>0</v>
      </c>
      <c r="N265">
        <f t="shared" si="134"/>
        <v>0.505</v>
      </c>
      <c r="O265">
        <f t="shared" si="135"/>
        <v>12222.96</v>
      </c>
      <c r="P265">
        <f t="shared" si="136"/>
        <v>3999.07</v>
      </c>
      <c r="Q265">
        <f>(ROUND((ROUND(((((ET265*1.2)*1.1))*AV265*I265),2)*BB265),2)+ROUND((ROUND(((AE265-(((EU265*1.2)*1.1)))*AV265*I265),2)*BS265),2))</f>
        <v>1619.48</v>
      </c>
      <c r="R265">
        <f t="shared" si="137"/>
        <v>617.52</v>
      </c>
      <c r="S265">
        <f t="shared" si="138"/>
        <v>6604.41</v>
      </c>
      <c r="T265">
        <f t="shared" si="139"/>
        <v>0</v>
      </c>
      <c r="U265">
        <f t="shared" si="140"/>
        <v>17.587841040000001</v>
      </c>
      <c r="V265">
        <f t="shared" si="141"/>
        <v>0</v>
      </c>
      <c r="W265">
        <f t="shared" si="142"/>
        <v>0</v>
      </c>
      <c r="X265">
        <f t="shared" si="143"/>
        <v>6076.06</v>
      </c>
      <c r="Y265">
        <f t="shared" si="144"/>
        <v>2839.9</v>
      </c>
      <c r="AA265">
        <v>52210569</v>
      </c>
      <c r="AB265">
        <f t="shared" si="145"/>
        <v>1636.1387999999999</v>
      </c>
      <c r="AC265">
        <f>ROUND((((ES265*1)*1)),6)</f>
        <v>974.04</v>
      </c>
      <c r="AD265">
        <f>ROUND((((((ET265*1.2)*1.1))-(((EU265*1.2)*1.1)))+AE265),6)</f>
        <v>252.29159999999999</v>
      </c>
      <c r="AE265">
        <f>ROUND((((EU265*1.2)*1.1)),6)</f>
        <v>38.319600000000001</v>
      </c>
      <c r="AF265">
        <f>ROUND((((EV265*1.2)*1.1)),6)</f>
        <v>409.80720000000002</v>
      </c>
      <c r="AG265">
        <f t="shared" si="147"/>
        <v>0</v>
      </c>
      <c r="AH265">
        <f>(((EW265*1.2)*1.1))</f>
        <v>33.264000000000003</v>
      </c>
      <c r="AI265">
        <f>(((EX265*1.2)*1.1))</f>
        <v>0</v>
      </c>
      <c r="AJ265">
        <f t="shared" si="148"/>
        <v>0</v>
      </c>
      <c r="AK265">
        <v>1475.63</v>
      </c>
      <c r="AL265">
        <v>974.04</v>
      </c>
      <c r="AM265">
        <v>191.13</v>
      </c>
      <c r="AN265">
        <v>29.03</v>
      </c>
      <c r="AO265">
        <v>310.45999999999998</v>
      </c>
      <c r="AP265">
        <v>0</v>
      </c>
      <c r="AQ265">
        <v>25.2</v>
      </c>
      <c r="AR265">
        <v>0</v>
      </c>
      <c r="AS265">
        <v>0</v>
      </c>
      <c r="AT265">
        <v>92</v>
      </c>
      <c r="AU265">
        <v>43</v>
      </c>
      <c r="AV265">
        <v>1.0469999999999999</v>
      </c>
      <c r="AW265">
        <v>1</v>
      </c>
      <c r="AZ265">
        <v>1</v>
      </c>
      <c r="BA265">
        <v>30.48</v>
      </c>
      <c r="BB265">
        <v>12.14</v>
      </c>
      <c r="BC265">
        <v>8.1300000000000008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2</v>
      </c>
      <c r="BJ265" t="s">
        <v>88</v>
      </c>
      <c r="BM265">
        <v>320</v>
      </c>
      <c r="BN265">
        <v>0</v>
      </c>
      <c r="BO265" t="s">
        <v>85</v>
      </c>
      <c r="BP265">
        <v>1</v>
      </c>
      <c r="BQ265">
        <v>40</v>
      </c>
      <c r="BR265">
        <v>0</v>
      </c>
      <c r="BS265">
        <v>30.48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92</v>
      </c>
      <c r="CA265">
        <v>43</v>
      </c>
      <c r="CB265" t="s">
        <v>3</v>
      </c>
      <c r="CE265">
        <v>30</v>
      </c>
      <c r="CF265">
        <v>0</v>
      </c>
      <c r="CG265">
        <v>0</v>
      </c>
      <c r="CH265">
        <v>25</v>
      </c>
      <c r="CI265">
        <v>0</v>
      </c>
      <c r="CJ265">
        <v>0</v>
      </c>
      <c r="CK265">
        <v>0</v>
      </c>
      <c r="CL265">
        <v>0</v>
      </c>
      <c r="CM265">
        <v>0</v>
      </c>
      <c r="CN265" t="s">
        <v>463</v>
      </c>
      <c r="CO265">
        <v>0</v>
      </c>
      <c r="CP265">
        <f t="shared" si="149"/>
        <v>12222.96</v>
      </c>
      <c r="CQ265">
        <f t="shared" si="150"/>
        <v>7918.95</v>
      </c>
      <c r="CR265">
        <f>(ROUND((ROUND(((((ET265*1.2)*1.1))*AV265*1),2)*BB265),2)+ROUND((ROUND(((AE265-(((EU265*1.2)*1.1)))*AV265*1),2)*BS265),2))</f>
        <v>3206.78</v>
      </c>
      <c r="CS265">
        <f t="shared" si="151"/>
        <v>1222.8599999999999</v>
      </c>
      <c r="CT265">
        <f t="shared" si="152"/>
        <v>13078.05</v>
      </c>
      <c r="CU265">
        <f t="shared" si="153"/>
        <v>0</v>
      </c>
      <c r="CV265">
        <f t="shared" si="154"/>
        <v>34.827407999999998</v>
      </c>
      <c r="CW265">
        <f t="shared" si="155"/>
        <v>0</v>
      </c>
      <c r="CX265">
        <f t="shared" si="156"/>
        <v>0</v>
      </c>
      <c r="CY265">
        <f t="shared" si="157"/>
        <v>6076.0572000000002</v>
      </c>
      <c r="CZ265">
        <f t="shared" si="158"/>
        <v>2839.8962999999999</v>
      </c>
      <c r="DC265" t="s">
        <v>3</v>
      </c>
      <c r="DD265" t="s">
        <v>54</v>
      </c>
      <c r="DE265" t="s">
        <v>26</v>
      </c>
      <c r="DF265" t="s">
        <v>26</v>
      </c>
      <c r="DG265" t="s">
        <v>26</v>
      </c>
      <c r="DH265" t="s">
        <v>3</v>
      </c>
      <c r="DI265" t="s">
        <v>26</v>
      </c>
      <c r="DJ265" t="s">
        <v>26</v>
      </c>
      <c r="DK265" t="s">
        <v>3</v>
      </c>
      <c r="DL265" t="s">
        <v>3</v>
      </c>
      <c r="DM265" t="s">
        <v>3</v>
      </c>
      <c r="DN265">
        <v>112</v>
      </c>
      <c r="DO265">
        <v>70</v>
      </c>
      <c r="DP265">
        <v>1.0469999999999999</v>
      </c>
      <c r="DQ265">
        <v>1</v>
      </c>
      <c r="DU265">
        <v>1005</v>
      </c>
      <c r="DV265" t="s">
        <v>87</v>
      </c>
      <c r="DW265" t="s">
        <v>87</v>
      </c>
      <c r="DX265">
        <v>100</v>
      </c>
      <c r="DZ265" t="s">
        <v>3</v>
      </c>
      <c r="EA265" t="s">
        <v>3</v>
      </c>
      <c r="EB265" t="s">
        <v>3</v>
      </c>
      <c r="EC265" t="s">
        <v>3</v>
      </c>
      <c r="EE265">
        <v>50802170</v>
      </c>
      <c r="EF265">
        <v>40</v>
      </c>
      <c r="EG265" t="s">
        <v>27</v>
      </c>
      <c r="EH265">
        <v>0</v>
      </c>
      <c r="EI265" t="s">
        <v>3</v>
      </c>
      <c r="EJ265">
        <v>2</v>
      </c>
      <c r="EK265">
        <v>320</v>
      </c>
      <c r="EL265" t="s">
        <v>89</v>
      </c>
      <c r="EM265" t="s">
        <v>90</v>
      </c>
      <c r="EO265" t="s">
        <v>57</v>
      </c>
      <c r="EQ265">
        <v>0</v>
      </c>
      <c r="ER265">
        <v>1475.63</v>
      </c>
      <c r="ES265">
        <v>974.04</v>
      </c>
      <c r="ET265">
        <v>191.13</v>
      </c>
      <c r="EU265">
        <v>29.03</v>
      </c>
      <c r="EV265">
        <v>310.45999999999998</v>
      </c>
      <c r="EW265">
        <v>25.2</v>
      </c>
      <c r="EX265">
        <v>0</v>
      </c>
      <c r="EY265">
        <v>0</v>
      </c>
      <c r="FQ265">
        <v>0</v>
      </c>
      <c r="FR265">
        <f t="shared" si="159"/>
        <v>0</v>
      </c>
      <c r="FS265">
        <v>0</v>
      </c>
      <c r="FX265">
        <v>112</v>
      </c>
      <c r="FY265">
        <v>70</v>
      </c>
      <c r="GA265" t="s">
        <v>3</v>
      </c>
      <c r="GD265">
        <v>0</v>
      </c>
      <c r="GF265">
        <v>8991507</v>
      </c>
      <c r="GG265">
        <v>2</v>
      </c>
      <c r="GH265">
        <v>1</v>
      </c>
      <c r="GI265">
        <v>2</v>
      </c>
      <c r="GJ265">
        <v>0</v>
      </c>
      <c r="GK265">
        <f>ROUND(R265*(S12)/100,2)</f>
        <v>988.03</v>
      </c>
      <c r="GL265">
        <f t="shared" si="160"/>
        <v>0</v>
      </c>
      <c r="GM265">
        <f t="shared" si="161"/>
        <v>22126.95</v>
      </c>
      <c r="GN265">
        <f t="shared" si="162"/>
        <v>0</v>
      </c>
      <c r="GO265">
        <f t="shared" si="163"/>
        <v>22126.95</v>
      </c>
      <c r="GP265">
        <f t="shared" si="164"/>
        <v>0</v>
      </c>
      <c r="GR265">
        <v>0</v>
      </c>
      <c r="GS265">
        <v>3</v>
      </c>
      <c r="GT265">
        <v>0</v>
      </c>
      <c r="GU265" t="s">
        <v>3</v>
      </c>
      <c r="GV265">
        <f t="shared" si="165"/>
        <v>0</v>
      </c>
      <c r="GW265">
        <v>1</v>
      </c>
      <c r="GX265">
        <f t="shared" si="166"/>
        <v>0</v>
      </c>
      <c r="HA265">
        <v>0</v>
      </c>
      <c r="HB265">
        <v>0</v>
      </c>
      <c r="HC265">
        <f t="shared" si="167"/>
        <v>0</v>
      </c>
      <c r="HE265" t="s">
        <v>3</v>
      </c>
      <c r="HF265" t="s">
        <v>3</v>
      </c>
      <c r="HM265" t="s">
        <v>3</v>
      </c>
      <c r="HN265" t="s">
        <v>3</v>
      </c>
      <c r="HO265" t="s">
        <v>3</v>
      </c>
      <c r="HP265" t="s">
        <v>3</v>
      </c>
      <c r="HQ265" t="s">
        <v>3</v>
      </c>
      <c r="IK265">
        <v>0</v>
      </c>
    </row>
    <row r="266" spans="1:255" x14ac:dyDescent="0.2">
      <c r="A266" s="2">
        <v>17</v>
      </c>
      <c r="B266" s="2">
        <v>1</v>
      </c>
      <c r="C266" s="2"/>
      <c r="D266" s="2"/>
      <c r="E266" s="2" t="s">
        <v>189</v>
      </c>
      <c r="F266" s="2" t="s">
        <v>92</v>
      </c>
      <c r="G266" s="2" t="s">
        <v>93</v>
      </c>
      <c r="H266" s="2" t="s">
        <v>47</v>
      </c>
      <c r="I266" s="2">
        <v>65</v>
      </c>
      <c r="J266" s="2">
        <v>0</v>
      </c>
      <c r="K266" s="2">
        <v>65</v>
      </c>
      <c r="L266" s="2">
        <v>65</v>
      </c>
      <c r="M266" s="2">
        <v>0</v>
      </c>
      <c r="N266" s="2">
        <f t="shared" si="134"/>
        <v>65</v>
      </c>
      <c r="O266" s="2">
        <f t="shared" si="135"/>
        <v>20166.86</v>
      </c>
      <c r="P266" s="2">
        <f t="shared" si="136"/>
        <v>20166.86</v>
      </c>
      <c r="Q266" s="2">
        <f>(ROUND((ROUND(((ET266)*AV266*I266),2)*BB266),2)+ROUND((ROUND(((AE266-(EU266))*AV266*I266),2)*BS266),2))</f>
        <v>0</v>
      </c>
      <c r="R266" s="2">
        <f t="shared" si="137"/>
        <v>0</v>
      </c>
      <c r="S266" s="2">
        <f t="shared" si="138"/>
        <v>0</v>
      </c>
      <c r="T266" s="2">
        <f t="shared" si="139"/>
        <v>0</v>
      </c>
      <c r="U266" s="2">
        <f t="shared" si="140"/>
        <v>0</v>
      </c>
      <c r="V266" s="2">
        <f t="shared" si="141"/>
        <v>0</v>
      </c>
      <c r="W266" s="2">
        <f t="shared" si="142"/>
        <v>0</v>
      </c>
      <c r="X266" s="2">
        <f t="shared" si="143"/>
        <v>0</v>
      </c>
      <c r="Y266" s="2">
        <f t="shared" si="144"/>
        <v>0</v>
      </c>
      <c r="Z266" s="2"/>
      <c r="AA266" s="2">
        <v>52210627</v>
      </c>
      <c r="AB266" s="2">
        <f t="shared" si="145"/>
        <v>32.42</v>
      </c>
      <c r="AC266" s="2">
        <f>ROUND((ES266),6)</f>
        <v>32.42</v>
      </c>
      <c r="AD266" s="2">
        <f>ROUND((((ET266)-(EU266))+AE266),6)</f>
        <v>0</v>
      </c>
      <c r="AE266" s="2">
        <f t="shared" ref="AE266:AF269" si="176">ROUND((EU266),6)</f>
        <v>0</v>
      </c>
      <c r="AF266" s="2">
        <f t="shared" si="176"/>
        <v>0</v>
      </c>
      <c r="AG266" s="2">
        <f t="shared" si="147"/>
        <v>0</v>
      </c>
      <c r="AH266" s="2">
        <f t="shared" ref="AH266:AI269" si="177">(EW266)</f>
        <v>0</v>
      </c>
      <c r="AI266" s="2">
        <f t="shared" si="177"/>
        <v>0</v>
      </c>
      <c r="AJ266" s="2">
        <f t="shared" si="148"/>
        <v>0</v>
      </c>
      <c r="AK266" s="2">
        <v>32.42</v>
      </c>
      <c r="AL266" s="2">
        <v>32.42</v>
      </c>
      <c r="AM266" s="2">
        <v>0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1</v>
      </c>
      <c r="AW266" s="2">
        <v>1</v>
      </c>
      <c r="AX266" s="2"/>
      <c r="AY266" s="2"/>
      <c r="AZ266" s="2">
        <v>1</v>
      </c>
      <c r="BA266" s="2">
        <v>1</v>
      </c>
      <c r="BB266" s="2">
        <v>1</v>
      </c>
      <c r="BC266" s="2">
        <v>9.57</v>
      </c>
      <c r="BD266" s="2" t="s">
        <v>3</v>
      </c>
      <c r="BE266" s="2" t="s">
        <v>3</v>
      </c>
      <c r="BF266" s="2" t="s">
        <v>3</v>
      </c>
      <c r="BG266" s="2" t="s">
        <v>3</v>
      </c>
      <c r="BH266" s="2">
        <v>3</v>
      </c>
      <c r="BI266" s="2">
        <v>2</v>
      </c>
      <c r="BJ266" s="2" t="s">
        <v>3</v>
      </c>
      <c r="BK266" s="2"/>
      <c r="BL266" s="2"/>
      <c r="BM266" s="2">
        <v>1618</v>
      </c>
      <c r="BN266" s="2">
        <v>0</v>
      </c>
      <c r="BO266" s="2" t="s">
        <v>3</v>
      </c>
      <c r="BP266" s="2">
        <v>0</v>
      </c>
      <c r="BQ266" s="2">
        <v>201</v>
      </c>
      <c r="BR266" s="2">
        <v>0</v>
      </c>
      <c r="BS266" s="2">
        <v>1</v>
      </c>
      <c r="BT266" s="2">
        <v>1</v>
      </c>
      <c r="BU266" s="2">
        <v>1</v>
      </c>
      <c r="BV266" s="2">
        <v>1</v>
      </c>
      <c r="BW266" s="2">
        <v>1</v>
      </c>
      <c r="BX266" s="2">
        <v>1</v>
      </c>
      <c r="BY266" s="2" t="s">
        <v>3</v>
      </c>
      <c r="BZ266" s="2">
        <v>0</v>
      </c>
      <c r="CA266" s="2">
        <v>0</v>
      </c>
      <c r="CB266" s="2" t="s">
        <v>3</v>
      </c>
      <c r="CC266" s="2"/>
      <c r="CD266" s="2"/>
      <c r="CE266" s="2">
        <v>30</v>
      </c>
      <c r="CF266" s="2">
        <v>0</v>
      </c>
      <c r="CG266" s="2">
        <v>0</v>
      </c>
      <c r="CH266" s="2">
        <v>26</v>
      </c>
      <c r="CI266" s="2">
        <v>0</v>
      </c>
      <c r="CJ266" s="2">
        <v>0</v>
      </c>
      <c r="CK266" s="2">
        <v>0</v>
      </c>
      <c r="CL266" s="2">
        <v>0</v>
      </c>
      <c r="CM266" s="2">
        <v>0</v>
      </c>
      <c r="CN266" s="2" t="s">
        <v>3</v>
      </c>
      <c r="CO266" s="2">
        <v>0</v>
      </c>
      <c r="CP266" s="2">
        <f t="shared" si="149"/>
        <v>20166.86</v>
      </c>
      <c r="CQ266" s="2">
        <f t="shared" si="150"/>
        <v>310.26</v>
      </c>
      <c r="CR266" s="2">
        <f>(ROUND((ROUND(((ET266)*AV266*1),2)*BB266),2)+ROUND((ROUND(((AE266-(EU266))*AV266*1),2)*BS266),2))</f>
        <v>0</v>
      </c>
      <c r="CS266" s="2">
        <f t="shared" si="151"/>
        <v>0</v>
      </c>
      <c r="CT266" s="2">
        <f t="shared" si="152"/>
        <v>0</v>
      </c>
      <c r="CU266" s="2">
        <f t="shared" si="153"/>
        <v>0</v>
      </c>
      <c r="CV266" s="2">
        <f t="shared" si="154"/>
        <v>0</v>
      </c>
      <c r="CW266" s="2">
        <f t="shared" si="155"/>
        <v>0</v>
      </c>
      <c r="CX266" s="2">
        <f t="shared" si="156"/>
        <v>0</v>
      </c>
      <c r="CY266" s="2">
        <f t="shared" si="157"/>
        <v>0</v>
      </c>
      <c r="CZ266" s="2">
        <f t="shared" si="158"/>
        <v>0</v>
      </c>
      <c r="DA266" s="2"/>
      <c r="DB266" s="2"/>
      <c r="DC266" s="2" t="s">
        <v>3</v>
      </c>
      <c r="DD266" s="2" t="s">
        <v>3</v>
      </c>
      <c r="DE266" s="2" t="s">
        <v>3</v>
      </c>
      <c r="DF266" s="2" t="s">
        <v>3</v>
      </c>
      <c r="DG266" s="2" t="s">
        <v>3</v>
      </c>
      <c r="DH266" s="2" t="s">
        <v>3</v>
      </c>
      <c r="DI266" s="2" t="s">
        <v>3</v>
      </c>
      <c r="DJ266" s="2" t="s">
        <v>3</v>
      </c>
      <c r="DK266" s="2" t="s">
        <v>3</v>
      </c>
      <c r="DL266" s="2" t="s">
        <v>3</v>
      </c>
      <c r="DM266" s="2" t="s">
        <v>3</v>
      </c>
      <c r="DN266" s="2">
        <v>0</v>
      </c>
      <c r="DO266" s="2">
        <v>0</v>
      </c>
      <c r="DP266" s="2">
        <v>1</v>
      </c>
      <c r="DQ266" s="2">
        <v>1</v>
      </c>
      <c r="DR266" s="2"/>
      <c r="DS266" s="2"/>
      <c r="DT266" s="2"/>
      <c r="DU266" s="2">
        <v>1010</v>
      </c>
      <c r="DV266" s="2" t="s">
        <v>47</v>
      </c>
      <c r="DW266" s="2" t="s">
        <v>47</v>
      </c>
      <c r="DX266" s="2">
        <v>1</v>
      </c>
      <c r="DY266" s="2"/>
      <c r="DZ266" s="2" t="s">
        <v>3</v>
      </c>
      <c r="EA266" s="2" t="s">
        <v>3</v>
      </c>
      <c r="EB266" s="2" t="s">
        <v>3</v>
      </c>
      <c r="EC266" s="2" t="s">
        <v>3</v>
      </c>
      <c r="ED266" s="2"/>
      <c r="EE266" s="2">
        <v>50803468</v>
      </c>
      <c r="EF266" s="2">
        <v>201</v>
      </c>
      <c r="EG266" s="2" t="s">
        <v>36</v>
      </c>
      <c r="EH266" s="2">
        <v>0</v>
      </c>
      <c r="EI266" s="2" t="s">
        <v>3</v>
      </c>
      <c r="EJ266" s="2">
        <v>2</v>
      </c>
      <c r="EK266" s="2">
        <v>1618</v>
      </c>
      <c r="EL266" s="2" t="s">
        <v>37</v>
      </c>
      <c r="EM266" s="2" t="s">
        <v>38</v>
      </c>
      <c r="EN266" s="2"/>
      <c r="EO266" s="2" t="s">
        <v>3</v>
      </c>
      <c r="EP266" s="2"/>
      <c r="EQ266" s="2">
        <v>0</v>
      </c>
      <c r="ER266" s="2">
        <v>32.42</v>
      </c>
      <c r="ES266" s="2">
        <v>32.42</v>
      </c>
      <c r="ET266" s="2">
        <v>0</v>
      </c>
      <c r="EU266" s="2">
        <v>0</v>
      </c>
      <c r="EV266" s="2">
        <v>0</v>
      </c>
      <c r="EW266" s="2">
        <v>0</v>
      </c>
      <c r="EX266" s="2">
        <v>0</v>
      </c>
      <c r="EY266" s="2">
        <v>0</v>
      </c>
      <c r="EZ266" s="2">
        <v>5</v>
      </c>
      <c r="FA266" s="2"/>
      <c r="FB266" s="2"/>
      <c r="FC266" s="2">
        <v>0</v>
      </c>
      <c r="FD266" s="2">
        <v>18</v>
      </c>
      <c r="FE266" s="2"/>
      <c r="FF266" s="2">
        <v>304.17</v>
      </c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>
        <v>0</v>
      </c>
      <c r="FR266" s="2">
        <f t="shared" si="159"/>
        <v>0</v>
      </c>
      <c r="FS266" s="2">
        <v>0</v>
      </c>
      <c r="FT266" s="2"/>
      <c r="FU266" s="2"/>
      <c r="FV266" s="2"/>
      <c r="FW266" s="2"/>
      <c r="FX266" s="2">
        <v>0</v>
      </c>
      <c r="FY266" s="2">
        <v>0</v>
      </c>
      <c r="FZ266" s="2"/>
      <c r="GA266" s="2" t="s">
        <v>94</v>
      </c>
      <c r="GB266" s="2"/>
      <c r="GC266" s="2"/>
      <c r="GD266" s="2">
        <v>0</v>
      </c>
      <c r="GE266" s="2"/>
      <c r="GF266" s="2">
        <v>59760885</v>
      </c>
      <c r="GG266" s="2">
        <v>2</v>
      </c>
      <c r="GH266" s="2">
        <v>3</v>
      </c>
      <c r="GI266" s="2">
        <v>5</v>
      </c>
      <c r="GJ266" s="2">
        <v>0</v>
      </c>
      <c r="GK266" s="2">
        <f>ROUND(R266*(R12)/100,2)</f>
        <v>0</v>
      </c>
      <c r="GL266" s="2">
        <f t="shared" si="160"/>
        <v>0</v>
      </c>
      <c r="GM266" s="2">
        <f t="shared" si="161"/>
        <v>20166.86</v>
      </c>
      <c r="GN266" s="2">
        <f t="shared" si="162"/>
        <v>0</v>
      </c>
      <c r="GO266" s="2">
        <f t="shared" si="163"/>
        <v>20166.86</v>
      </c>
      <c r="GP266" s="2">
        <f t="shared" si="164"/>
        <v>0</v>
      </c>
      <c r="GQ266" s="2"/>
      <c r="GR266" s="2">
        <v>1</v>
      </c>
      <c r="GS266" s="2">
        <v>1</v>
      </c>
      <c r="GT266" s="2">
        <v>0</v>
      </c>
      <c r="GU266" s="2" t="s">
        <v>3</v>
      </c>
      <c r="GV266" s="2">
        <f t="shared" si="165"/>
        <v>0</v>
      </c>
      <c r="GW266" s="2">
        <v>1</v>
      </c>
      <c r="GX266" s="2">
        <f t="shared" si="166"/>
        <v>0</v>
      </c>
      <c r="GY266" s="2"/>
      <c r="GZ266" s="2"/>
      <c r="HA266" s="2">
        <v>0</v>
      </c>
      <c r="HB266" s="2">
        <v>0</v>
      </c>
      <c r="HC266" s="2">
        <f t="shared" si="167"/>
        <v>0</v>
      </c>
      <c r="HD266" s="2"/>
      <c r="HE266" s="2" t="s">
        <v>62</v>
      </c>
      <c r="HF266" s="2" t="s">
        <v>31</v>
      </c>
      <c r="HG266" s="2"/>
      <c r="HH266" s="2"/>
      <c r="HI266" s="2"/>
      <c r="HJ266" s="2"/>
      <c r="HK266" s="2"/>
      <c r="HL266" s="2"/>
      <c r="HM266" s="2" t="s">
        <v>3</v>
      </c>
      <c r="HN266" s="2" t="s">
        <v>3</v>
      </c>
      <c r="HO266" s="2" t="s">
        <v>3</v>
      </c>
      <c r="HP266" s="2" t="s">
        <v>3</v>
      </c>
      <c r="HQ266" s="2" t="s">
        <v>3</v>
      </c>
      <c r="HR266" s="2"/>
      <c r="HS266" s="2"/>
      <c r="HT266" s="2"/>
      <c r="HU266" s="2"/>
      <c r="HV266" s="2"/>
      <c r="HW266" s="2"/>
      <c r="HX266" s="2"/>
      <c r="HY266" s="2"/>
      <c r="HZ266" s="2"/>
      <c r="IA266" s="2"/>
      <c r="IB266" s="2"/>
      <c r="IC266" s="2"/>
      <c r="ID266" s="2"/>
      <c r="IE266" s="2"/>
      <c r="IF266" s="2"/>
      <c r="IG266" s="2"/>
      <c r="IH266" s="2"/>
      <c r="II266" s="2"/>
      <c r="IJ266" s="2"/>
      <c r="IK266" s="2">
        <v>0</v>
      </c>
      <c r="IL266" s="2"/>
      <c r="IM266" s="2"/>
      <c r="IN266" s="2"/>
      <c r="IO266" s="2"/>
      <c r="IP266" s="2"/>
      <c r="IQ266" s="2"/>
      <c r="IR266" s="2"/>
      <c r="IS266" s="2"/>
      <c r="IT266" s="2"/>
      <c r="IU266" s="2"/>
    </row>
    <row r="267" spans="1:255" x14ac:dyDescent="0.2">
      <c r="A267">
        <v>17</v>
      </c>
      <c r="B267">
        <v>1</v>
      </c>
      <c r="E267" t="s">
        <v>189</v>
      </c>
      <c r="F267" t="s">
        <v>92</v>
      </c>
      <c r="G267" t="s">
        <v>93</v>
      </c>
      <c r="H267" t="s">
        <v>47</v>
      </c>
      <c r="I267">
        <v>65</v>
      </c>
      <c r="J267">
        <v>0</v>
      </c>
      <c r="K267">
        <v>65</v>
      </c>
      <c r="L267">
        <v>65</v>
      </c>
      <c r="M267">
        <v>0</v>
      </c>
      <c r="N267">
        <f t="shared" si="134"/>
        <v>65</v>
      </c>
      <c r="O267">
        <f t="shared" si="135"/>
        <v>20166.86</v>
      </c>
      <c r="P267">
        <f t="shared" si="136"/>
        <v>20166.86</v>
      </c>
      <c r="Q267">
        <f>(ROUND((ROUND(((ET267)*AV267*I267),2)*BB267),2)+ROUND((ROUND(((AE267-(EU267))*AV267*I267),2)*BS267),2))</f>
        <v>0</v>
      </c>
      <c r="R267">
        <f t="shared" si="137"/>
        <v>0</v>
      </c>
      <c r="S267">
        <f t="shared" si="138"/>
        <v>0</v>
      </c>
      <c r="T267">
        <f t="shared" si="139"/>
        <v>0</v>
      </c>
      <c r="U267">
        <f t="shared" si="140"/>
        <v>0</v>
      </c>
      <c r="V267">
        <f t="shared" si="141"/>
        <v>0</v>
      </c>
      <c r="W267">
        <f t="shared" si="142"/>
        <v>0</v>
      </c>
      <c r="X267">
        <f t="shared" si="143"/>
        <v>0</v>
      </c>
      <c r="Y267">
        <f t="shared" si="144"/>
        <v>0</v>
      </c>
      <c r="AA267">
        <v>52210569</v>
      </c>
      <c r="AB267">
        <f t="shared" si="145"/>
        <v>32.42</v>
      </c>
      <c r="AC267">
        <f>ROUND((ES267),6)</f>
        <v>32.42</v>
      </c>
      <c r="AD267">
        <f>ROUND((((ET267)-(EU267))+AE267),6)</f>
        <v>0</v>
      </c>
      <c r="AE267">
        <f t="shared" si="176"/>
        <v>0</v>
      </c>
      <c r="AF267">
        <f t="shared" si="176"/>
        <v>0</v>
      </c>
      <c r="AG267">
        <f t="shared" si="147"/>
        <v>0</v>
      </c>
      <c r="AH267">
        <f t="shared" si="177"/>
        <v>0</v>
      </c>
      <c r="AI267">
        <f t="shared" si="177"/>
        <v>0</v>
      </c>
      <c r="AJ267">
        <f t="shared" si="148"/>
        <v>0</v>
      </c>
      <c r="AK267">
        <v>32.42</v>
      </c>
      <c r="AL267">
        <v>32.42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9.57</v>
      </c>
      <c r="BD267" t="s">
        <v>3</v>
      </c>
      <c r="BE267" t="s">
        <v>3</v>
      </c>
      <c r="BF267" t="s">
        <v>3</v>
      </c>
      <c r="BG267" t="s">
        <v>3</v>
      </c>
      <c r="BH267">
        <v>3</v>
      </c>
      <c r="BI267">
        <v>2</v>
      </c>
      <c r="BJ267" t="s">
        <v>3</v>
      </c>
      <c r="BM267">
        <v>1618</v>
      </c>
      <c r="BN267">
        <v>0</v>
      </c>
      <c r="BO267" t="s">
        <v>3</v>
      </c>
      <c r="BP267">
        <v>0</v>
      </c>
      <c r="BQ267">
        <v>201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0</v>
      </c>
      <c r="CA267">
        <v>0</v>
      </c>
      <c r="CB267" t="s">
        <v>3</v>
      </c>
      <c r="CE267">
        <v>30</v>
      </c>
      <c r="CF267">
        <v>0</v>
      </c>
      <c r="CG267">
        <v>0</v>
      </c>
      <c r="CH267">
        <v>26</v>
      </c>
      <c r="CI267">
        <v>0</v>
      </c>
      <c r="CJ267">
        <v>0</v>
      </c>
      <c r="CK267">
        <v>0</v>
      </c>
      <c r="CL267">
        <v>0</v>
      </c>
      <c r="CM267">
        <v>0</v>
      </c>
      <c r="CN267" t="s">
        <v>3</v>
      </c>
      <c r="CO267">
        <v>0</v>
      </c>
      <c r="CP267">
        <f t="shared" si="149"/>
        <v>20166.86</v>
      </c>
      <c r="CQ267">
        <f t="shared" si="150"/>
        <v>310.26</v>
      </c>
      <c r="CR267">
        <f>(ROUND((ROUND(((ET267)*AV267*1),2)*BB267),2)+ROUND((ROUND(((AE267-(EU267))*AV267*1),2)*BS267),2))</f>
        <v>0</v>
      </c>
      <c r="CS267">
        <f t="shared" si="151"/>
        <v>0</v>
      </c>
      <c r="CT267">
        <f t="shared" si="152"/>
        <v>0</v>
      </c>
      <c r="CU267">
        <f t="shared" si="153"/>
        <v>0</v>
      </c>
      <c r="CV267">
        <f t="shared" si="154"/>
        <v>0</v>
      </c>
      <c r="CW267">
        <f t="shared" si="155"/>
        <v>0</v>
      </c>
      <c r="CX267">
        <f t="shared" si="156"/>
        <v>0</v>
      </c>
      <c r="CY267">
        <f t="shared" si="157"/>
        <v>0</v>
      </c>
      <c r="CZ267">
        <f t="shared" si="158"/>
        <v>0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1010</v>
      </c>
      <c r="DV267" t="s">
        <v>47</v>
      </c>
      <c r="DW267" t="s">
        <v>47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50803468</v>
      </c>
      <c r="EF267">
        <v>201</v>
      </c>
      <c r="EG267" t="s">
        <v>36</v>
      </c>
      <c r="EH267">
        <v>0</v>
      </c>
      <c r="EI267" t="s">
        <v>3</v>
      </c>
      <c r="EJ267">
        <v>2</v>
      </c>
      <c r="EK267">
        <v>1618</v>
      </c>
      <c r="EL267" t="s">
        <v>37</v>
      </c>
      <c r="EM267" t="s">
        <v>38</v>
      </c>
      <c r="EO267" t="s">
        <v>3</v>
      </c>
      <c r="EQ267">
        <v>0</v>
      </c>
      <c r="ER267">
        <v>32.42</v>
      </c>
      <c r="ES267">
        <v>32.42</v>
      </c>
      <c r="ET267">
        <v>0</v>
      </c>
      <c r="EU267">
        <v>0</v>
      </c>
      <c r="EV267">
        <v>0</v>
      </c>
      <c r="EW267">
        <v>0</v>
      </c>
      <c r="EX267">
        <v>0</v>
      </c>
      <c r="EY267">
        <v>0</v>
      </c>
      <c r="EZ267">
        <v>5</v>
      </c>
      <c r="FC267">
        <v>0</v>
      </c>
      <c r="FD267">
        <v>18</v>
      </c>
      <c r="FF267">
        <v>304.17</v>
      </c>
      <c r="FQ267">
        <v>0</v>
      </c>
      <c r="FR267">
        <f t="shared" si="159"/>
        <v>0</v>
      </c>
      <c r="FS267">
        <v>0</v>
      </c>
      <c r="FX267">
        <v>0</v>
      </c>
      <c r="FY267">
        <v>0</v>
      </c>
      <c r="GA267" t="s">
        <v>94</v>
      </c>
      <c r="GD267">
        <v>0</v>
      </c>
      <c r="GF267">
        <v>59760885</v>
      </c>
      <c r="GG267">
        <v>2</v>
      </c>
      <c r="GH267">
        <v>3</v>
      </c>
      <c r="GI267">
        <v>5</v>
      </c>
      <c r="GJ267">
        <v>0</v>
      </c>
      <c r="GK267">
        <f>ROUND(R267*(S12)/100,2)</f>
        <v>0</v>
      </c>
      <c r="GL267">
        <f t="shared" si="160"/>
        <v>0</v>
      </c>
      <c r="GM267">
        <f t="shared" si="161"/>
        <v>20166.86</v>
      </c>
      <c r="GN267">
        <f t="shared" si="162"/>
        <v>0</v>
      </c>
      <c r="GO267">
        <f t="shared" si="163"/>
        <v>20166.86</v>
      </c>
      <c r="GP267">
        <f t="shared" si="164"/>
        <v>0</v>
      </c>
      <c r="GR267">
        <v>1</v>
      </c>
      <c r="GS267">
        <v>1</v>
      </c>
      <c r="GT267">
        <v>0</v>
      </c>
      <c r="GU267" t="s">
        <v>3</v>
      </c>
      <c r="GV267">
        <f t="shared" si="165"/>
        <v>0</v>
      </c>
      <c r="GW267">
        <v>1</v>
      </c>
      <c r="GX267">
        <f t="shared" si="166"/>
        <v>0</v>
      </c>
      <c r="HA267">
        <v>0</v>
      </c>
      <c r="HB267">
        <v>0</v>
      </c>
      <c r="HC267">
        <f t="shared" si="167"/>
        <v>0</v>
      </c>
      <c r="HE267" t="s">
        <v>62</v>
      </c>
      <c r="HF267" t="s">
        <v>31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55" x14ac:dyDescent="0.2">
      <c r="A268" s="2">
        <v>17</v>
      </c>
      <c r="B268" s="2">
        <v>1</v>
      </c>
      <c r="C268" s="2"/>
      <c r="D268" s="2"/>
      <c r="E268" s="2" t="s">
        <v>190</v>
      </c>
      <c r="F268" s="2" t="s">
        <v>92</v>
      </c>
      <c r="G268" s="2" t="s">
        <v>96</v>
      </c>
      <c r="H268" s="2" t="s">
        <v>47</v>
      </c>
      <c r="I268" s="2">
        <v>60</v>
      </c>
      <c r="J268" s="2">
        <v>0</v>
      </c>
      <c r="K268" s="2">
        <v>60</v>
      </c>
      <c r="L268" s="2">
        <v>60</v>
      </c>
      <c r="M268" s="2">
        <v>0</v>
      </c>
      <c r="N268" s="2">
        <f t="shared" si="134"/>
        <v>60</v>
      </c>
      <c r="O268" s="2">
        <f t="shared" si="135"/>
        <v>11219.87</v>
      </c>
      <c r="P268" s="2">
        <f t="shared" si="136"/>
        <v>11219.87</v>
      </c>
      <c r="Q268" s="2">
        <f>(ROUND((ROUND(((ET268)*AV268*I268),2)*BB268),2)+ROUND((ROUND(((AE268-(EU268))*AV268*I268),2)*BS268),2))</f>
        <v>0</v>
      </c>
      <c r="R268" s="2">
        <f t="shared" si="137"/>
        <v>0</v>
      </c>
      <c r="S268" s="2">
        <f t="shared" si="138"/>
        <v>0</v>
      </c>
      <c r="T268" s="2">
        <f t="shared" si="139"/>
        <v>0</v>
      </c>
      <c r="U268" s="2">
        <f t="shared" si="140"/>
        <v>0</v>
      </c>
      <c r="V268" s="2">
        <f t="shared" si="141"/>
        <v>0</v>
      </c>
      <c r="W268" s="2">
        <f t="shared" si="142"/>
        <v>0</v>
      </c>
      <c r="X268" s="2">
        <f t="shared" si="143"/>
        <v>0</v>
      </c>
      <c r="Y268" s="2">
        <f t="shared" si="144"/>
        <v>0</v>
      </c>
      <c r="Z268" s="2"/>
      <c r="AA268" s="2">
        <v>52210627</v>
      </c>
      <c r="AB268" s="2">
        <f t="shared" si="145"/>
        <v>19.54</v>
      </c>
      <c r="AC268" s="2">
        <f>ROUND((ES268),6)</f>
        <v>19.54</v>
      </c>
      <c r="AD268" s="2">
        <f>ROUND((((ET268)-(EU268))+AE268),6)</f>
        <v>0</v>
      </c>
      <c r="AE268" s="2">
        <f t="shared" si="176"/>
        <v>0</v>
      </c>
      <c r="AF268" s="2">
        <f t="shared" si="176"/>
        <v>0</v>
      </c>
      <c r="AG268" s="2">
        <f t="shared" si="147"/>
        <v>0</v>
      </c>
      <c r="AH268" s="2">
        <f t="shared" si="177"/>
        <v>0</v>
      </c>
      <c r="AI268" s="2">
        <f t="shared" si="177"/>
        <v>0</v>
      </c>
      <c r="AJ268" s="2">
        <f t="shared" si="148"/>
        <v>0</v>
      </c>
      <c r="AK268" s="2">
        <v>19.54</v>
      </c>
      <c r="AL268" s="2">
        <v>19.54</v>
      </c>
      <c r="AM268" s="2">
        <v>0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1</v>
      </c>
      <c r="AW268" s="2">
        <v>1</v>
      </c>
      <c r="AX268" s="2"/>
      <c r="AY268" s="2"/>
      <c r="AZ268" s="2">
        <v>1</v>
      </c>
      <c r="BA268" s="2">
        <v>1</v>
      </c>
      <c r="BB268" s="2">
        <v>1</v>
      </c>
      <c r="BC268" s="2">
        <v>9.57</v>
      </c>
      <c r="BD268" s="2" t="s">
        <v>3</v>
      </c>
      <c r="BE268" s="2" t="s">
        <v>3</v>
      </c>
      <c r="BF268" s="2" t="s">
        <v>3</v>
      </c>
      <c r="BG268" s="2" t="s">
        <v>3</v>
      </c>
      <c r="BH268" s="2">
        <v>3</v>
      </c>
      <c r="BI268" s="2">
        <v>2</v>
      </c>
      <c r="BJ268" s="2" t="s">
        <v>3</v>
      </c>
      <c r="BK268" s="2"/>
      <c r="BL268" s="2"/>
      <c r="BM268" s="2">
        <v>1618</v>
      </c>
      <c r="BN268" s="2">
        <v>0</v>
      </c>
      <c r="BO268" s="2" t="s">
        <v>3</v>
      </c>
      <c r="BP268" s="2">
        <v>0</v>
      </c>
      <c r="BQ268" s="2">
        <v>201</v>
      </c>
      <c r="BR268" s="2">
        <v>0</v>
      </c>
      <c r="BS268" s="2">
        <v>1</v>
      </c>
      <c r="BT268" s="2">
        <v>1</v>
      </c>
      <c r="BU268" s="2">
        <v>1</v>
      </c>
      <c r="BV268" s="2">
        <v>1</v>
      </c>
      <c r="BW268" s="2">
        <v>1</v>
      </c>
      <c r="BX268" s="2">
        <v>1</v>
      </c>
      <c r="BY268" s="2" t="s">
        <v>3</v>
      </c>
      <c r="BZ268" s="2">
        <v>0</v>
      </c>
      <c r="CA268" s="2">
        <v>0</v>
      </c>
      <c r="CB268" s="2" t="s">
        <v>3</v>
      </c>
      <c r="CC268" s="2"/>
      <c r="CD268" s="2"/>
      <c r="CE268" s="2">
        <v>30</v>
      </c>
      <c r="CF268" s="2">
        <v>0</v>
      </c>
      <c r="CG268" s="2">
        <v>0</v>
      </c>
      <c r="CH268" s="2">
        <v>27</v>
      </c>
      <c r="CI268" s="2">
        <v>0</v>
      </c>
      <c r="CJ268" s="2">
        <v>0</v>
      </c>
      <c r="CK268" s="2">
        <v>0</v>
      </c>
      <c r="CL268" s="2">
        <v>0</v>
      </c>
      <c r="CM268" s="2">
        <v>0</v>
      </c>
      <c r="CN268" s="2" t="s">
        <v>3</v>
      </c>
      <c r="CO268" s="2">
        <v>0</v>
      </c>
      <c r="CP268" s="2">
        <f t="shared" si="149"/>
        <v>11219.87</v>
      </c>
      <c r="CQ268" s="2">
        <f t="shared" si="150"/>
        <v>187</v>
      </c>
      <c r="CR268" s="2">
        <f>(ROUND((ROUND(((ET268)*AV268*1),2)*BB268),2)+ROUND((ROUND(((AE268-(EU268))*AV268*1),2)*BS268),2))</f>
        <v>0</v>
      </c>
      <c r="CS268" s="2">
        <f t="shared" si="151"/>
        <v>0</v>
      </c>
      <c r="CT268" s="2">
        <f t="shared" si="152"/>
        <v>0</v>
      </c>
      <c r="CU268" s="2">
        <f t="shared" si="153"/>
        <v>0</v>
      </c>
      <c r="CV268" s="2">
        <f t="shared" si="154"/>
        <v>0</v>
      </c>
      <c r="CW268" s="2">
        <f t="shared" si="155"/>
        <v>0</v>
      </c>
      <c r="CX268" s="2">
        <f t="shared" si="156"/>
        <v>0</v>
      </c>
      <c r="CY268" s="2">
        <f t="shared" si="157"/>
        <v>0</v>
      </c>
      <c r="CZ268" s="2">
        <f t="shared" si="158"/>
        <v>0</v>
      </c>
      <c r="DA268" s="2"/>
      <c r="DB268" s="2"/>
      <c r="DC268" s="2" t="s">
        <v>3</v>
      </c>
      <c r="DD268" s="2" t="s">
        <v>3</v>
      </c>
      <c r="DE268" s="2" t="s">
        <v>3</v>
      </c>
      <c r="DF268" s="2" t="s">
        <v>3</v>
      </c>
      <c r="DG268" s="2" t="s">
        <v>3</v>
      </c>
      <c r="DH268" s="2" t="s">
        <v>3</v>
      </c>
      <c r="DI268" s="2" t="s">
        <v>3</v>
      </c>
      <c r="DJ268" s="2" t="s">
        <v>3</v>
      </c>
      <c r="DK268" s="2" t="s">
        <v>3</v>
      </c>
      <c r="DL268" s="2" t="s">
        <v>3</v>
      </c>
      <c r="DM268" s="2" t="s">
        <v>3</v>
      </c>
      <c r="DN268" s="2">
        <v>0</v>
      </c>
      <c r="DO268" s="2">
        <v>0</v>
      </c>
      <c r="DP268" s="2">
        <v>1</v>
      </c>
      <c r="DQ268" s="2">
        <v>1</v>
      </c>
      <c r="DR268" s="2"/>
      <c r="DS268" s="2"/>
      <c r="DT268" s="2"/>
      <c r="DU268" s="2">
        <v>1010</v>
      </c>
      <c r="DV268" s="2" t="s">
        <v>47</v>
      </c>
      <c r="DW268" s="2" t="s">
        <v>47</v>
      </c>
      <c r="DX268" s="2">
        <v>1</v>
      </c>
      <c r="DY268" s="2"/>
      <c r="DZ268" s="2" t="s">
        <v>3</v>
      </c>
      <c r="EA268" s="2" t="s">
        <v>3</v>
      </c>
      <c r="EB268" s="2" t="s">
        <v>3</v>
      </c>
      <c r="EC268" s="2" t="s">
        <v>3</v>
      </c>
      <c r="ED268" s="2"/>
      <c r="EE268" s="2">
        <v>50803468</v>
      </c>
      <c r="EF268" s="2">
        <v>201</v>
      </c>
      <c r="EG268" s="2" t="s">
        <v>36</v>
      </c>
      <c r="EH268" s="2">
        <v>0</v>
      </c>
      <c r="EI268" s="2" t="s">
        <v>3</v>
      </c>
      <c r="EJ268" s="2">
        <v>2</v>
      </c>
      <c r="EK268" s="2">
        <v>1618</v>
      </c>
      <c r="EL268" s="2" t="s">
        <v>37</v>
      </c>
      <c r="EM268" s="2" t="s">
        <v>38</v>
      </c>
      <c r="EN268" s="2"/>
      <c r="EO268" s="2" t="s">
        <v>3</v>
      </c>
      <c r="EP268" s="2"/>
      <c r="EQ268" s="2">
        <v>0</v>
      </c>
      <c r="ER268" s="2">
        <v>19.54</v>
      </c>
      <c r="ES268" s="2">
        <v>19.54</v>
      </c>
      <c r="ET268" s="2">
        <v>0</v>
      </c>
      <c r="EU268" s="2">
        <v>0</v>
      </c>
      <c r="EV268" s="2">
        <v>0</v>
      </c>
      <c r="EW268" s="2">
        <v>0</v>
      </c>
      <c r="EX268" s="2">
        <v>0</v>
      </c>
      <c r="EY268" s="2">
        <v>0</v>
      </c>
      <c r="EZ268" s="2">
        <v>5</v>
      </c>
      <c r="FA268" s="2"/>
      <c r="FB268" s="2"/>
      <c r="FC268" s="2">
        <v>0</v>
      </c>
      <c r="FD268" s="2">
        <v>18</v>
      </c>
      <c r="FE268" s="2"/>
      <c r="FF268" s="2">
        <v>183.33</v>
      </c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>
        <v>0</v>
      </c>
      <c r="FR268" s="2">
        <f t="shared" si="159"/>
        <v>0</v>
      </c>
      <c r="FS268" s="2">
        <v>0</v>
      </c>
      <c r="FT268" s="2"/>
      <c r="FU268" s="2"/>
      <c r="FV268" s="2"/>
      <c r="FW268" s="2"/>
      <c r="FX268" s="2">
        <v>0</v>
      </c>
      <c r="FY268" s="2">
        <v>0</v>
      </c>
      <c r="FZ268" s="2"/>
      <c r="GA268" s="2" t="s">
        <v>97</v>
      </c>
      <c r="GB268" s="2"/>
      <c r="GC268" s="2"/>
      <c r="GD268" s="2">
        <v>0</v>
      </c>
      <c r="GE268" s="2"/>
      <c r="GF268" s="2">
        <v>869170248</v>
      </c>
      <c r="GG268" s="2">
        <v>2</v>
      </c>
      <c r="GH268" s="2">
        <v>3</v>
      </c>
      <c r="GI268" s="2">
        <v>5</v>
      </c>
      <c r="GJ268" s="2">
        <v>0</v>
      </c>
      <c r="GK268" s="2">
        <f>ROUND(R268*(R12)/100,2)</f>
        <v>0</v>
      </c>
      <c r="GL268" s="2">
        <f t="shared" si="160"/>
        <v>0</v>
      </c>
      <c r="GM268" s="2">
        <f t="shared" si="161"/>
        <v>11219.87</v>
      </c>
      <c r="GN268" s="2">
        <f t="shared" si="162"/>
        <v>0</v>
      </c>
      <c r="GO268" s="2">
        <f t="shared" si="163"/>
        <v>11219.87</v>
      </c>
      <c r="GP268" s="2">
        <f t="shared" si="164"/>
        <v>0</v>
      </c>
      <c r="GQ268" s="2"/>
      <c r="GR268" s="2">
        <v>1</v>
      </c>
      <c r="GS268" s="2">
        <v>1</v>
      </c>
      <c r="GT268" s="2">
        <v>0</v>
      </c>
      <c r="GU268" s="2" t="s">
        <v>3</v>
      </c>
      <c r="GV268" s="2">
        <f t="shared" si="165"/>
        <v>0</v>
      </c>
      <c r="GW268" s="2">
        <v>1</v>
      </c>
      <c r="GX268" s="2">
        <f t="shared" si="166"/>
        <v>0</v>
      </c>
      <c r="GY268" s="2"/>
      <c r="GZ268" s="2"/>
      <c r="HA268" s="2">
        <v>0</v>
      </c>
      <c r="HB268" s="2">
        <v>0</v>
      </c>
      <c r="HC268" s="2">
        <f t="shared" si="167"/>
        <v>0</v>
      </c>
      <c r="HD268" s="2"/>
      <c r="HE268" s="2" t="s">
        <v>62</v>
      </c>
      <c r="HF268" s="2" t="s">
        <v>31</v>
      </c>
      <c r="HG268" s="2"/>
      <c r="HH268" s="2"/>
      <c r="HI268" s="2"/>
      <c r="HJ268" s="2"/>
      <c r="HK268" s="2"/>
      <c r="HL268" s="2"/>
      <c r="HM268" s="2" t="s">
        <v>3</v>
      </c>
      <c r="HN268" s="2" t="s">
        <v>3</v>
      </c>
      <c r="HO268" s="2" t="s">
        <v>3</v>
      </c>
      <c r="HP268" s="2" t="s">
        <v>3</v>
      </c>
      <c r="HQ268" s="2" t="s">
        <v>3</v>
      </c>
      <c r="HR268" s="2"/>
      <c r="HS268" s="2"/>
      <c r="HT268" s="2"/>
      <c r="HU268" s="2"/>
      <c r="HV268" s="2"/>
      <c r="HW268" s="2"/>
      <c r="HX268" s="2"/>
      <c r="HY268" s="2"/>
      <c r="HZ268" s="2"/>
      <c r="IA268" s="2"/>
      <c r="IB268" s="2"/>
      <c r="IC268" s="2"/>
      <c r="ID268" s="2"/>
      <c r="IE268" s="2"/>
      <c r="IF268" s="2"/>
      <c r="IG268" s="2"/>
      <c r="IH268" s="2"/>
      <c r="II268" s="2"/>
      <c r="IJ268" s="2"/>
      <c r="IK268" s="2">
        <v>0</v>
      </c>
      <c r="IL268" s="2"/>
      <c r="IM268" s="2"/>
      <c r="IN268" s="2"/>
      <c r="IO268" s="2"/>
      <c r="IP268" s="2"/>
      <c r="IQ268" s="2"/>
      <c r="IR268" s="2"/>
      <c r="IS268" s="2"/>
      <c r="IT268" s="2"/>
      <c r="IU268" s="2"/>
    </row>
    <row r="269" spans="1:255" x14ac:dyDescent="0.2">
      <c r="A269">
        <v>17</v>
      </c>
      <c r="B269">
        <v>1</v>
      </c>
      <c r="E269" t="s">
        <v>190</v>
      </c>
      <c r="F269" t="s">
        <v>92</v>
      </c>
      <c r="G269" t="s">
        <v>96</v>
      </c>
      <c r="H269" t="s">
        <v>47</v>
      </c>
      <c r="I269">
        <v>60</v>
      </c>
      <c r="J269">
        <v>0</v>
      </c>
      <c r="K269">
        <v>60</v>
      </c>
      <c r="L269">
        <v>60</v>
      </c>
      <c r="M269">
        <v>0</v>
      </c>
      <c r="N269">
        <f t="shared" si="134"/>
        <v>60</v>
      </c>
      <c r="O269">
        <f t="shared" si="135"/>
        <v>11219.87</v>
      </c>
      <c r="P269">
        <f t="shared" si="136"/>
        <v>11219.87</v>
      </c>
      <c r="Q269">
        <f>(ROUND((ROUND(((ET269)*AV269*I269),2)*BB269),2)+ROUND((ROUND(((AE269-(EU269))*AV269*I269),2)*BS269),2))</f>
        <v>0</v>
      </c>
      <c r="R269">
        <f t="shared" si="137"/>
        <v>0</v>
      </c>
      <c r="S269">
        <f t="shared" si="138"/>
        <v>0</v>
      </c>
      <c r="T269">
        <f t="shared" si="139"/>
        <v>0</v>
      </c>
      <c r="U269">
        <f t="shared" si="140"/>
        <v>0</v>
      </c>
      <c r="V269">
        <f t="shared" si="141"/>
        <v>0</v>
      </c>
      <c r="W269">
        <f t="shared" si="142"/>
        <v>0</v>
      </c>
      <c r="X269">
        <f t="shared" si="143"/>
        <v>0</v>
      </c>
      <c r="Y269">
        <f t="shared" si="144"/>
        <v>0</v>
      </c>
      <c r="AA269">
        <v>52210569</v>
      </c>
      <c r="AB269">
        <f t="shared" si="145"/>
        <v>19.54</v>
      </c>
      <c r="AC269">
        <f>ROUND((ES269),6)</f>
        <v>19.54</v>
      </c>
      <c r="AD269">
        <f>ROUND((((ET269)-(EU269))+AE269),6)</f>
        <v>0</v>
      </c>
      <c r="AE269">
        <f t="shared" si="176"/>
        <v>0</v>
      </c>
      <c r="AF269">
        <f t="shared" si="176"/>
        <v>0</v>
      </c>
      <c r="AG269">
        <f t="shared" si="147"/>
        <v>0</v>
      </c>
      <c r="AH269">
        <f t="shared" si="177"/>
        <v>0</v>
      </c>
      <c r="AI269">
        <f t="shared" si="177"/>
        <v>0</v>
      </c>
      <c r="AJ269">
        <f t="shared" si="148"/>
        <v>0</v>
      </c>
      <c r="AK269">
        <v>19.54</v>
      </c>
      <c r="AL269">
        <v>19.54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9.57</v>
      </c>
      <c r="BD269" t="s">
        <v>3</v>
      </c>
      <c r="BE269" t="s">
        <v>3</v>
      </c>
      <c r="BF269" t="s">
        <v>3</v>
      </c>
      <c r="BG269" t="s">
        <v>3</v>
      </c>
      <c r="BH269">
        <v>3</v>
      </c>
      <c r="BI269">
        <v>2</v>
      </c>
      <c r="BJ269" t="s">
        <v>3</v>
      </c>
      <c r="BM269">
        <v>1618</v>
      </c>
      <c r="BN269">
        <v>0</v>
      </c>
      <c r="BO269" t="s">
        <v>3</v>
      </c>
      <c r="BP269">
        <v>0</v>
      </c>
      <c r="BQ269">
        <v>201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0</v>
      </c>
      <c r="CA269">
        <v>0</v>
      </c>
      <c r="CB269" t="s">
        <v>3</v>
      </c>
      <c r="CE269">
        <v>30</v>
      </c>
      <c r="CF269">
        <v>0</v>
      </c>
      <c r="CG269">
        <v>0</v>
      </c>
      <c r="CH269">
        <v>27</v>
      </c>
      <c r="CI269">
        <v>0</v>
      </c>
      <c r="CJ269">
        <v>0</v>
      </c>
      <c r="CK269">
        <v>0</v>
      </c>
      <c r="CL269">
        <v>0</v>
      </c>
      <c r="CM269">
        <v>0</v>
      </c>
      <c r="CN269" t="s">
        <v>3</v>
      </c>
      <c r="CO269">
        <v>0</v>
      </c>
      <c r="CP269">
        <f t="shared" si="149"/>
        <v>11219.87</v>
      </c>
      <c r="CQ269">
        <f t="shared" si="150"/>
        <v>187</v>
      </c>
      <c r="CR269">
        <f>(ROUND((ROUND(((ET269)*AV269*1),2)*BB269),2)+ROUND((ROUND(((AE269-(EU269))*AV269*1),2)*BS269),2))</f>
        <v>0</v>
      </c>
      <c r="CS269">
        <f t="shared" si="151"/>
        <v>0</v>
      </c>
      <c r="CT269">
        <f t="shared" si="152"/>
        <v>0</v>
      </c>
      <c r="CU269">
        <f t="shared" si="153"/>
        <v>0</v>
      </c>
      <c r="CV269">
        <f t="shared" si="154"/>
        <v>0</v>
      </c>
      <c r="CW269">
        <f t="shared" si="155"/>
        <v>0</v>
      </c>
      <c r="CX269">
        <f t="shared" si="156"/>
        <v>0</v>
      </c>
      <c r="CY269">
        <f t="shared" si="157"/>
        <v>0</v>
      </c>
      <c r="CZ269">
        <f t="shared" si="158"/>
        <v>0</v>
      </c>
      <c r="DC269" t="s">
        <v>3</v>
      </c>
      <c r="DD269" t="s">
        <v>3</v>
      </c>
      <c r="DE269" t="s">
        <v>3</v>
      </c>
      <c r="DF269" t="s">
        <v>3</v>
      </c>
      <c r="DG269" t="s">
        <v>3</v>
      </c>
      <c r="DH269" t="s">
        <v>3</v>
      </c>
      <c r="DI269" t="s">
        <v>3</v>
      </c>
      <c r="DJ269" t="s">
        <v>3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1010</v>
      </c>
      <c r="DV269" t="s">
        <v>47</v>
      </c>
      <c r="DW269" t="s">
        <v>47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50803468</v>
      </c>
      <c r="EF269">
        <v>201</v>
      </c>
      <c r="EG269" t="s">
        <v>36</v>
      </c>
      <c r="EH269">
        <v>0</v>
      </c>
      <c r="EI269" t="s">
        <v>3</v>
      </c>
      <c r="EJ269">
        <v>2</v>
      </c>
      <c r="EK269">
        <v>1618</v>
      </c>
      <c r="EL269" t="s">
        <v>37</v>
      </c>
      <c r="EM269" t="s">
        <v>38</v>
      </c>
      <c r="EO269" t="s">
        <v>3</v>
      </c>
      <c r="EQ269">
        <v>0</v>
      </c>
      <c r="ER269">
        <v>19.54</v>
      </c>
      <c r="ES269">
        <v>19.54</v>
      </c>
      <c r="ET269">
        <v>0</v>
      </c>
      <c r="EU269">
        <v>0</v>
      </c>
      <c r="EV269">
        <v>0</v>
      </c>
      <c r="EW269">
        <v>0</v>
      </c>
      <c r="EX269">
        <v>0</v>
      </c>
      <c r="EY269">
        <v>0</v>
      </c>
      <c r="EZ269">
        <v>5</v>
      </c>
      <c r="FC269">
        <v>0</v>
      </c>
      <c r="FD269">
        <v>18</v>
      </c>
      <c r="FF269">
        <v>183.33</v>
      </c>
      <c r="FQ269">
        <v>0</v>
      </c>
      <c r="FR269">
        <f t="shared" si="159"/>
        <v>0</v>
      </c>
      <c r="FS269">
        <v>0</v>
      </c>
      <c r="FX269">
        <v>0</v>
      </c>
      <c r="FY269">
        <v>0</v>
      </c>
      <c r="GA269" t="s">
        <v>97</v>
      </c>
      <c r="GD269">
        <v>0</v>
      </c>
      <c r="GF269">
        <v>869170248</v>
      </c>
      <c r="GG269">
        <v>2</v>
      </c>
      <c r="GH269">
        <v>3</v>
      </c>
      <c r="GI269">
        <v>5</v>
      </c>
      <c r="GJ269">
        <v>0</v>
      </c>
      <c r="GK269">
        <f>ROUND(R269*(S12)/100,2)</f>
        <v>0</v>
      </c>
      <c r="GL269">
        <f t="shared" si="160"/>
        <v>0</v>
      </c>
      <c r="GM269">
        <f t="shared" si="161"/>
        <v>11219.87</v>
      </c>
      <c r="GN269">
        <f t="shared" si="162"/>
        <v>0</v>
      </c>
      <c r="GO269">
        <f t="shared" si="163"/>
        <v>11219.87</v>
      </c>
      <c r="GP269">
        <f t="shared" si="164"/>
        <v>0</v>
      </c>
      <c r="GR269">
        <v>1</v>
      </c>
      <c r="GS269">
        <v>1</v>
      </c>
      <c r="GT269">
        <v>0</v>
      </c>
      <c r="GU269" t="s">
        <v>3</v>
      </c>
      <c r="GV269">
        <f t="shared" si="165"/>
        <v>0</v>
      </c>
      <c r="GW269">
        <v>1</v>
      </c>
      <c r="GX269">
        <f t="shared" si="166"/>
        <v>0</v>
      </c>
      <c r="HA269">
        <v>0</v>
      </c>
      <c r="HB269">
        <v>0</v>
      </c>
      <c r="HC269">
        <f t="shared" si="167"/>
        <v>0</v>
      </c>
      <c r="HE269" t="s">
        <v>62</v>
      </c>
      <c r="HF269" t="s">
        <v>31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1" spans="1:255" x14ac:dyDescent="0.2">
      <c r="A271" s="3">
        <v>51</v>
      </c>
      <c r="B271" s="3">
        <f>B240</f>
        <v>1</v>
      </c>
      <c r="C271" s="3">
        <f>A240</f>
        <v>5</v>
      </c>
      <c r="D271" s="3">
        <f>ROW(A240)</f>
        <v>240</v>
      </c>
      <c r="E271" s="3"/>
      <c r="F271" s="3" t="str">
        <f>IF(F240&lt;&gt;"",F240,"")</f>
        <v>Новый подраздел</v>
      </c>
      <c r="G271" s="3" t="str">
        <f>IF(G240&lt;&gt;"",G240,"")</f>
        <v>Монтажные работы</v>
      </c>
      <c r="H271" s="3">
        <v>0</v>
      </c>
      <c r="I271" s="3"/>
      <c r="J271" s="3"/>
      <c r="K271" s="3"/>
      <c r="L271" s="3"/>
      <c r="M271" s="3"/>
      <c r="N271" s="3"/>
      <c r="O271" s="3">
        <f t="shared" ref="O271:T271" si="178">ROUND(AB271,2)</f>
        <v>2690684.71</v>
      </c>
      <c r="P271" s="3">
        <f t="shared" si="178"/>
        <v>2518582</v>
      </c>
      <c r="Q271" s="3">
        <f t="shared" si="178"/>
        <v>19421.38</v>
      </c>
      <c r="R271" s="3">
        <f t="shared" si="178"/>
        <v>5314.18</v>
      </c>
      <c r="S271" s="3">
        <f t="shared" si="178"/>
        <v>152681.32999999999</v>
      </c>
      <c r="T271" s="3">
        <f t="shared" si="178"/>
        <v>0</v>
      </c>
      <c r="U271" s="3">
        <f>AH271</f>
        <v>407.98182300743991</v>
      </c>
      <c r="V271" s="3">
        <f>AI271</f>
        <v>0</v>
      </c>
      <c r="W271" s="3">
        <f>ROUND(AJ271,2)</f>
        <v>0</v>
      </c>
      <c r="X271" s="3">
        <f>ROUND(AK271,2)</f>
        <v>140466.82999999999</v>
      </c>
      <c r="Y271" s="3">
        <f>ROUND(AL271,2)</f>
        <v>65652.98</v>
      </c>
      <c r="Z271" s="3"/>
      <c r="AA271" s="3"/>
      <c r="AB271" s="3">
        <f>ROUND(SUMIF(AA244:AA269,"=52210627",O244:O269),2)</f>
        <v>2690684.71</v>
      </c>
      <c r="AC271" s="3">
        <f>ROUND(SUMIF(AA244:AA269,"=52210627",P244:P269),2)</f>
        <v>2518582</v>
      </c>
      <c r="AD271" s="3">
        <f>ROUND(SUMIF(AA244:AA269,"=52210627",Q244:Q269),2)</f>
        <v>19421.38</v>
      </c>
      <c r="AE271" s="3">
        <f>ROUND(SUMIF(AA244:AA269,"=52210627",R244:R269),2)</f>
        <v>5314.18</v>
      </c>
      <c r="AF271" s="3">
        <f>ROUND(SUMIF(AA244:AA269,"=52210627",S244:S269),2)</f>
        <v>152681.32999999999</v>
      </c>
      <c r="AG271" s="3">
        <f>ROUND(SUMIF(AA244:AA269,"=52210627",T244:T269),2)</f>
        <v>0</v>
      </c>
      <c r="AH271" s="3">
        <f>SUMIF(AA244:AA269,"=52210627",U244:U269)</f>
        <v>407.98182300743991</v>
      </c>
      <c r="AI271" s="3">
        <f>SUMIF(AA244:AA269,"=52210627",V244:V269)</f>
        <v>0</v>
      </c>
      <c r="AJ271" s="3">
        <f>ROUND(SUMIF(AA244:AA269,"=52210627",W244:W269),2)</f>
        <v>0</v>
      </c>
      <c r="AK271" s="3">
        <f>ROUND(SUMIF(AA244:AA269,"=52210627",X244:X269),2)</f>
        <v>140466.82999999999</v>
      </c>
      <c r="AL271" s="3">
        <f>ROUND(SUMIF(AA244:AA269,"=52210627",Y244:Y269),2)</f>
        <v>65652.98</v>
      </c>
      <c r="AM271" s="3"/>
      <c r="AN271" s="3"/>
      <c r="AO271" s="3">
        <f t="shared" ref="AO271:BD271" si="179">ROUND(BX271,2)</f>
        <v>0</v>
      </c>
      <c r="AP271" s="3">
        <f t="shared" si="179"/>
        <v>0</v>
      </c>
      <c r="AQ271" s="3">
        <f t="shared" si="179"/>
        <v>0</v>
      </c>
      <c r="AR271" s="3">
        <f t="shared" si="179"/>
        <v>2905307.2</v>
      </c>
      <c r="AS271" s="3">
        <f t="shared" si="179"/>
        <v>26908.880000000001</v>
      </c>
      <c r="AT271" s="3">
        <f t="shared" si="179"/>
        <v>2878398.32</v>
      </c>
      <c r="AU271" s="3">
        <f t="shared" si="179"/>
        <v>0</v>
      </c>
      <c r="AV271" s="3">
        <f t="shared" si="179"/>
        <v>2518582</v>
      </c>
      <c r="AW271" s="3">
        <f t="shared" si="179"/>
        <v>2518582</v>
      </c>
      <c r="AX271" s="3">
        <f t="shared" si="179"/>
        <v>0</v>
      </c>
      <c r="AY271" s="3">
        <f t="shared" si="179"/>
        <v>2518582</v>
      </c>
      <c r="AZ271" s="3">
        <f t="shared" si="179"/>
        <v>0</v>
      </c>
      <c r="BA271" s="3">
        <f t="shared" si="179"/>
        <v>0</v>
      </c>
      <c r="BB271" s="3">
        <f t="shared" si="179"/>
        <v>0</v>
      </c>
      <c r="BC271" s="3">
        <f t="shared" si="179"/>
        <v>0</v>
      </c>
      <c r="BD271" s="3">
        <f t="shared" si="179"/>
        <v>0</v>
      </c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>
        <f>ROUND(SUMIF(AA244:AA269,"=52210627",FQ244:FQ269),2)</f>
        <v>0</v>
      </c>
      <c r="BY271" s="3">
        <f>ROUND(SUMIF(AA244:AA269,"=52210627",FR244:FR269),2)</f>
        <v>0</v>
      </c>
      <c r="BZ271" s="3">
        <f>ROUND(SUMIF(AA244:AA269,"=52210627",GL244:GL269),2)</f>
        <v>0</v>
      </c>
      <c r="CA271" s="3">
        <f>ROUND(SUMIF(AA244:AA269,"=52210627",GM244:GM269),2)</f>
        <v>2905307.2</v>
      </c>
      <c r="CB271" s="3">
        <f>ROUND(SUMIF(AA244:AA269,"=52210627",GN244:GN269),2)</f>
        <v>26908.880000000001</v>
      </c>
      <c r="CC271" s="3">
        <f>ROUND(SUMIF(AA244:AA269,"=52210627",GO244:GO269),2)</f>
        <v>2878398.32</v>
      </c>
      <c r="CD271" s="3">
        <f>ROUND(SUMIF(AA244:AA269,"=52210627",GP244:GP269),2)</f>
        <v>0</v>
      </c>
      <c r="CE271" s="3">
        <f>AC271-BX271</f>
        <v>2518582</v>
      </c>
      <c r="CF271" s="3">
        <f>AC271-BY271</f>
        <v>2518582</v>
      </c>
      <c r="CG271" s="3">
        <f>BX271-BZ271</f>
        <v>0</v>
      </c>
      <c r="CH271" s="3">
        <f>AC271-BX271-BY271+BZ271</f>
        <v>2518582</v>
      </c>
      <c r="CI271" s="3">
        <f>BY271-BZ271</f>
        <v>0</v>
      </c>
      <c r="CJ271" s="3">
        <f>ROUND(SUMIF(AA244:AA269,"=52210627",GX244:GX269),2)</f>
        <v>0</v>
      </c>
      <c r="CK271" s="3">
        <f>ROUND(SUMIF(AA244:AA269,"=52210627",GY244:GY269),2)</f>
        <v>0</v>
      </c>
      <c r="CL271" s="3">
        <f>ROUND(SUMIF(AA244:AA269,"=52210627",GZ244:GZ269),2)</f>
        <v>0</v>
      </c>
      <c r="CM271" s="3">
        <f>ROUND(SUMIF(AA244:AA269,"=52210627",HD244:HD269),2)</f>
        <v>0</v>
      </c>
      <c r="CN271" s="3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  <c r="DF271" s="3"/>
      <c r="DG271" s="4">
        <f t="shared" ref="DG271:DL271" si="180">ROUND(DT271,2)</f>
        <v>2690684.71</v>
      </c>
      <c r="DH271" s="4">
        <f t="shared" si="180"/>
        <v>2518582</v>
      </c>
      <c r="DI271" s="4">
        <f t="shared" si="180"/>
        <v>19421.38</v>
      </c>
      <c r="DJ271" s="4">
        <f t="shared" si="180"/>
        <v>5314.18</v>
      </c>
      <c r="DK271" s="4">
        <f t="shared" si="180"/>
        <v>152681.32999999999</v>
      </c>
      <c r="DL271" s="4">
        <f t="shared" si="180"/>
        <v>0</v>
      </c>
      <c r="DM271" s="4">
        <f>DZ271</f>
        <v>407.98182300743991</v>
      </c>
      <c r="DN271" s="4">
        <f>EA271</f>
        <v>0</v>
      </c>
      <c r="DO271" s="4">
        <f>ROUND(EB271,2)</f>
        <v>0</v>
      </c>
      <c r="DP271" s="4">
        <f>ROUND(EC271,2)</f>
        <v>140466.82999999999</v>
      </c>
      <c r="DQ271" s="4">
        <f>ROUND(ED271,2)</f>
        <v>65652.98</v>
      </c>
      <c r="DR271" s="4"/>
      <c r="DS271" s="4"/>
      <c r="DT271" s="4">
        <f>ROUND(SUMIF(AA244:AA269,"=52210569",O244:O269),2)</f>
        <v>2690684.71</v>
      </c>
      <c r="DU271" s="4">
        <f>ROUND(SUMIF(AA244:AA269,"=52210569",P244:P269),2)</f>
        <v>2518582</v>
      </c>
      <c r="DV271" s="4">
        <f>ROUND(SUMIF(AA244:AA269,"=52210569",Q244:Q269),2)</f>
        <v>19421.38</v>
      </c>
      <c r="DW271" s="4">
        <f>ROUND(SUMIF(AA244:AA269,"=52210569",R244:R269),2)</f>
        <v>5314.18</v>
      </c>
      <c r="DX271" s="4">
        <f>ROUND(SUMIF(AA244:AA269,"=52210569",S244:S269),2)</f>
        <v>152681.32999999999</v>
      </c>
      <c r="DY271" s="4">
        <f>ROUND(SUMIF(AA244:AA269,"=52210569",T244:T269),2)</f>
        <v>0</v>
      </c>
      <c r="DZ271" s="4">
        <f>SUMIF(AA244:AA269,"=52210569",U244:U269)</f>
        <v>407.98182300743991</v>
      </c>
      <c r="EA271" s="4">
        <f>SUMIF(AA244:AA269,"=52210569",V244:V269)</f>
        <v>0</v>
      </c>
      <c r="EB271" s="4">
        <f>ROUND(SUMIF(AA244:AA269,"=52210569",W244:W269),2)</f>
        <v>0</v>
      </c>
      <c r="EC271" s="4">
        <f>ROUND(SUMIF(AA244:AA269,"=52210569",X244:X269),2)</f>
        <v>140466.82999999999</v>
      </c>
      <c r="ED271" s="4">
        <f>ROUND(SUMIF(AA244:AA269,"=52210569",Y244:Y269),2)</f>
        <v>65652.98</v>
      </c>
      <c r="EE271" s="4"/>
      <c r="EF271" s="4"/>
      <c r="EG271" s="4">
        <f t="shared" ref="EG271:EV271" si="181">ROUND(FP271,2)</f>
        <v>0</v>
      </c>
      <c r="EH271" s="4">
        <f t="shared" si="181"/>
        <v>0</v>
      </c>
      <c r="EI271" s="4">
        <f t="shared" si="181"/>
        <v>0</v>
      </c>
      <c r="EJ271" s="4">
        <f t="shared" si="181"/>
        <v>2905307.2</v>
      </c>
      <c r="EK271" s="4">
        <f t="shared" si="181"/>
        <v>26908.880000000001</v>
      </c>
      <c r="EL271" s="4">
        <f t="shared" si="181"/>
        <v>2878398.32</v>
      </c>
      <c r="EM271" s="4">
        <f t="shared" si="181"/>
        <v>0</v>
      </c>
      <c r="EN271" s="4">
        <f t="shared" si="181"/>
        <v>2518582</v>
      </c>
      <c r="EO271" s="4">
        <f t="shared" si="181"/>
        <v>2518582</v>
      </c>
      <c r="EP271" s="4">
        <f t="shared" si="181"/>
        <v>0</v>
      </c>
      <c r="EQ271" s="4">
        <f t="shared" si="181"/>
        <v>2518582</v>
      </c>
      <c r="ER271" s="4">
        <f t="shared" si="181"/>
        <v>0</v>
      </c>
      <c r="ES271" s="4">
        <f t="shared" si="181"/>
        <v>0</v>
      </c>
      <c r="ET271" s="4">
        <f t="shared" si="181"/>
        <v>0</v>
      </c>
      <c r="EU271" s="4">
        <f t="shared" si="181"/>
        <v>0</v>
      </c>
      <c r="EV271" s="4">
        <f t="shared" si="181"/>
        <v>0</v>
      </c>
      <c r="EW271" s="4"/>
      <c r="EX271" s="4"/>
      <c r="EY271" s="4"/>
      <c r="EZ271" s="4"/>
      <c r="FA271" s="4"/>
      <c r="FB271" s="4"/>
      <c r="FC271" s="4"/>
      <c r="FD271" s="4"/>
      <c r="FE271" s="4"/>
      <c r="FF271" s="4"/>
      <c r="FG271" s="4"/>
      <c r="FH271" s="4"/>
      <c r="FI271" s="4"/>
      <c r="FJ271" s="4"/>
      <c r="FK271" s="4"/>
      <c r="FL271" s="4"/>
      <c r="FM271" s="4"/>
      <c r="FN271" s="4"/>
      <c r="FO271" s="4"/>
      <c r="FP271" s="4">
        <f>ROUND(SUMIF(AA244:AA269,"=52210569",FQ244:FQ269),2)</f>
        <v>0</v>
      </c>
      <c r="FQ271" s="4">
        <f>ROUND(SUMIF(AA244:AA269,"=52210569",FR244:FR269),2)</f>
        <v>0</v>
      </c>
      <c r="FR271" s="4">
        <f>ROUND(SUMIF(AA244:AA269,"=52210569",GL244:GL269),2)</f>
        <v>0</v>
      </c>
      <c r="FS271" s="4">
        <f>ROUND(SUMIF(AA244:AA269,"=52210569",GM244:GM269),2)</f>
        <v>2905307.2</v>
      </c>
      <c r="FT271" s="4">
        <f>ROUND(SUMIF(AA244:AA269,"=52210569",GN244:GN269),2)</f>
        <v>26908.880000000001</v>
      </c>
      <c r="FU271" s="4">
        <f>ROUND(SUMIF(AA244:AA269,"=52210569",GO244:GO269),2)</f>
        <v>2878398.32</v>
      </c>
      <c r="FV271" s="4">
        <f>ROUND(SUMIF(AA244:AA269,"=52210569",GP244:GP269),2)</f>
        <v>0</v>
      </c>
      <c r="FW271" s="4">
        <f>DU271-FP271</f>
        <v>2518582</v>
      </c>
      <c r="FX271" s="4">
        <f>DU271-FQ271</f>
        <v>2518582</v>
      </c>
      <c r="FY271" s="4">
        <f>FP271-FR271</f>
        <v>0</v>
      </c>
      <c r="FZ271" s="4">
        <f>DU271-FP271-FQ271+FR271</f>
        <v>2518582</v>
      </c>
      <c r="GA271" s="4">
        <f>FQ271-FR271</f>
        <v>0</v>
      </c>
      <c r="GB271" s="4">
        <f>ROUND(SUMIF(AA244:AA269,"=52210569",GX244:GX269),2)</f>
        <v>0</v>
      </c>
      <c r="GC271" s="4">
        <f>ROUND(SUMIF(AA244:AA269,"=52210569",GY244:GY269),2)</f>
        <v>0</v>
      </c>
      <c r="GD271" s="4">
        <f>ROUND(SUMIF(AA244:AA269,"=52210569",GZ244:GZ269),2)</f>
        <v>0</v>
      </c>
      <c r="GE271" s="4">
        <f>ROUND(SUMIF(AA244:AA269,"=52210569",HD244:HD269),2)</f>
        <v>0</v>
      </c>
      <c r="GF271" s="4"/>
      <c r="GG271" s="4"/>
      <c r="GH271" s="4"/>
      <c r="GI271" s="4"/>
      <c r="GJ271" s="4"/>
      <c r="GK271" s="4"/>
      <c r="GL271" s="4"/>
      <c r="GM271" s="4"/>
      <c r="GN271" s="4"/>
      <c r="GO271" s="4"/>
      <c r="GP271" s="4"/>
      <c r="GQ271" s="4"/>
      <c r="GR271" s="4"/>
      <c r="GS271" s="4"/>
      <c r="GT271" s="4"/>
      <c r="GU271" s="4"/>
      <c r="GV271" s="4"/>
      <c r="GW271" s="4"/>
      <c r="GX271" s="4">
        <v>0</v>
      </c>
    </row>
    <row r="273" spans="1:28" x14ac:dyDescent="0.2">
      <c r="A273" s="5">
        <v>50</v>
      </c>
      <c r="B273" s="5">
        <v>0</v>
      </c>
      <c r="C273" s="5">
        <v>0</v>
      </c>
      <c r="D273" s="5">
        <v>1</v>
      </c>
      <c r="E273" s="5">
        <v>201</v>
      </c>
      <c r="F273" s="5">
        <f>ROUND(Source!O271,O273)</f>
        <v>2690684.71</v>
      </c>
      <c r="G273" s="5" t="s">
        <v>98</v>
      </c>
      <c r="H273" s="5" t="s">
        <v>99</v>
      </c>
      <c r="I273" s="5"/>
      <c r="J273" s="5"/>
      <c r="K273" s="5">
        <v>201</v>
      </c>
      <c r="L273" s="5">
        <v>1</v>
      </c>
      <c r="M273" s="5">
        <v>3</v>
      </c>
      <c r="N273" s="5" t="s">
        <v>3</v>
      </c>
      <c r="O273" s="5">
        <v>2</v>
      </c>
      <c r="P273" s="5">
        <f>ROUND(Source!DG271,O273)</f>
        <v>2690684.71</v>
      </c>
      <c r="Q273" s="5"/>
      <c r="R273" s="5"/>
      <c r="S273" s="5"/>
      <c r="T273" s="5"/>
      <c r="U273" s="5"/>
      <c r="V273" s="5"/>
      <c r="W273" s="5">
        <v>2690684.71</v>
      </c>
      <c r="X273" s="5">
        <v>1</v>
      </c>
      <c r="Y273" s="5">
        <v>2690684.71</v>
      </c>
      <c r="Z273" s="5">
        <v>2690684.71</v>
      </c>
      <c r="AA273" s="5">
        <v>1</v>
      </c>
      <c r="AB273" s="5">
        <v>2690684.71</v>
      </c>
    </row>
    <row r="274" spans="1:28" x14ac:dyDescent="0.2">
      <c r="A274" s="5">
        <v>50</v>
      </c>
      <c r="B274" s="5">
        <v>0</v>
      </c>
      <c r="C274" s="5">
        <v>0</v>
      </c>
      <c r="D274" s="5">
        <v>1</v>
      </c>
      <c r="E274" s="5">
        <v>202</v>
      </c>
      <c r="F274" s="5">
        <f>ROUND(Source!P271,O274)</f>
        <v>2518582</v>
      </c>
      <c r="G274" s="5" t="s">
        <v>100</v>
      </c>
      <c r="H274" s="5" t="s">
        <v>101</v>
      </c>
      <c r="I274" s="5"/>
      <c r="J274" s="5"/>
      <c r="K274" s="5">
        <v>202</v>
      </c>
      <c r="L274" s="5">
        <v>2</v>
      </c>
      <c r="M274" s="5">
        <v>3</v>
      </c>
      <c r="N274" s="5" t="s">
        <v>3</v>
      </c>
      <c r="O274" s="5">
        <v>2</v>
      </c>
      <c r="P274" s="5">
        <f>ROUND(Source!DH271,O274)</f>
        <v>2518582</v>
      </c>
      <c r="Q274" s="5"/>
      <c r="R274" s="5"/>
      <c r="S274" s="5"/>
      <c r="T274" s="5"/>
      <c r="U274" s="5"/>
      <c r="V274" s="5"/>
      <c r="W274" s="5">
        <v>2518582</v>
      </c>
      <c r="X274" s="5">
        <v>1</v>
      </c>
      <c r="Y274" s="5">
        <v>2518582</v>
      </c>
      <c r="Z274" s="5">
        <v>2518582</v>
      </c>
      <c r="AA274" s="5">
        <v>1</v>
      </c>
      <c r="AB274" s="5">
        <v>2518582</v>
      </c>
    </row>
    <row r="275" spans="1:28" x14ac:dyDescent="0.2">
      <c r="A275" s="5">
        <v>50</v>
      </c>
      <c r="B275" s="5">
        <v>0</v>
      </c>
      <c r="C275" s="5">
        <v>0</v>
      </c>
      <c r="D275" s="5">
        <v>1</v>
      </c>
      <c r="E275" s="5">
        <v>222</v>
      </c>
      <c r="F275" s="5">
        <f>ROUND(Source!AO271,O275)</f>
        <v>0</v>
      </c>
      <c r="G275" s="5" t="s">
        <v>102</v>
      </c>
      <c r="H275" s="5" t="s">
        <v>103</v>
      </c>
      <c r="I275" s="5"/>
      <c r="J275" s="5"/>
      <c r="K275" s="5">
        <v>222</v>
      </c>
      <c r="L275" s="5">
        <v>3</v>
      </c>
      <c r="M275" s="5">
        <v>3</v>
      </c>
      <c r="N275" s="5" t="s">
        <v>3</v>
      </c>
      <c r="O275" s="5">
        <v>2</v>
      </c>
      <c r="P275" s="5">
        <f>ROUND(Source!EG271,O275)</f>
        <v>0</v>
      </c>
      <c r="Q275" s="5"/>
      <c r="R275" s="5"/>
      <c r="S275" s="5"/>
      <c r="T275" s="5"/>
      <c r="U275" s="5"/>
      <c r="V275" s="5"/>
      <c r="W275" s="5">
        <v>0</v>
      </c>
      <c r="X275" s="5">
        <v>1</v>
      </c>
      <c r="Y275" s="5">
        <v>0</v>
      </c>
      <c r="Z275" s="5">
        <v>0</v>
      </c>
      <c r="AA275" s="5">
        <v>1</v>
      </c>
      <c r="AB275" s="5">
        <v>0</v>
      </c>
    </row>
    <row r="276" spans="1:28" x14ac:dyDescent="0.2">
      <c r="A276" s="5">
        <v>50</v>
      </c>
      <c r="B276" s="5">
        <v>0</v>
      </c>
      <c r="C276" s="5">
        <v>0</v>
      </c>
      <c r="D276" s="5">
        <v>1</v>
      </c>
      <c r="E276" s="5">
        <v>225</v>
      </c>
      <c r="F276" s="5">
        <f>ROUND(Source!AV271,O276)</f>
        <v>2518582</v>
      </c>
      <c r="G276" s="5" t="s">
        <v>104</v>
      </c>
      <c r="H276" s="5" t="s">
        <v>105</v>
      </c>
      <c r="I276" s="5"/>
      <c r="J276" s="5"/>
      <c r="K276" s="5">
        <v>225</v>
      </c>
      <c r="L276" s="5">
        <v>4</v>
      </c>
      <c r="M276" s="5">
        <v>3</v>
      </c>
      <c r="N276" s="5" t="s">
        <v>3</v>
      </c>
      <c r="O276" s="5">
        <v>2</v>
      </c>
      <c r="P276" s="5">
        <f>ROUND(Source!EN271,O276)</f>
        <v>2518582</v>
      </c>
      <c r="Q276" s="5"/>
      <c r="R276" s="5"/>
      <c r="S276" s="5"/>
      <c r="T276" s="5"/>
      <c r="U276" s="5"/>
      <c r="V276" s="5"/>
      <c r="W276" s="5">
        <v>2518582</v>
      </c>
      <c r="X276" s="5">
        <v>1</v>
      </c>
      <c r="Y276" s="5">
        <v>2518582</v>
      </c>
      <c r="Z276" s="5">
        <v>2518582</v>
      </c>
      <c r="AA276" s="5">
        <v>1</v>
      </c>
      <c r="AB276" s="5">
        <v>2518582</v>
      </c>
    </row>
    <row r="277" spans="1:28" x14ac:dyDescent="0.2">
      <c r="A277" s="5">
        <v>50</v>
      </c>
      <c r="B277" s="5">
        <v>0</v>
      </c>
      <c r="C277" s="5">
        <v>0</v>
      </c>
      <c r="D277" s="5">
        <v>1</v>
      </c>
      <c r="E277" s="5">
        <v>226</v>
      </c>
      <c r="F277" s="5">
        <f>ROUND(Source!AW271,O277)</f>
        <v>2518582</v>
      </c>
      <c r="G277" s="5" t="s">
        <v>106</v>
      </c>
      <c r="H277" s="5" t="s">
        <v>107</v>
      </c>
      <c r="I277" s="5"/>
      <c r="J277" s="5"/>
      <c r="K277" s="5">
        <v>226</v>
      </c>
      <c r="L277" s="5">
        <v>5</v>
      </c>
      <c r="M277" s="5">
        <v>3</v>
      </c>
      <c r="N277" s="5" t="s">
        <v>3</v>
      </c>
      <c r="O277" s="5">
        <v>2</v>
      </c>
      <c r="P277" s="5">
        <f>ROUND(Source!EO271,O277)</f>
        <v>2518582</v>
      </c>
      <c r="Q277" s="5"/>
      <c r="R277" s="5"/>
      <c r="S277" s="5"/>
      <c r="T277" s="5"/>
      <c r="U277" s="5"/>
      <c r="V277" s="5"/>
      <c r="W277" s="5">
        <v>2518582</v>
      </c>
      <c r="X277" s="5">
        <v>1</v>
      </c>
      <c r="Y277" s="5">
        <v>2518582</v>
      </c>
      <c r="Z277" s="5">
        <v>2518582</v>
      </c>
      <c r="AA277" s="5">
        <v>1</v>
      </c>
      <c r="AB277" s="5">
        <v>2518582</v>
      </c>
    </row>
    <row r="278" spans="1:28" x14ac:dyDescent="0.2">
      <c r="A278" s="5">
        <v>50</v>
      </c>
      <c r="B278" s="5">
        <v>0</v>
      </c>
      <c r="C278" s="5">
        <v>0</v>
      </c>
      <c r="D278" s="5">
        <v>1</v>
      </c>
      <c r="E278" s="5">
        <v>227</v>
      </c>
      <c r="F278" s="5">
        <f>ROUND(Source!AX271,O278)</f>
        <v>0</v>
      </c>
      <c r="G278" s="5" t="s">
        <v>108</v>
      </c>
      <c r="H278" s="5" t="s">
        <v>109</v>
      </c>
      <c r="I278" s="5"/>
      <c r="J278" s="5"/>
      <c r="K278" s="5">
        <v>227</v>
      </c>
      <c r="L278" s="5">
        <v>6</v>
      </c>
      <c r="M278" s="5">
        <v>3</v>
      </c>
      <c r="N278" s="5" t="s">
        <v>3</v>
      </c>
      <c r="O278" s="5">
        <v>2</v>
      </c>
      <c r="P278" s="5">
        <f>ROUND(Source!EP271,O278)</f>
        <v>0</v>
      </c>
      <c r="Q278" s="5"/>
      <c r="R278" s="5"/>
      <c r="S278" s="5"/>
      <c r="T278" s="5"/>
      <c r="U278" s="5"/>
      <c r="V278" s="5"/>
      <c r="W278" s="5">
        <v>0</v>
      </c>
      <c r="X278" s="5">
        <v>1</v>
      </c>
      <c r="Y278" s="5">
        <v>0</v>
      </c>
      <c r="Z278" s="5">
        <v>0</v>
      </c>
      <c r="AA278" s="5">
        <v>1</v>
      </c>
      <c r="AB278" s="5">
        <v>0</v>
      </c>
    </row>
    <row r="279" spans="1:28" x14ac:dyDescent="0.2">
      <c r="A279" s="5">
        <v>50</v>
      </c>
      <c r="B279" s="5">
        <v>0</v>
      </c>
      <c r="C279" s="5">
        <v>0</v>
      </c>
      <c r="D279" s="5">
        <v>1</v>
      </c>
      <c r="E279" s="5">
        <v>228</v>
      </c>
      <c r="F279" s="5">
        <f>ROUND(Source!AY271,O279)</f>
        <v>2518582</v>
      </c>
      <c r="G279" s="5" t="s">
        <v>110</v>
      </c>
      <c r="H279" s="5" t="s">
        <v>111</v>
      </c>
      <c r="I279" s="5"/>
      <c r="J279" s="5"/>
      <c r="K279" s="5">
        <v>228</v>
      </c>
      <c r="L279" s="5">
        <v>7</v>
      </c>
      <c r="M279" s="5">
        <v>3</v>
      </c>
      <c r="N279" s="5" t="s">
        <v>3</v>
      </c>
      <c r="O279" s="5">
        <v>2</v>
      </c>
      <c r="P279" s="5">
        <f>ROUND(Source!EQ271,O279)</f>
        <v>2518582</v>
      </c>
      <c r="Q279" s="5"/>
      <c r="R279" s="5"/>
      <c r="S279" s="5"/>
      <c r="T279" s="5"/>
      <c r="U279" s="5"/>
      <c r="V279" s="5"/>
      <c r="W279" s="5">
        <v>2518582</v>
      </c>
      <c r="X279" s="5">
        <v>1</v>
      </c>
      <c r="Y279" s="5">
        <v>2518582</v>
      </c>
      <c r="Z279" s="5">
        <v>2518582</v>
      </c>
      <c r="AA279" s="5">
        <v>1</v>
      </c>
      <c r="AB279" s="5">
        <v>2518582</v>
      </c>
    </row>
    <row r="280" spans="1:28" x14ac:dyDescent="0.2">
      <c r="A280" s="5">
        <v>50</v>
      </c>
      <c r="B280" s="5">
        <v>0</v>
      </c>
      <c r="C280" s="5">
        <v>0</v>
      </c>
      <c r="D280" s="5">
        <v>1</v>
      </c>
      <c r="E280" s="5">
        <v>216</v>
      </c>
      <c r="F280" s="5">
        <f>ROUND(Source!AP271,O280)</f>
        <v>0</v>
      </c>
      <c r="G280" s="5" t="s">
        <v>112</v>
      </c>
      <c r="H280" s="5" t="s">
        <v>113</v>
      </c>
      <c r="I280" s="5"/>
      <c r="J280" s="5"/>
      <c r="K280" s="5">
        <v>216</v>
      </c>
      <c r="L280" s="5">
        <v>8</v>
      </c>
      <c r="M280" s="5">
        <v>3</v>
      </c>
      <c r="N280" s="5" t="s">
        <v>3</v>
      </c>
      <c r="O280" s="5">
        <v>2</v>
      </c>
      <c r="P280" s="5">
        <f>ROUND(Source!EH271,O280)</f>
        <v>0</v>
      </c>
      <c r="Q280" s="5"/>
      <c r="R280" s="5"/>
      <c r="S280" s="5"/>
      <c r="T280" s="5"/>
      <c r="U280" s="5"/>
      <c r="V280" s="5"/>
      <c r="W280" s="5">
        <v>0</v>
      </c>
      <c r="X280" s="5">
        <v>1</v>
      </c>
      <c r="Y280" s="5">
        <v>0</v>
      </c>
      <c r="Z280" s="5">
        <v>0</v>
      </c>
      <c r="AA280" s="5">
        <v>1</v>
      </c>
      <c r="AB280" s="5">
        <v>0</v>
      </c>
    </row>
    <row r="281" spans="1:28" x14ac:dyDescent="0.2">
      <c r="A281" s="5">
        <v>50</v>
      </c>
      <c r="B281" s="5">
        <v>0</v>
      </c>
      <c r="C281" s="5">
        <v>0</v>
      </c>
      <c r="D281" s="5">
        <v>1</v>
      </c>
      <c r="E281" s="5">
        <v>223</v>
      </c>
      <c r="F281" s="5">
        <f>ROUND(Source!AQ271,O281)</f>
        <v>0</v>
      </c>
      <c r="G281" s="5" t="s">
        <v>114</v>
      </c>
      <c r="H281" s="5" t="s">
        <v>115</v>
      </c>
      <c r="I281" s="5"/>
      <c r="J281" s="5"/>
      <c r="K281" s="5">
        <v>223</v>
      </c>
      <c r="L281" s="5">
        <v>9</v>
      </c>
      <c r="M281" s="5">
        <v>3</v>
      </c>
      <c r="N281" s="5" t="s">
        <v>3</v>
      </c>
      <c r="O281" s="5">
        <v>2</v>
      </c>
      <c r="P281" s="5">
        <f>ROUND(Source!EI271,O281)</f>
        <v>0</v>
      </c>
      <c r="Q281" s="5"/>
      <c r="R281" s="5"/>
      <c r="S281" s="5"/>
      <c r="T281" s="5"/>
      <c r="U281" s="5"/>
      <c r="V281" s="5"/>
      <c r="W281" s="5">
        <v>0</v>
      </c>
      <c r="X281" s="5">
        <v>1</v>
      </c>
      <c r="Y281" s="5">
        <v>0</v>
      </c>
      <c r="Z281" s="5">
        <v>0</v>
      </c>
      <c r="AA281" s="5">
        <v>1</v>
      </c>
      <c r="AB281" s="5">
        <v>0</v>
      </c>
    </row>
    <row r="282" spans="1:28" x14ac:dyDescent="0.2">
      <c r="A282" s="5">
        <v>50</v>
      </c>
      <c r="B282" s="5">
        <v>0</v>
      </c>
      <c r="C282" s="5">
        <v>0</v>
      </c>
      <c r="D282" s="5">
        <v>1</v>
      </c>
      <c r="E282" s="5">
        <v>229</v>
      </c>
      <c r="F282" s="5">
        <f>ROUND(Source!AZ271,O282)</f>
        <v>0</v>
      </c>
      <c r="G282" s="5" t="s">
        <v>116</v>
      </c>
      <c r="H282" s="5" t="s">
        <v>117</v>
      </c>
      <c r="I282" s="5"/>
      <c r="J282" s="5"/>
      <c r="K282" s="5">
        <v>229</v>
      </c>
      <c r="L282" s="5">
        <v>10</v>
      </c>
      <c r="M282" s="5">
        <v>3</v>
      </c>
      <c r="N282" s="5" t="s">
        <v>3</v>
      </c>
      <c r="O282" s="5">
        <v>2</v>
      </c>
      <c r="P282" s="5">
        <f>ROUND(Source!ER271,O282)</f>
        <v>0</v>
      </c>
      <c r="Q282" s="5"/>
      <c r="R282" s="5"/>
      <c r="S282" s="5"/>
      <c r="T282" s="5"/>
      <c r="U282" s="5"/>
      <c r="V282" s="5"/>
      <c r="W282" s="5">
        <v>0</v>
      </c>
      <c r="X282" s="5">
        <v>1</v>
      </c>
      <c r="Y282" s="5">
        <v>0</v>
      </c>
      <c r="Z282" s="5">
        <v>0</v>
      </c>
      <c r="AA282" s="5">
        <v>1</v>
      </c>
      <c r="AB282" s="5">
        <v>0</v>
      </c>
    </row>
    <row r="283" spans="1:28" x14ac:dyDescent="0.2">
      <c r="A283" s="5">
        <v>50</v>
      </c>
      <c r="B283" s="5">
        <v>0</v>
      </c>
      <c r="C283" s="5">
        <v>0</v>
      </c>
      <c r="D283" s="5">
        <v>1</v>
      </c>
      <c r="E283" s="5">
        <v>203</v>
      </c>
      <c r="F283" s="5">
        <f>ROUND(Source!Q271,O283)</f>
        <v>19421.38</v>
      </c>
      <c r="G283" s="5" t="s">
        <v>118</v>
      </c>
      <c r="H283" s="5" t="s">
        <v>119</v>
      </c>
      <c r="I283" s="5"/>
      <c r="J283" s="5"/>
      <c r="K283" s="5">
        <v>203</v>
      </c>
      <c r="L283" s="5">
        <v>11</v>
      </c>
      <c r="M283" s="5">
        <v>3</v>
      </c>
      <c r="N283" s="5" t="s">
        <v>3</v>
      </c>
      <c r="O283" s="5">
        <v>2</v>
      </c>
      <c r="P283" s="5">
        <f>ROUND(Source!DI271,O283)</f>
        <v>19421.38</v>
      </c>
      <c r="Q283" s="5"/>
      <c r="R283" s="5"/>
      <c r="S283" s="5"/>
      <c r="T283" s="5"/>
      <c r="U283" s="5"/>
      <c r="V283" s="5"/>
      <c r="W283" s="5">
        <v>19421.38</v>
      </c>
      <c r="X283" s="5">
        <v>1</v>
      </c>
      <c r="Y283" s="5">
        <v>19421.38</v>
      </c>
      <c r="Z283" s="5">
        <v>19421.38</v>
      </c>
      <c r="AA283" s="5">
        <v>1</v>
      </c>
      <c r="AB283" s="5">
        <v>19421.38</v>
      </c>
    </row>
    <row r="284" spans="1:28" x14ac:dyDescent="0.2">
      <c r="A284" s="5">
        <v>50</v>
      </c>
      <c r="B284" s="5">
        <v>0</v>
      </c>
      <c r="C284" s="5">
        <v>0</v>
      </c>
      <c r="D284" s="5">
        <v>1</v>
      </c>
      <c r="E284" s="5">
        <v>231</v>
      </c>
      <c r="F284" s="5">
        <f>ROUND(Source!BB271,O284)</f>
        <v>0</v>
      </c>
      <c r="G284" s="5" t="s">
        <v>120</v>
      </c>
      <c r="H284" s="5" t="s">
        <v>121</v>
      </c>
      <c r="I284" s="5"/>
      <c r="J284" s="5"/>
      <c r="K284" s="5">
        <v>231</v>
      </c>
      <c r="L284" s="5">
        <v>12</v>
      </c>
      <c r="M284" s="5">
        <v>3</v>
      </c>
      <c r="N284" s="5" t="s">
        <v>3</v>
      </c>
      <c r="O284" s="5">
        <v>2</v>
      </c>
      <c r="P284" s="5">
        <f>ROUND(Source!ET271,O284)</f>
        <v>0</v>
      </c>
      <c r="Q284" s="5"/>
      <c r="R284" s="5"/>
      <c r="S284" s="5"/>
      <c r="T284" s="5"/>
      <c r="U284" s="5"/>
      <c r="V284" s="5"/>
      <c r="W284" s="5">
        <v>0</v>
      </c>
      <c r="X284" s="5">
        <v>1</v>
      </c>
      <c r="Y284" s="5">
        <v>0</v>
      </c>
      <c r="Z284" s="5">
        <v>0</v>
      </c>
      <c r="AA284" s="5">
        <v>1</v>
      </c>
      <c r="AB284" s="5">
        <v>0</v>
      </c>
    </row>
    <row r="285" spans="1:28" x14ac:dyDescent="0.2">
      <c r="A285" s="5">
        <v>50</v>
      </c>
      <c r="B285" s="5">
        <v>0</v>
      </c>
      <c r="C285" s="5">
        <v>0</v>
      </c>
      <c r="D285" s="5">
        <v>1</v>
      </c>
      <c r="E285" s="5">
        <v>204</v>
      </c>
      <c r="F285" s="5">
        <f>ROUND(Source!R271,O285)</f>
        <v>5314.18</v>
      </c>
      <c r="G285" s="5" t="s">
        <v>122</v>
      </c>
      <c r="H285" s="5" t="s">
        <v>123</v>
      </c>
      <c r="I285" s="5"/>
      <c r="J285" s="5"/>
      <c r="K285" s="5">
        <v>204</v>
      </c>
      <c r="L285" s="5">
        <v>13</v>
      </c>
      <c r="M285" s="5">
        <v>3</v>
      </c>
      <c r="N285" s="5" t="s">
        <v>3</v>
      </c>
      <c r="O285" s="5">
        <v>2</v>
      </c>
      <c r="P285" s="5">
        <f>ROUND(Source!DJ271,O285)</f>
        <v>5314.18</v>
      </c>
      <c r="Q285" s="5"/>
      <c r="R285" s="5"/>
      <c r="S285" s="5"/>
      <c r="T285" s="5"/>
      <c r="U285" s="5"/>
      <c r="V285" s="5"/>
      <c r="W285" s="5">
        <v>5314.18</v>
      </c>
      <c r="X285" s="5">
        <v>1</v>
      </c>
      <c r="Y285" s="5">
        <v>5314.18</v>
      </c>
      <c r="Z285" s="5">
        <v>5314.18</v>
      </c>
      <c r="AA285" s="5">
        <v>1</v>
      </c>
      <c r="AB285" s="5">
        <v>5314.18</v>
      </c>
    </row>
    <row r="286" spans="1:28" x14ac:dyDescent="0.2">
      <c r="A286" s="5">
        <v>50</v>
      </c>
      <c r="B286" s="5">
        <v>0</v>
      </c>
      <c r="C286" s="5">
        <v>0</v>
      </c>
      <c r="D286" s="5">
        <v>1</v>
      </c>
      <c r="E286" s="5">
        <v>205</v>
      </c>
      <c r="F286" s="5">
        <f>ROUND(Source!S271,O286)</f>
        <v>152681.32999999999</v>
      </c>
      <c r="G286" s="5" t="s">
        <v>124</v>
      </c>
      <c r="H286" s="5" t="s">
        <v>125</v>
      </c>
      <c r="I286" s="5"/>
      <c r="J286" s="5"/>
      <c r="K286" s="5">
        <v>205</v>
      </c>
      <c r="L286" s="5">
        <v>14</v>
      </c>
      <c r="M286" s="5">
        <v>3</v>
      </c>
      <c r="N286" s="5" t="s">
        <v>3</v>
      </c>
      <c r="O286" s="5">
        <v>2</v>
      </c>
      <c r="P286" s="5">
        <f>ROUND(Source!DK271,O286)</f>
        <v>152681.32999999999</v>
      </c>
      <c r="Q286" s="5"/>
      <c r="R286" s="5"/>
      <c r="S286" s="5"/>
      <c r="T286" s="5"/>
      <c r="U286" s="5"/>
      <c r="V286" s="5"/>
      <c r="W286" s="5">
        <v>152681.32999999999</v>
      </c>
      <c r="X286" s="5">
        <v>1</v>
      </c>
      <c r="Y286" s="5">
        <v>152681.32999999999</v>
      </c>
      <c r="Z286" s="5">
        <v>152681.32999999999</v>
      </c>
      <c r="AA286" s="5">
        <v>1</v>
      </c>
      <c r="AB286" s="5">
        <v>152681.32999999999</v>
      </c>
    </row>
    <row r="287" spans="1:28" x14ac:dyDescent="0.2">
      <c r="A287" s="5">
        <v>50</v>
      </c>
      <c r="B287" s="5">
        <v>0</v>
      </c>
      <c r="C287" s="5">
        <v>0</v>
      </c>
      <c r="D287" s="5">
        <v>1</v>
      </c>
      <c r="E287" s="5">
        <v>232</v>
      </c>
      <c r="F287" s="5">
        <f>ROUND(Source!BC271,O287)</f>
        <v>0</v>
      </c>
      <c r="G287" s="5" t="s">
        <v>126</v>
      </c>
      <c r="H287" s="5" t="s">
        <v>127</v>
      </c>
      <c r="I287" s="5"/>
      <c r="J287" s="5"/>
      <c r="K287" s="5">
        <v>232</v>
      </c>
      <c r="L287" s="5">
        <v>15</v>
      </c>
      <c r="M287" s="5">
        <v>3</v>
      </c>
      <c r="N287" s="5" t="s">
        <v>3</v>
      </c>
      <c r="O287" s="5">
        <v>2</v>
      </c>
      <c r="P287" s="5">
        <f>ROUND(Source!EU271,O287)</f>
        <v>0</v>
      </c>
      <c r="Q287" s="5"/>
      <c r="R287" s="5"/>
      <c r="S287" s="5"/>
      <c r="T287" s="5"/>
      <c r="U287" s="5"/>
      <c r="V287" s="5"/>
      <c r="W287" s="5">
        <v>0</v>
      </c>
      <c r="X287" s="5">
        <v>1</v>
      </c>
      <c r="Y287" s="5">
        <v>0</v>
      </c>
      <c r="Z287" s="5">
        <v>0</v>
      </c>
      <c r="AA287" s="5">
        <v>1</v>
      </c>
      <c r="AB287" s="5">
        <v>0</v>
      </c>
    </row>
    <row r="288" spans="1:28" x14ac:dyDescent="0.2">
      <c r="A288" s="5">
        <v>50</v>
      </c>
      <c r="B288" s="5">
        <v>0</v>
      </c>
      <c r="C288" s="5">
        <v>0</v>
      </c>
      <c r="D288" s="5">
        <v>1</v>
      </c>
      <c r="E288" s="5">
        <v>214</v>
      </c>
      <c r="F288" s="5">
        <f>ROUND(Source!AS271,O288)</f>
        <v>26908.880000000001</v>
      </c>
      <c r="G288" s="5" t="s">
        <v>128</v>
      </c>
      <c r="H288" s="5" t="s">
        <v>129</v>
      </c>
      <c r="I288" s="5"/>
      <c r="J288" s="5"/>
      <c r="K288" s="5">
        <v>214</v>
      </c>
      <c r="L288" s="5">
        <v>16</v>
      </c>
      <c r="M288" s="5">
        <v>3</v>
      </c>
      <c r="N288" s="5" t="s">
        <v>3</v>
      </c>
      <c r="O288" s="5">
        <v>2</v>
      </c>
      <c r="P288" s="5">
        <f>ROUND(Source!EK271,O288)</f>
        <v>26908.880000000001</v>
      </c>
      <c r="Q288" s="5"/>
      <c r="R288" s="5"/>
      <c r="S288" s="5"/>
      <c r="T288" s="5"/>
      <c r="U288" s="5"/>
      <c r="V288" s="5"/>
      <c r="W288" s="5">
        <v>26908.880000000001</v>
      </c>
      <c r="X288" s="5">
        <v>1</v>
      </c>
      <c r="Y288" s="5">
        <v>26908.880000000001</v>
      </c>
      <c r="Z288" s="5">
        <v>26908.880000000001</v>
      </c>
      <c r="AA288" s="5">
        <v>1</v>
      </c>
      <c r="AB288" s="5">
        <v>26908.880000000001</v>
      </c>
    </row>
    <row r="289" spans="1:206" x14ac:dyDescent="0.2">
      <c r="A289" s="5">
        <v>50</v>
      </c>
      <c r="B289" s="5">
        <v>0</v>
      </c>
      <c r="C289" s="5">
        <v>0</v>
      </c>
      <c r="D289" s="5">
        <v>1</v>
      </c>
      <c r="E289" s="5">
        <v>215</v>
      </c>
      <c r="F289" s="5">
        <f>ROUND(Source!AT271,O289)</f>
        <v>2878398.32</v>
      </c>
      <c r="G289" s="5" t="s">
        <v>130</v>
      </c>
      <c r="H289" s="5" t="s">
        <v>131</v>
      </c>
      <c r="I289" s="5"/>
      <c r="J289" s="5"/>
      <c r="K289" s="5">
        <v>215</v>
      </c>
      <c r="L289" s="5">
        <v>17</v>
      </c>
      <c r="M289" s="5">
        <v>3</v>
      </c>
      <c r="N289" s="5" t="s">
        <v>3</v>
      </c>
      <c r="O289" s="5">
        <v>2</v>
      </c>
      <c r="P289" s="5">
        <f>ROUND(Source!EL271,O289)</f>
        <v>2878398.32</v>
      </c>
      <c r="Q289" s="5"/>
      <c r="R289" s="5"/>
      <c r="S289" s="5"/>
      <c r="T289" s="5"/>
      <c r="U289" s="5"/>
      <c r="V289" s="5"/>
      <c r="W289" s="5">
        <v>2878398.32</v>
      </c>
      <c r="X289" s="5">
        <v>1</v>
      </c>
      <c r="Y289" s="5">
        <v>2878398.32</v>
      </c>
      <c r="Z289" s="5">
        <v>2878398.32</v>
      </c>
      <c r="AA289" s="5">
        <v>1</v>
      </c>
      <c r="AB289" s="5">
        <v>2878398.32</v>
      </c>
    </row>
    <row r="290" spans="1:206" x14ac:dyDescent="0.2">
      <c r="A290" s="5">
        <v>50</v>
      </c>
      <c r="B290" s="5">
        <v>0</v>
      </c>
      <c r="C290" s="5">
        <v>0</v>
      </c>
      <c r="D290" s="5">
        <v>1</v>
      </c>
      <c r="E290" s="5">
        <v>217</v>
      </c>
      <c r="F290" s="5">
        <f>ROUND(Source!AU271,O290)</f>
        <v>0</v>
      </c>
      <c r="G290" s="5" t="s">
        <v>132</v>
      </c>
      <c r="H290" s="5" t="s">
        <v>133</v>
      </c>
      <c r="I290" s="5"/>
      <c r="J290" s="5"/>
      <c r="K290" s="5">
        <v>217</v>
      </c>
      <c r="L290" s="5">
        <v>18</v>
      </c>
      <c r="M290" s="5">
        <v>3</v>
      </c>
      <c r="N290" s="5" t="s">
        <v>3</v>
      </c>
      <c r="O290" s="5">
        <v>2</v>
      </c>
      <c r="P290" s="5">
        <f>ROUND(Source!EM271,O290)</f>
        <v>0</v>
      </c>
      <c r="Q290" s="5"/>
      <c r="R290" s="5"/>
      <c r="S290" s="5"/>
      <c r="T290" s="5"/>
      <c r="U290" s="5"/>
      <c r="V290" s="5"/>
      <c r="W290" s="5">
        <v>0</v>
      </c>
      <c r="X290" s="5">
        <v>1</v>
      </c>
      <c r="Y290" s="5">
        <v>0</v>
      </c>
      <c r="Z290" s="5">
        <v>0</v>
      </c>
      <c r="AA290" s="5">
        <v>1</v>
      </c>
      <c r="AB290" s="5">
        <v>0</v>
      </c>
    </row>
    <row r="291" spans="1:206" x14ac:dyDescent="0.2">
      <c r="A291" s="5">
        <v>50</v>
      </c>
      <c r="B291" s="5">
        <v>0</v>
      </c>
      <c r="C291" s="5">
        <v>0</v>
      </c>
      <c r="D291" s="5">
        <v>1</v>
      </c>
      <c r="E291" s="5">
        <v>230</v>
      </c>
      <c r="F291" s="5">
        <f>ROUND(Source!BA271,O291)</f>
        <v>0</v>
      </c>
      <c r="G291" s="5" t="s">
        <v>134</v>
      </c>
      <c r="H291" s="5" t="s">
        <v>135</v>
      </c>
      <c r="I291" s="5"/>
      <c r="J291" s="5"/>
      <c r="K291" s="5">
        <v>230</v>
      </c>
      <c r="L291" s="5">
        <v>19</v>
      </c>
      <c r="M291" s="5">
        <v>3</v>
      </c>
      <c r="N291" s="5" t="s">
        <v>3</v>
      </c>
      <c r="O291" s="5">
        <v>2</v>
      </c>
      <c r="P291" s="5">
        <f>ROUND(Source!ES271,O291)</f>
        <v>0</v>
      </c>
      <c r="Q291" s="5"/>
      <c r="R291" s="5"/>
      <c r="S291" s="5"/>
      <c r="T291" s="5"/>
      <c r="U291" s="5"/>
      <c r="V291" s="5"/>
      <c r="W291" s="5">
        <v>0</v>
      </c>
      <c r="X291" s="5">
        <v>1</v>
      </c>
      <c r="Y291" s="5">
        <v>0</v>
      </c>
      <c r="Z291" s="5">
        <v>0</v>
      </c>
      <c r="AA291" s="5">
        <v>1</v>
      </c>
      <c r="AB291" s="5">
        <v>0</v>
      </c>
    </row>
    <row r="292" spans="1:206" x14ac:dyDescent="0.2">
      <c r="A292" s="5">
        <v>50</v>
      </c>
      <c r="B292" s="5">
        <v>0</v>
      </c>
      <c r="C292" s="5">
        <v>0</v>
      </c>
      <c r="D292" s="5">
        <v>1</v>
      </c>
      <c r="E292" s="5">
        <v>206</v>
      </c>
      <c r="F292" s="5">
        <f>ROUND(Source!T271,O292)</f>
        <v>0</v>
      </c>
      <c r="G292" s="5" t="s">
        <v>136</v>
      </c>
      <c r="H292" s="5" t="s">
        <v>137</v>
      </c>
      <c r="I292" s="5"/>
      <c r="J292" s="5"/>
      <c r="K292" s="5">
        <v>206</v>
      </c>
      <c r="L292" s="5">
        <v>20</v>
      </c>
      <c r="M292" s="5">
        <v>3</v>
      </c>
      <c r="N292" s="5" t="s">
        <v>3</v>
      </c>
      <c r="O292" s="5">
        <v>2</v>
      </c>
      <c r="P292" s="5">
        <f>ROUND(Source!DL271,O292)</f>
        <v>0</v>
      </c>
      <c r="Q292" s="5"/>
      <c r="R292" s="5"/>
      <c r="S292" s="5"/>
      <c r="T292" s="5"/>
      <c r="U292" s="5"/>
      <c r="V292" s="5"/>
      <c r="W292" s="5">
        <v>0</v>
      </c>
      <c r="X292" s="5">
        <v>1</v>
      </c>
      <c r="Y292" s="5">
        <v>0</v>
      </c>
      <c r="Z292" s="5">
        <v>0</v>
      </c>
      <c r="AA292" s="5">
        <v>1</v>
      </c>
      <c r="AB292" s="5">
        <v>0</v>
      </c>
    </row>
    <row r="293" spans="1:206" x14ac:dyDescent="0.2">
      <c r="A293" s="5">
        <v>50</v>
      </c>
      <c r="B293" s="5">
        <v>0</v>
      </c>
      <c r="C293" s="5">
        <v>0</v>
      </c>
      <c r="D293" s="5">
        <v>1</v>
      </c>
      <c r="E293" s="5">
        <v>207</v>
      </c>
      <c r="F293" s="5">
        <f>Source!U271</f>
        <v>407.98182300743991</v>
      </c>
      <c r="G293" s="5" t="s">
        <v>138</v>
      </c>
      <c r="H293" s="5" t="s">
        <v>139</v>
      </c>
      <c r="I293" s="5"/>
      <c r="J293" s="5"/>
      <c r="K293" s="5">
        <v>207</v>
      </c>
      <c r="L293" s="5">
        <v>21</v>
      </c>
      <c r="M293" s="5">
        <v>3</v>
      </c>
      <c r="N293" s="5" t="s">
        <v>3</v>
      </c>
      <c r="O293" s="5">
        <v>-1</v>
      </c>
      <c r="P293" s="5">
        <f>Source!DM271</f>
        <v>407.98182300743991</v>
      </c>
      <c r="Q293" s="5"/>
      <c r="R293" s="5"/>
      <c r="S293" s="5"/>
      <c r="T293" s="5"/>
      <c r="U293" s="5"/>
      <c r="V293" s="5"/>
      <c r="W293" s="5">
        <v>407.98182300743997</v>
      </c>
      <c r="X293" s="5">
        <v>1</v>
      </c>
      <c r="Y293" s="5">
        <v>407.98182300743997</v>
      </c>
      <c r="Z293" s="5">
        <v>407.98182300743997</v>
      </c>
      <c r="AA293" s="5">
        <v>1</v>
      </c>
      <c r="AB293" s="5">
        <v>407.98182300743997</v>
      </c>
    </row>
    <row r="294" spans="1:206" x14ac:dyDescent="0.2">
      <c r="A294" s="5">
        <v>50</v>
      </c>
      <c r="B294" s="5">
        <v>0</v>
      </c>
      <c r="C294" s="5">
        <v>0</v>
      </c>
      <c r="D294" s="5">
        <v>1</v>
      </c>
      <c r="E294" s="5">
        <v>208</v>
      </c>
      <c r="F294" s="5">
        <f>Source!V271</f>
        <v>0</v>
      </c>
      <c r="G294" s="5" t="s">
        <v>140</v>
      </c>
      <c r="H294" s="5" t="s">
        <v>141</v>
      </c>
      <c r="I294" s="5"/>
      <c r="J294" s="5"/>
      <c r="K294" s="5">
        <v>208</v>
      </c>
      <c r="L294" s="5">
        <v>22</v>
      </c>
      <c r="M294" s="5">
        <v>3</v>
      </c>
      <c r="N294" s="5" t="s">
        <v>3</v>
      </c>
      <c r="O294" s="5">
        <v>-1</v>
      </c>
      <c r="P294" s="5">
        <f>Source!DN271</f>
        <v>0</v>
      </c>
      <c r="Q294" s="5"/>
      <c r="R294" s="5"/>
      <c r="S294" s="5"/>
      <c r="T294" s="5"/>
      <c r="U294" s="5"/>
      <c r="V294" s="5"/>
      <c r="W294" s="5">
        <v>0</v>
      </c>
      <c r="X294" s="5">
        <v>1</v>
      </c>
      <c r="Y294" s="5">
        <v>0</v>
      </c>
      <c r="Z294" s="5">
        <v>0</v>
      </c>
      <c r="AA294" s="5">
        <v>1</v>
      </c>
      <c r="AB294" s="5">
        <v>0</v>
      </c>
    </row>
    <row r="295" spans="1:206" x14ac:dyDescent="0.2">
      <c r="A295" s="5">
        <v>50</v>
      </c>
      <c r="B295" s="5">
        <v>0</v>
      </c>
      <c r="C295" s="5">
        <v>0</v>
      </c>
      <c r="D295" s="5">
        <v>1</v>
      </c>
      <c r="E295" s="5">
        <v>209</v>
      </c>
      <c r="F295" s="5">
        <f>ROUND(Source!W271,O295)</f>
        <v>0</v>
      </c>
      <c r="G295" s="5" t="s">
        <v>142</v>
      </c>
      <c r="H295" s="5" t="s">
        <v>143</v>
      </c>
      <c r="I295" s="5"/>
      <c r="J295" s="5"/>
      <c r="K295" s="5">
        <v>209</v>
      </c>
      <c r="L295" s="5">
        <v>23</v>
      </c>
      <c r="M295" s="5">
        <v>3</v>
      </c>
      <c r="N295" s="5" t="s">
        <v>3</v>
      </c>
      <c r="O295" s="5">
        <v>2</v>
      </c>
      <c r="P295" s="5">
        <f>ROUND(Source!DO271,O295)</f>
        <v>0</v>
      </c>
      <c r="Q295" s="5"/>
      <c r="R295" s="5"/>
      <c r="S295" s="5"/>
      <c r="T295" s="5"/>
      <c r="U295" s="5"/>
      <c r="V295" s="5"/>
      <c r="W295" s="5">
        <v>0</v>
      </c>
      <c r="X295" s="5">
        <v>1</v>
      </c>
      <c r="Y295" s="5">
        <v>0</v>
      </c>
      <c r="Z295" s="5">
        <v>0</v>
      </c>
      <c r="AA295" s="5">
        <v>1</v>
      </c>
      <c r="AB295" s="5">
        <v>0</v>
      </c>
    </row>
    <row r="296" spans="1:206" x14ac:dyDescent="0.2">
      <c r="A296" s="5">
        <v>50</v>
      </c>
      <c r="B296" s="5">
        <v>0</v>
      </c>
      <c r="C296" s="5">
        <v>0</v>
      </c>
      <c r="D296" s="5">
        <v>1</v>
      </c>
      <c r="E296" s="5">
        <v>233</v>
      </c>
      <c r="F296" s="5">
        <f>ROUND(Source!BD271,O296)</f>
        <v>0</v>
      </c>
      <c r="G296" s="5" t="s">
        <v>144</v>
      </c>
      <c r="H296" s="5" t="s">
        <v>145</v>
      </c>
      <c r="I296" s="5"/>
      <c r="J296" s="5"/>
      <c r="K296" s="5">
        <v>233</v>
      </c>
      <c r="L296" s="5">
        <v>24</v>
      </c>
      <c r="M296" s="5">
        <v>3</v>
      </c>
      <c r="N296" s="5" t="s">
        <v>3</v>
      </c>
      <c r="O296" s="5">
        <v>2</v>
      </c>
      <c r="P296" s="5">
        <f>ROUND(Source!EV271,O296)</f>
        <v>0</v>
      </c>
      <c r="Q296" s="5"/>
      <c r="R296" s="5"/>
      <c r="S296" s="5"/>
      <c r="T296" s="5"/>
      <c r="U296" s="5"/>
      <c r="V296" s="5"/>
      <c r="W296" s="5">
        <v>0</v>
      </c>
      <c r="X296" s="5">
        <v>1</v>
      </c>
      <c r="Y296" s="5">
        <v>0</v>
      </c>
      <c r="Z296" s="5">
        <v>0</v>
      </c>
      <c r="AA296" s="5">
        <v>1</v>
      </c>
      <c r="AB296" s="5">
        <v>0</v>
      </c>
    </row>
    <row r="297" spans="1:206" x14ac:dyDescent="0.2">
      <c r="A297" s="5">
        <v>50</v>
      </c>
      <c r="B297" s="5">
        <v>0</v>
      </c>
      <c r="C297" s="5">
        <v>0</v>
      </c>
      <c r="D297" s="5">
        <v>1</v>
      </c>
      <c r="E297" s="5">
        <v>210</v>
      </c>
      <c r="F297" s="5">
        <f>ROUND(Source!X271,O297)</f>
        <v>140466.82999999999</v>
      </c>
      <c r="G297" s="5" t="s">
        <v>146</v>
      </c>
      <c r="H297" s="5" t="s">
        <v>147</v>
      </c>
      <c r="I297" s="5"/>
      <c r="J297" s="5"/>
      <c r="K297" s="5">
        <v>210</v>
      </c>
      <c r="L297" s="5">
        <v>25</v>
      </c>
      <c r="M297" s="5">
        <v>3</v>
      </c>
      <c r="N297" s="5" t="s">
        <v>3</v>
      </c>
      <c r="O297" s="5">
        <v>2</v>
      </c>
      <c r="P297" s="5">
        <f>ROUND(Source!DP271,O297)</f>
        <v>140466.82999999999</v>
      </c>
      <c r="Q297" s="5"/>
      <c r="R297" s="5"/>
      <c r="S297" s="5"/>
      <c r="T297" s="5"/>
      <c r="U297" s="5"/>
      <c r="V297" s="5"/>
      <c r="W297" s="5">
        <v>140466.82999999999</v>
      </c>
      <c r="X297" s="5">
        <v>1</v>
      </c>
      <c r="Y297" s="5">
        <v>140466.82999999999</v>
      </c>
      <c r="Z297" s="5">
        <v>140466.82999999999</v>
      </c>
      <c r="AA297" s="5">
        <v>1</v>
      </c>
      <c r="AB297" s="5">
        <v>140466.82999999999</v>
      </c>
    </row>
    <row r="298" spans="1:206" x14ac:dyDescent="0.2">
      <c r="A298" s="5">
        <v>50</v>
      </c>
      <c r="B298" s="5">
        <v>0</v>
      </c>
      <c r="C298" s="5">
        <v>0</v>
      </c>
      <c r="D298" s="5">
        <v>1</v>
      </c>
      <c r="E298" s="5">
        <v>211</v>
      </c>
      <c r="F298" s="5">
        <f>ROUND(Source!Y271,O298)</f>
        <v>65652.98</v>
      </c>
      <c r="G298" s="5" t="s">
        <v>148</v>
      </c>
      <c r="H298" s="5" t="s">
        <v>149</v>
      </c>
      <c r="I298" s="5"/>
      <c r="J298" s="5"/>
      <c r="K298" s="5">
        <v>211</v>
      </c>
      <c r="L298" s="5">
        <v>26</v>
      </c>
      <c r="M298" s="5">
        <v>3</v>
      </c>
      <c r="N298" s="5" t="s">
        <v>3</v>
      </c>
      <c r="O298" s="5">
        <v>2</v>
      </c>
      <c r="P298" s="5">
        <f>ROUND(Source!DQ271,O298)</f>
        <v>65652.98</v>
      </c>
      <c r="Q298" s="5"/>
      <c r="R298" s="5"/>
      <c r="S298" s="5"/>
      <c r="T298" s="5"/>
      <c r="U298" s="5"/>
      <c r="V298" s="5"/>
      <c r="W298" s="5">
        <v>65652.98</v>
      </c>
      <c r="X298" s="5">
        <v>1</v>
      </c>
      <c r="Y298" s="5">
        <v>65652.98</v>
      </c>
      <c r="Z298" s="5">
        <v>65652.98</v>
      </c>
      <c r="AA298" s="5">
        <v>1</v>
      </c>
      <c r="AB298" s="5">
        <v>65652.98</v>
      </c>
    </row>
    <row r="299" spans="1:206" x14ac:dyDescent="0.2">
      <c r="A299" s="5">
        <v>50</v>
      </c>
      <c r="B299" s="5">
        <v>0</v>
      </c>
      <c r="C299" s="5">
        <v>0</v>
      </c>
      <c r="D299" s="5">
        <v>1</v>
      </c>
      <c r="E299" s="5">
        <v>224</v>
      </c>
      <c r="F299" s="5">
        <f>ROUND(Source!AR271,O299)</f>
        <v>2905307.2</v>
      </c>
      <c r="G299" s="5" t="s">
        <v>150</v>
      </c>
      <c r="H299" s="5" t="s">
        <v>151</v>
      </c>
      <c r="I299" s="5"/>
      <c r="J299" s="5"/>
      <c r="K299" s="5">
        <v>224</v>
      </c>
      <c r="L299" s="5">
        <v>27</v>
      </c>
      <c r="M299" s="5">
        <v>3</v>
      </c>
      <c r="N299" s="5" t="s">
        <v>3</v>
      </c>
      <c r="O299" s="5">
        <v>2</v>
      </c>
      <c r="P299" s="5">
        <f>ROUND(Source!EJ271,O299)</f>
        <v>2905307.2</v>
      </c>
      <c r="Q299" s="5"/>
      <c r="R299" s="5"/>
      <c r="S299" s="5"/>
      <c r="T299" s="5"/>
      <c r="U299" s="5"/>
      <c r="V299" s="5"/>
      <c r="W299" s="5">
        <v>2905307.2</v>
      </c>
      <c r="X299" s="5">
        <v>1</v>
      </c>
      <c r="Y299" s="5">
        <v>2905307.2</v>
      </c>
      <c r="Z299" s="5">
        <v>2905307.2</v>
      </c>
      <c r="AA299" s="5">
        <v>1</v>
      </c>
      <c r="AB299" s="5">
        <v>2905307.2</v>
      </c>
    </row>
    <row r="301" spans="1:206" x14ac:dyDescent="0.2">
      <c r="A301" s="3">
        <v>51</v>
      </c>
      <c r="B301" s="3">
        <f>B236</f>
        <v>1</v>
      </c>
      <c r="C301" s="3">
        <f>A236</f>
        <v>4</v>
      </c>
      <c r="D301" s="3">
        <f>ROW(A236)</f>
        <v>236</v>
      </c>
      <c r="E301" s="3"/>
      <c r="F301" s="3" t="str">
        <f>IF(F236&lt;&gt;"",F236,"")</f>
        <v>Новый раздел</v>
      </c>
      <c r="G301" s="3" t="str">
        <f>IF(G236&lt;&gt;"",G236,"")</f>
        <v>Коллектор "Москва-Сити" (кабельный) ПК3-ПК26</v>
      </c>
      <c r="H301" s="3">
        <v>0</v>
      </c>
      <c r="I301" s="3"/>
      <c r="J301" s="3"/>
      <c r="K301" s="3"/>
      <c r="L301" s="3"/>
      <c r="M301" s="3"/>
      <c r="N301" s="3"/>
      <c r="O301" s="3">
        <f t="shared" ref="O301:T301" si="182">ROUND(O271+AB301,2)</f>
        <v>2690684.71</v>
      </c>
      <c r="P301" s="3">
        <f t="shared" si="182"/>
        <v>2518582</v>
      </c>
      <c r="Q301" s="3">
        <f t="shared" si="182"/>
        <v>19421.38</v>
      </c>
      <c r="R301" s="3">
        <f t="shared" si="182"/>
        <v>5314.18</v>
      </c>
      <c r="S301" s="3">
        <f t="shared" si="182"/>
        <v>152681.32999999999</v>
      </c>
      <c r="T301" s="3">
        <f t="shared" si="182"/>
        <v>0</v>
      </c>
      <c r="U301" s="3">
        <f>U271+AH301</f>
        <v>407.98182300743991</v>
      </c>
      <c r="V301" s="3">
        <f>V271+AI301</f>
        <v>0</v>
      </c>
      <c r="W301" s="3">
        <f>ROUND(W271+AJ301,2)</f>
        <v>0</v>
      </c>
      <c r="X301" s="3">
        <f>ROUND(X271+AK301,2)</f>
        <v>140466.82999999999</v>
      </c>
      <c r="Y301" s="3">
        <f>ROUND(Y271+AL301,2)</f>
        <v>65652.98</v>
      </c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>
        <f t="shared" ref="AO301:BD301" si="183">ROUND(AO271+BX301,2)</f>
        <v>0</v>
      </c>
      <c r="AP301" s="3">
        <f t="shared" si="183"/>
        <v>0</v>
      </c>
      <c r="AQ301" s="3">
        <f t="shared" si="183"/>
        <v>0</v>
      </c>
      <c r="AR301" s="3">
        <f t="shared" si="183"/>
        <v>2905307.2</v>
      </c>
      <c r="AS301" s="3">
        <f t="shared" si="183"/>
        <v>26908.880000000001</v>
      </c>
      <c r="AT301" s="3">
        <f t="shared" si="183"/>
        <v>2878398.32</v>
      </c>
      <c r="AU301" s="3">
        <f t="shared" si="183"/>
        <v>0</v>
      </c>
      <c r="AV301" s="3">
        <f t="shared" si="183"/>
        <v>2518582</v>
      </c>
      <c r="AW301" s="3">
        <f t="shared" si="183"/>
        <v>2518582</v>
      </c>
      <c r="AX301" s="3">
        <f t="shared" si="183"/>
        <v>0</v>
      </c>
      <c r="AY301" s="3">
        <f t="shared" si="183"/>
        <v>2518582</v>
      </c>
      <c r="AZ301" s="3">
        <f t="shared" si="183"/>
        <v>0</v>
      </c>
      <c r="BA301" s="3">
        <f t="shared" si="183"/>
        <v>0</v>
      </c>
      <c r="BB301" s="3">
        <f t="shared" si="183"/>
        <v>0</v>
      </c>
      <c r="BC301" s="3">
        <f t="shared" si="183"/>
        <v>0</v>
      </c>
      <c r="BD301" s="3">
        <f t="shared" si="183"/>
        <v>0</v>
      </c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  <c r="CN301" s="3"/>
      <c r="CO301" s="3"/>
      <c r="CP301" s="3"/>
      <c r="CQ301" s="3"/>
      <c r="CR301" s="3"/>
      <c r="CS301" s="3"/>
      <c r="CT301" s="3"/>
      <c r="CU301" s="3"/>
      <c r="CV301" s="3"/>
      <c r="CW301" s="3"/>
      <c r="CX301" s="3"/>
      <c r="CY301" s="3"/>
      <c r="CZ301" s="3"/>
      <c r="DA301" s="3"/>
      <c r="DB301" s="3"/>
      <c r="DC301" s="3"/>
      <c r="DD301" s="3"/>
      <c r="DE301" s="3"/>
      <c r="DF301" s="3"/>
      <c r="DG301" s="4">
        <f t="shared" ref="DG301:DL301" si="184">ROUND(DG271+DT301,2)</f>
        <v>2690684.71</v>
      </c>
      <c r="DH301" s="4">
        <f t="shared" si="184"/>
        <v>2518582</v>
      </c>
      <c r="DI301" s="4">
        <f t="shared" si="184"/>
        <v>19421.38</v>
      </c>
      <c r="DJ301" s="4">
        <f t="shared" si="184"/>
        <v>5314.18</v>
      </c>
      <c r="DK301" s="4">
        <f t="shared" si="184"/>
        <v>152681.32999999999</v>
      </c>
      <c r="DL301" s="4">
        <f t="shared" si="184"/>
        <v>0</v>
      </c>
      <c r="DM301" s="4">
        <f>DM271+DZ301</f>
        <v>407.98182300743991</v>
      </c>
      <c r="DN301" s="4">
        <f>DN271+EA301</f>
        <v>0</v>
      </c>
      <c r="DO301" s="4">
        <f>ROUND(DO271+EB301,2)</f>
        <v>0</v>
      </c>
      <c r="DP301" s="4">
        <f>ROUND(DP271+EC301,2)</f>
        <v>140466.82999999999</v>
      </c>
      <c r="DQ301" s="4">
        <f>ROUND(DQ271+ED301,2)</f>
        <v>65652.98</v>
      </c>
      <c r="DR301" s="4"/>
      <c r="DS301" s="4"/>
      <c r="DT301" s="4"/>
      <c r="DU301" s="4"/>
      <c r="DV301" s="4"/>
      <c r="DW301" s="4"/>
      <c r="DX301" s="4"/>
      <c r="DY301" s="4"/>
      <c r="DZ301" s="4"/>
      <c r="EA301" s="4"/>
      <c r="EB301" s="4"/>
      <c r="EC301" s="4"/>
      <c r="ED301" s="4"/>
      <c r="EE301" s="4"/>
      <c r="EF301" s="4"/>
      <c r="EG301" s="4">
        <f t="shared" ref="EG301:EV301" si="185">ROUND(EG271+FP301,2)</f>
        <v>0</v>
      </c>
      <c r="EH301" s="4">
        <f t="shared" si="185"/>
        <v>0</v>
      </c>
      <c r="EI301" s="4">
        <f t="shared" si="185"/>
        <v>0</v>
      </c>
      <c r="EJ301" s="4">
        <f t="shared" si="185"/>
        <v>2905307.2</v>
      </c>
      <c r="EK301" s="4">
        <f t="shared" si="185"/>
        <v>26908.880000000001</v>
      </c>
      <c r="EL301" s="4">
        <f t="shared" si="185"/>
        <v>2878398.32</v>
      </c>
      <c r="EM301" s="4">
        <f t="shared" si="185"/>
        <v>0</v>
      </c>
      <c r="EN301" s="4">
        <f t="shared" si="185"/>
        <v>2518582</v>
      </c>
      <c r="EO301" s="4">
        <f t="shared" si="185"/>
        <v>2518582</v>
      </c>
      <c r="EP301" s="4">
        <f t="shared" si="185"/>
        <v>0</v>
      </c>
      <c r="EQ301" s="4">
        <f t="shared" si="185"/>
        <v>2518582</v>
      </c>
      <c r="ER301" s="4">
        <f t="shared" si="185"/>
        <v>0</v>
      </c>
      <c r="ES301" s="4">
        <f t="shared" si="185"/>
        <v>0</v>
      </c>
      <c r="ET301" s="4">
        <f t="shared" si="185"/>
        <v>0</v>
      </c>
      <c r="EU301" s="4">
        <f t="shared" si="185"/>
        <v>0</v>
      </c>
      <c r="EV301" s="4">
        <f t="shared" si="185"/>
        <v>0</v>
      </c>
      <c r="EW301" s="4"/>
      <c r="EX301" s="4"/>
      <c r="EY301" s="4"/>
      <c r="EZ301" s="4"/>
      <c r="FA301" s="4"/>
      <c r="FB301" s="4"/>
      <c r="FC301" s="4"/>
      <c r="FD301" s="4"/>
      <c r="FE301" s="4"/>
      <c r="FF301" s="4"/>
      <c r="FG301" s="4"/>
      <c r="FH301" s="4"/>
      <c r="FI301" s="4"/>
      <c r="FJ301" s="4"/>
      <c r="FK301" s="4"/>
      <c r="FL301" s="4"/>
      <c r="FM301" s="4"/>
      <c r="FN301" s="4"/>
      <c r="FO301" s="4"/>
      <c r="FP301" s="4"/>
      <c r="FQ301" s="4"/>
      <c r="FR301" s="4"/>
      <c r="FS301" s="4"/>
      <c r="FT301" s="4"/>
      <c r="FU301" s="4"/>
      <c r="FV301" s="4"/>
      <c r="FW301" s="4"/>
      <c r="FX301" s="4"/>
      <c r="FY301" s="4"/>
      <c r="FZ301" s="4"/>
      <c r="GA301" s="4"/>
      <c r="GB301" s="4"/>
      <c r="GC301" s="4"/>
      <c r="GD301" s="4"/>
      <c r="GE301" s="4"/>
      <c r="GF301" s="4"/>
      <c r="GG301" s="4"/>
      <c r="GH301" s="4"/>
      <c r="GI301" s="4"/>
      <c r="GJ301" s="4"/>
      <c r="GK301" s="4"/>
      <c r="GL301" s="4"/>
      <c r="GM301" s="4"/>
      <c r="GN301" s="4"/>
      <c r="GO301" s="4"/>
      <c r="GP301" s="4"/>
      <c r="GQ301" s="4"/>
      <c r="GR301" s="4"/>
      <c r="GS301" s="4"/>
      <c r="GT301" s="4"/>
      <c r="GU301" s="4"/>
      <c r="GV301" s="4"/>
      <c r="GW301" s="4"/>
      <c r="GX301" s="4">
        <v>0</v>
      </c>
    </row>
    <row r="303" spans="1:206" x14ac:dyDescent="0.2">
      <c r="A303" s="5">
        <v>50</v>
      </c>
      <c r="B303" s="5">
        <v>0</v>
      </c>
      <c r="C303" s="5">
        <v>0</v>
      </c>
      <c r="D303" s="5">
        <v>1</v>
      </c>
      <c r="E303" s="5">
        <v>201</v>
      </c>
      <c r="F303" s="5">
        <f>ROUND(Source!O301,O303)</f>
        <v>2690684.71</v>
      </c>
      <c r="G303" s="5" t="s">
        <v>98</v>
      </c>
      <c r="H303" s="5" t="s">
        <v>99</v>
      </c>
      <c r="I303" s="5"/>
      <c r="J303" s="5"/>
      <c r="K303" s="5">
        <v>201</v>
      </c>
      <c r="L303" s="5">
        <v>1</v>
      </c>
      <c r="M303" s="5">
        <v>3</v>
      </c>
      <c r="N303" s="5" t="s">
        <v>3</v>
      </c>
      <c r="O303" s="5">
        <v>2</v>
      </c>
      <c r="P303" s="5">
        <f>ROUND(Source!DG301,O303)</f>
        <v>2690684.71</v>
      </c>
      <c r="Q303" s="5"/>
      <c r="R303" s="5"/>
      <c r="S303" s="5"/>
      <c r="T303" s="5"/>
      <c r="U303" s="5"/>
      <c r="V303" s="5"/>
      <c r="W303" s="5">
        <v>2690684.71</v>
      </c>
      <c r="X303" s="5">
        <v>1</v>
      </c>
      <c r="Y303" s="5">
        <v>2690684.71</v>
      </c>
      <c r="Z303" s="5">
        <v>2690684.71</v>
      </c>
      <c r="AA303" s="5">
        <v>1</v>
      </c>
      <c r="AB303" s="5">
        <v>2690684.71</v>
      </c>
    </row>
    <row r="304" spans="1:206" x14ac:dyDescent="0.2">
      <c r="A304" s="5">
        <v>50</v>
      </c>
      <c r="B304" s="5">
        <v>0</v>
      </c>
      <c r="C304" s="5">
        <v>0</v>
      </c>
      <c r="D304" s="5">
        <v>1</v>
      </c>
      <c r="E304" s="5">
        <v>202</v>
      </c>
      <c r="F304" s="5">
        <f>ROUND(Source!P301,O304)</f>
        <v>2518582</v>
      </c>
      <c r="G304" s="5" t="s">
        <v>100</v>
      </c>
      <c r="H304" s="5" t="s">
        <v>101</v>
      </c>
      <c r="I304" s="5"/>
      <c r="J304" s="5"/>
      <c r="K304" s="5">
        <v>202</v>
      </c>
      <c r="L304" s="5">
        <v>2</v>
      </c>
      <c r="M304" s="5">
        <v>3</v>
      </c>
      <c r="N304" s="5" t="s">
        <v>3</v>
      </c>
      <c r="O304" s="5">
        <v>2</v>
      </c>
      <c r="P304" s="5">
        <f>ROUND(Source!DH301,O304)</f>
        <v>2518582</v>
      </c>
      <c r="Q304" s="5"/>
      <c r="R304" s="5"/>
      <c r="S304" s="5"/>
      <c r="T304" s="5"/>
      <c r="U304" s="5"/>
      <c r="V304" s="5"/>
      <c r="W304" s="5">
        <v>2518582</v>
      </c>
      <c r="X304" s="5">
        <v>1</v>
      </c>
      <c r="Y304" s="5">
        <v>2518582</v>
      </c>
      <c r="Z304" s="5">
        <v>2518582</v>
      </c>
      <c r="AA304" s="5">
        <v>1</v>
      </c>
      <c r="AB304" s="5">
        <v>2518582</v>
      </c>
    </row>
    <row r="305" spans="1:28" x14ac:dyDescent="0.2">
      <c r="A305" s="5">
        <v>50</v>
      </c>
      <c r="B305" s="5">
        <v>0</v>
      </c>
      <c r="C305" s="5">
        <v>0</v>
      </c>
      <c r="D305" s="5">
        <v>1</v>
      </c>
      <c r="E305" s="5">
        <v>222</v>
      </c>
      <c r="F305" s="5">
        <f>ROUND(Source!AO301,O305)</f>
        <v>0</v>
      </c>
      <c r="G305" s="5" t="s">
        <v>102</v>
      </c>
      <c r="H305" s="5" t="s">
        <v>103</v>
      </c>
      <c r="I305" s="5"/>
      <c r="J305" s="5"/>
      <c r="K305" s="5">
        <v>222</v>
      </c>
      <c r="L305" s="5">
        <v>3</v>
      </c>
      <c r="M305" s="5">
        <v>3</v>
      </c>
      <c r="N305" s="5" t="s">
        <v>3</v>
      </c>
      <c r="O305" s="5">
        <v>2</v>
      </c>
      <c r="P305" s="5">
        <f>ROUND(Source!EG301,O305)</f>
        <v>0</v>
      </c>
      <c r="Q305" s="5"/>
      <c r="R305" s="5"/>
      <c r="S305" s="5"/>
      <c r="T305" s="5"/>
      <c r="U305" s="5"/>
      <c r="V305" s="5"/>
      <c r="W305" s="5">
        <v>0</v>
      </c>
      <c r="X305" s="5">
        <v>1</v>
      </c>
      <c r="Y305" s="5">
        <v>0</v>
      </c>
      <c r="Z305" s="5">
        <v>0</v>
      </c>
      <c r="AA305" s="5">
        <v>1</v>
      </c>
      <c r="AB305" s="5">
        <v>0</v>
      </c>
    </row>
    <row r="306" spans="1:28" x14ac:dyDescent="0.2">
      <c r="A306" s="5">
        <v>50</v>
      </c>
      <c r="B306" s="5">
        <v>0</v>
      </c>
      <c r="C306" s="5">
        <v>0</v>
      </c>
      <c r="D306" s="5">
        <v>1</v>
      </c>
      <c r="E306" s="5">
        <v>225</v>
      </c>
      <c r="F306" s="5">
        <f>ROUND(Source!AV301,O306)</f>
        <v>2518582</v>
      </c>
      <c r="G306" s="5" t="s">
        <v>104</v>
      </c>
      <c r="H306" s="5" t="s">
        <v>105</v>
      </c>
      <c r="I306" s="5"/>
      <c r="J306" s="5"/>
      <c r="K306" s="5">
        <v>225</v>
      </c>
      <c r="L306" s="5">
        <v>4</v>
      </c>
      <c r="M306" s="5">
        <v>3</v>
      </c>
      <c r="N306" s="5" t="s">
        <v>3</v>
      </c>
      <c r="O306" s="5">
        <v>2</v>
      </c>
      <c r="P306" s="5">
        <f>ROUND(Source!EN301,O306)</f>
        <v>2518582</v>
      </c>
      <c r="Q306" s="5"/>
      <c r="R306" s="5"/>
      <c r="S306" s="5"/>
      <c r="T306" s="5"/>
      <c r="U306" s="5"/>
      <c r="V306" s="5"/>
      <c r="W306" s="5">
        <v>2518582</v>
      </c>
      <c r="X306" s="5">
        <v>1</v>
      </c>
      <c r="Y306" s="5">
        <v>2518582</v>
      </c>
      <c r="Z306" s="5">
        <v>2518582</v>
      </c>
      <c r="AA306" s="5">
        <v>1</v>
      </c>
      <c r="AB306" s="5">
        <v>2518582</v>
      </c>
    </row>
    <row r="307" spans="1:28" x14ac:dyDescent="0.2">
      <c r="A307" s="5">
        <v>50</v>
      </c>
      <c r="B307" s="5">
        <v>0</v>
      </c>
      <c r="C307" s="5">
        <v>0</v>
      </c>
      <c r="D307" s="5">
        <v>1</v>
      </c>
      <c r="E307" s="5">
        <v>226</v>
      </c>
      <c r="F307" s="5">
        <f>ROUND(Source!AW301,O307)</f>
        <v>2518582</v>
      </c>
      <c r="G307" s="5" t="s">
        <v>106</v>
      </c>
      <c r="H307" s="5" t="s">
        <v>107</v>
      </c>
      <c r="I307" s="5"/>
      <c r="J307" s="5"/>
      <c r="K307" s="5">
        <v>226</v>
      </c>
      <c r="L307" s="5">
        <v>5</v>
      </c>
      <c r="M307" s="5">
        <v>3</v>
      </c>
      <c r="N307" s="5" t="s">
        <v>3</v>
      </c>
      <c r="O307" s="5">
        <v>2</v>
      </c>
      <c r="P307" s="5">
        <f>ROUND(Source!EO301,O307)</f>
        <v>2518582</v>
      </c>
      <c r="Q307" s="5"/>
      <c r="R307" s="5"/>
      <c r="S307" s="5"/>
      <c r="T307" s="5"/>
      <c r="U307" s="5"/>
      <c r="V307" s="5"/>
      <c r="W307" s="5">
        <v>2518582</v>
      </c>
      <c r="X307" s="5">
        <v>1</v>
      </c>
      <c r="Y307" s="5">
        <v>2518582</v>
      </c>
      <c r="Z307" s="5">
        <v>2518582</v>
      </c>
      <c r="AA307" s="5">
        <v>1</v>
      </c>
      <c r="AB307" s="5">
        <v>2518582</v>
      </c>
    </row>
    <row r="308" spans="1:28" x14ac:dyDescent="0.2">
      <c r="A308" s="5">
        <v>50</v>
      </c>
      <c r="B308" s="5">
        <v>0</v>
      </c>
      <c r="C308" s="5">
        <v>0</v>
      </c>
      <c r="D308" s="5">
        <v>1</v>
      </c>
      <c r="E308" s="5">
        <v>227</v>
      </c>
      <c r="F308" s="5">
        <f>ROUND(Source!AX301,O308)</f>
        <v>0</v>
      </c>
      <c r="G308" s="5" t="s">
        <v>108</v>
      </c>
      <c r="H308" s="5" t="s">
        <v>109</v>
      </c>
      <c r="I308" s="5"/>
      <c r="J308" s="5"/>
      <c r="K308" s="5">
        <v>227</v>
      </c>
      <c r="L308" s="5">
        <v>6</v>
      </c>
      <c r="M308" s="5">
        <v>3</v>
      </c>
      <c r="N308" s="5" t="s">
        <v>3</v>
      </c>
      <c r="O308" s="5">
        <v>2</v>
      </c>
      <c r="P308" s="5">
        <f>ROUND(Source!EP301,O308)</f>
        <v>0</v>
      </c>
      <c r="Q308" s="5"/>
      <c r="R308" s="5"/>
      <c r="S308" s="5"/>
      <c r="T308" s="5"/>
      <c r="U308" s="5"/>
      <c r="V308" s="5"/>
      <c r="W308" s="5">
        <v>0</v>
      </c>
      <c r="X308" s="5">
        <v>1</v>
      </c>
      <c r="Y308" s="5">
        <v>0</v>
      </c>
      <c r="Z308" s="5">
        <v>0</v>
      </c>
      <c r="AA308" s="5">
        <v>1</v>
      </c>
      <c r="AB308" s="5">
        <v>0</v>
      </c>
    </row>
    <row r="309" spans="1:28" x14ac:dyDescent="0.2">
      <c r="A309" s="5">
        <v>50</v>
      </c>
      <c r="B309" s="5">
        <v>0</v>
      </c>
      <c r="C309" s="5">
        <v>0</v>
      </c>
      <c r="D309" s="5">
        <v>1</v>
      </c>
      <c r="E309" s="5">
        <v>228</v>
      </c>
      <c r="F309" s="5">
        <f>ROUND(Source!AY301,O309)</f>
        <v>2518582</v>
      </c>
      <c r="G309" s="5" t="s">
        <v>110</v>
      </c>
      <c r="H309" s="5" t="s">
        <v>111</v>
      </c>
      <c r="I309" s="5"/>
      <c r="J309" s="5"/>
      <c r="K309" s="5">
        <v>228</v>
      </c>
      <c r="L309" s="5">
        <v>7</v>
      </c>
      <c r="M309" s="5">
        <v>3</v>
      </c>
      <c r="N309" s="5" t="s">
        <v>3</v>
      </c>
      <c r="O309" s="5">
        <v>2</v>
      </c>
      <c r="P309" s="5">
        <f>ROUND(Source!EQ301,O309)</f>
        <v>2518582</v>
      </c>
      <c r="Q309" s="5"/>
      <c r="R309" s="5"/>
      <c r="S309" s="5"/>
      <c r="T309" s="5"/>
      <c r="U309" s="5"/>
      <c r="V309" s="5"/>
      <c r="W309" s="5">
        <v>2518582</v>
      </c>
      <c r="X309" s="5">
        <v>1</v>
      </c>
      <c r="Y309" s="5">
        <v>2518582</v>
      </c>
      <c r="Z309" s="5">
        <v>2518582</v>
      </c>
      <c r="AA309" s="5">
        <v>1</v>
      </c>
      <c r="AB309" s="5">
        <v>2518582</v>
      </c>
    </row>
    <row r="310" spans="1:28" x14ac:dyDescent="0.2">
      <c r="A310" s="5">
        <v>50</v>
      </c>
      <c r="B310" s="5">
        <v>0</v>
      </c>
      <c r="C310" s="5">
        <v>0</v>
      </c>
      <c r="D310" s="5">
        <v>1</v>
      </c>
      <c r="E310" s="5">
        <v>216</v>
      </c>
      <c r="F310" s="5">
        <f>ROUND(Source!AP301,O310)</f>
        <v>0</v>
      </c>
      <c r="G310" s="5" t="s">
        <v>112</v>
      </c>
      <c r="H310" s="5" t="s">
        <v>113</v>
      </c>
      <c r="I310" s="5"/>
      <c r="J310" s="5"/>
      <c r="K310" s="5">
        <v>216</v>
      </c>
      <c r="L310" s="5">
        <v>8</v>
      </c>
      <c r="M310" s="5">
        <v>3</v>
      </c>
      <c r="N310" s="5" t="s">
        <v>3</v>
      </c>
      <c r="O310" s="5">
        <v>2</v>
      </c>
      <c r="P310" s="5">
        <f>ROUND(Source!EH301,O310)</f>
        <v>0</v>
      </c>
      <c r="Q310" s="5"/>
      <c r="R310" s="5"/>
      <c r="S310" s="5"/>
      <c r="T310" s="5"/>
      <c r="U310" s="5"/>
      <c r="V310" s="5"/>
      <c r="W310" s="5">
        <v>0</v>
      </c>
      <c r="X310" s="5">
        <v>1</v>
      </c>
      <c r="Y310" s="5">
        <v>0</v>
      </c>
      <c r="Z310" s="5">
        <v>0</v>
      </c>
      <c r="AA310" s="5">
        <v>1</v>
      </c>
      <c r="AB310" s="5">
        <v>0</v>
      </c>
    </row>
    <row r="311" spans="1:28" x14ac:dyDescent="0.2">
      <c r="A311" s="5">
        <v>50</v>
      </c>
      <c r="B311" s="5">
        <v>0</v>
      </c>
      <c r="C311" s="5">
        <v>0</v>
      </c>
      <c r="D311" s="5">
        <v>1</v>
      </c>
      <c r="E311" s="5">
        <v>223</v>
      </c>
      <c r="F311" s="5">
        <f>ROUND(Source!AQ301,O311)</f>
        <v>0</v>
      </c>
      <c r="G311" s="5" t="s">
        <v>114</v>
      </c>
      <c r="H311" s="5" t="s">
        <v>115</v>
      </c>
      <c r="I311" s="5"/>
      <c r="J311" s="5"/>
      <c r="K311" s="5">
        <v>223</v>
      </c>
      <c r="L311" s="5">
        <v>9</v>
      </c>
      <c r="M311" s="5">
        <v>3</v>
      </c>
      <c r="N311" s="5" t="s">
        <v>3</v>
      </c>
      <c r="O311" s="5">
        <v>2</v>
      </c>
      <c r="P311" s="5">
        <f>ROUND(Source!EI301,O311)</f>
        <v>0</v>
      </c>
      <c r="Q311" s="5"/>
      <c r="R311" s="5"/>
      <c r="S311" s="5"/>
      <c r="T311" s="5"/>
      <c r="U311" s="5"/>
      <c r="V311" s="5"/>
      <c r="W311" s="5">
        <v>0</v>
      </c>
      <c r="X311" s="5">
        <v>1</v>
      </c>
      <c r="Y311" s="5">
        <v>0</v>
      </c>
      <c r="Z311" s="5">
        <v>0</v>
      </c>
      <c r="AA311" s="5">
        <v>1</v>
      </c>
      <c r="AB311" s="5">
        <v>0</v>
      </c>
    </row>
    <row r="312" spans="1:28" x14ac:dyDescent="0.2">
      <c r="A312" s="5">
        <v>50</v>
      </c>
      <c r="B312" s="5">
        <v>0</v>
      </c>
      <c r="C312" s="5">
        <v>0</v>
      </c>
      <c r="D312" s="5">
        <v>1</v>
      </c>
      <c r="E312" s="5">
        <v>229</v>
      </c>
      <c r="F312" s="5">
        <f>ROUND(Source!AZ301,O312)</f>
        <v>0</v>
      </c>
      <c r="G312" s="5" t="s">
        <v>116</v>
      </c>
      <c r="H312" s="5" t="s">
        <v>117</v>
      </c>
      <c r="I312" s="5"/>
      <c r="J312" s="5"/>
      <c r="K312" s="5">
        <v>229</v>
      </c>
      <c r="L312" s="5">
        <v>10</v>
      </c>
      <c r="M312" s="5">
        <v>3</v>
      </c>
      <c r="N312" s="5" t="s">
        <v>3</v>
      </c>
      <c r="O312" s="5">
        <v>2</v>
      </c>
      <c r="P312" s="5">
        <f>ROUND(Source!ER301,O312)</f>
        <v>0</v>
      </c>
      <c r="Q312" s="5"/>
      <c r="R312" s="5"/>
      <c r="S312" s="5"/>
      <c r="T312" s="5"/>
      <c r="U312" s="5"/>
      <c r="V312" s="5"/>
      <c r="W312" s="5">
        <v>0</v>
      </c>
      <c r="X312" s="5">
        <v>1</v>
      </c>
      <c r="Y312" s="5">
        <v>0</v>
      </c>
      <c r="Z312" s="5">
        <v>0</v>
      </c>
      <c r="AA312" s="5">
        <v>1</v>
      </c>
      <c r="AB312" s="5">
        <v>0</v>
      </c>
    </row>
    <row r="313" spans="1:28" x14ac:dyDescent="0.2">
      <c r="A313" s="5">
        <v>50</v>
      </c>
      <c r="B313" s="5">
        <v>0</v>
      </c>
      <c r="C313" s="5">
        <v>0</v>
      </c>
      <c r="D313" s="5">
        <v>1</v>
      </c>
      <c r="E313" s="5">
        <v>203</v>
      </c>
      <c r="F313" s="5">
        <f>ROUND(Source!Q301,O313)</f>
        <v>19421.38</v>
      </c>
      <c r="G313" s="5" t="s">
        <v>118</v>
      </c>
      <c r="H313" s="5" t="s">
        <v>119</v>
      </c>
      <c r="I313" s="5"/>
      <c r="J313" s="5"/>
      <c r="K313" s="5">
        <v>203</v>
      </c>
      <c r="L313" s="5">
        <v>11</v>
      </c>
      <c r="M313" s="5">
        <v>3</v>
      </c>
      <c r="N313" s="5" t="s">
        <v>3</v>
      </c>
      <c r="O313" s="5">
        <v>2</v>
      </c>
      <c r="P313" s="5">
        <f>ROUND(Source!DI301,O313)</f>
        <v>19421.38</v>
      </c>
      <c r="Q313" s="5"/>
      <c r="R313" s="5"/>
      <c r="S313" s="5"/>
      <c r="T313" s="5"/>
      <c r="U313" s="5"/>
      <c r="V313" s="5"/>
      <c r="W313" s="5">
        <v>19421.38</v>
      </c>
      <c r="X313" s="5">
        <v>1</v>
      </c>
      <c r="Y313" s="5">
        <v>19421.38</v>
      </c>
      <c r="Z313" s="5">
        <v>19421.38</v>
      </c>
      <c r="AA313" s="5">
        <v>1</v>
      </c>
      <c r="AB313" s="5">
        <v>19421.38</v>
      </c>
    </row>
    <row r="314" spans="1:28" x14ac:dyDescent="0.2">
      <c r="A314" s="5">
        <v>50</v>
      </c>
      <c r="B314" s="5">
        <v>0</v>
      </c>
      <c r="C314" s="5">
        <v>0</v>
      </c>
      <c r="D314" s="5">
        <v>1</v>
      </c>
      <c r="E314" s="5">
        <v>231</v>
      </c>
      <c r="F314" s="5">
        <f>ROUND(Source!BB301,O314)</f>
        <v>0</v>
      </c>
      <c r="G314" s="5" t="s">
        <v>120</v>
      </c>
      <c r="H314" s="5" t="s">
        <v>121</v>
      </c>
      <c r="I314" s="5"/>
      <c r="J314" s="5"/>
      <c r="K314" s="5">
        <v>231</v>
      </c>
      <c r="L314" s="5">
        <v>12</v>
      </c>
      <c r="M314" s="5">
        <v>3</v>
      </c>
      <c r="N314" s="5" t="s">
        <v>3</v>
      </c>
      <c r="O314" s="5">
        <v>2</v>
      </c>
      <c r="P314" s="5">
        <f>ROUND(Source!ET301,O314)</f>
        <v>0</v>
      </c>
      <c r="Q314" s="5"/>
      <c r="R314" s="5"/>
      <c r="S314" s="5"/>
      <c r="T314" s="5"/>
      <c r="U314" s="5"/>
      <c r="V314" s="5"/>
      <c r="W314" s="5">
        <v>0</v>
      </c>
      <c r="X314" s="5">
        <v>1</v>
      </c>
      <c r="Y314" s="5">
        <v>0</v>
      </c>
      <c r="Z314" s="5">
        <v>0</v>
      </c>
      <c r="AA314" s="5">
        <v>1</v>
      </c>
      <c r="AB314" s="5">
        <v>0</v>
      </c>
    </row>
    <row r="315" spans="1:28" x14ac:dyDescent="0.2">
      <c r="A315" s="5">
        <v>50</v>
      </c>
      <c r="B315" s="5">
        <v>0</v>
      </c>
      <c r="C315" s="5">
        <v>0</v>
      </c>
      <c r="D315" s="5">
        <v>1</v>
      </c>
      <c r="E315" s="5">
        <v>204</v>
      </c>
      <c r="F315" s="5">
        <f>ROUND(Source!R301,O315)</f>
        <v>5314.18</v>
      </c>
      <c r="G315" s="5" t="s">
        <v>122</v>
      </c>
      <c r="H315" s="5" t="s">
        <v>123</v>
      </c>
      <c r="I315" s="5"/>
      <c r="J315" s="5"/>
      <c r="K315" s="5">
        <v>204</v>
      </c>
      <c r="L315" s="5">
        <v>13</v>
      </c>
      <c r="M315" s="5">
        <v>3</v>
      </c>
      <c r="N315" s="5" t="s">
        <v>3</v>
      </c>
      <c r="O315" s="5">
        <v>2</v>
      </c>
      <c r="P315" s="5">
        <f>ROUND(Source!DJ301,O315)</f>
        <v>5314.18</v>
      </c>
      <c r="Q315" s="5"/>
      <c r="R315" s="5"/>
      <c r="S315" s="5"/>
      <c r="T315" s="5"/>
      <c r="U315" s="5"/>
      <c r="V315" s="5"/>
      <c r="W315" s="5">
        <v>5314.18</v>
      </c>
      <c r="X315" s="5">
        <v>1</v>
      </c>
      <c r="Y315" s="5">
        <v>5314.18</v>
      </c>
      <c r="Z315" s="5">
        <v>5314.18</v>
      </c>
      <c r="AA315" s="5">
        <v>1</v>
      </c>
      <c r="AB315" s="5">
        <v>5314.18</v>
      </c>
    </row>
    <row r="316" spans="1:28" x14ac:dyDescent="0.2">
      <c r="A316" s="5">
        <v>50</v>
      </c>
      <c r="B316" s="5">
        <v>0</v>
      </c>
      <c r="C316" s="5">
        <v>0</v>
      </c>
      <c r="D316" s="5">
        <v>1</v>
      </c>
      <c r="E316" s="5">
        <v>205</v>
      </c>
      <c r="F316" s="5">
        <f>ROUND(Source!S301,O316)</f>
        <v>152681.32999999999</v>
      </c>
      <c r="G316" s="5" t="s">
        <v>124</v>
      </c>
      <c r="H316" s="5" t="s">
        <v>125</v>
      </c>
      <c r="I316" s="5"/>
      <c r="J316" s="5"/>
      <c r="K316" s="5">
        <v>205</v>
      </c>
      <c r="L316" s="5">
        <v>14</v>
      </c>
      <c r="M316" s="5">
        <v>3</v>
      </c>
      <c r="N316" s="5" t="s">
        <v>3</v>
      </c>
      <c r="O316" s="5">
        <v>2</v>
      </c>
      <c r="P316" s="5">
        <f>ROUND(Source!DK301,O316)</f>
        <v>152681.32999999999</v>
      </c>
      <c r="Q316" s="5"/>
      <c r="R316" s="5"/>
      <c r="S316" s="5"/>
      <c r="T316" s="5"/>
      <c r="U316" s="5"/>
      <c r="V316" s="5"/>
      <c r="W316" s="5">
        <v>152681.32999999999</v>
      </c>
      <c r="X316" s="5">
        <v>1</v>
      </c>
      <c r="Y316" s="5">
        <v>152681.32999999999</v>
      </c>
      <c r="Z316" s="5">
        <v>152681.32999999999</v>
      </c>
      <c r="AA316" s="5">
        <v>1</v>
      </c>
      <c r="AB316" s="5">
        <v>152681.32999999999</v>
      </c>
    </row>
    <row r="317" spans="1:28" x14ac:dyDescent="0.2">
      <c r="A317" s="5">
        <v>50</v>
      </c>
      <c r="B317" s="5">
        <v>0</v>
      </c>
      <c r="C317" s="5">
        <v>0</v>
      </c>
      <c r="D317" s="5">
        <v>1</v>
      </c>
      <c r="E317" s="5">
        <v>232</v>
      </c>
      <c r="F317" s="5">
        <f>ROUND(Source!BC301,O317)</f>
        <v>0</v>
      </c>
      <c r="G317" s="5" t="s">
        <v>126</v>
      </c>
      <c r="H317" s="5" t="s">
        <v>127</v>
      </c>
      <c r="I317" s="5"/>
      <c r="J317" s="5"/>
      <c r="K317" s="5">
        <v>232</v>
      </c>
      <c r="L317" s="5">
        <v>15</v>
      </c>
      <c r="M317" s="5">
        <v>3</v>
      </c>
      <c r="N317" s="5" t="s">
        <v>3</v>
      </c>
      <c r="O317" s="5">
        <v>2</v>
      </c>
      <c r="P317" s="5">
        <f>ROUND(Source!EU301,O317)</f>
        <v>0</v>
      </c>
      <c r="Q317" s="5"/>
      <c r="R317" s="5"/>
      <c r="S317" s="5"/>
      <c r="T317" s="5"/>
      <c r="U317" s="5"/>
      <c r="V317" s="5"/>
      <c r="W317" s="5">
        <v>0</v>
      </c>
      <c r="X317" s="5">
        <v>1</v>
      </c>
      <c r="Y317" s="5">
        <v>0</v>
      </c>
      <c r="Z317" s="5">
        <v>0</v>
      </c>
      <c r="AA317" s="5">
        <v>1</v>
      </c>
      <c r="AB317" s="5">
        <v>0</v>
      </c>
    </row>
    <row r="318" spans="1:28" x14ac:dyDescent="0.2">
      <c r="A318" s="5">
        <v>50</v>
      </c>
      <c r="B318" s="5">
        <v>0</v>
      </c>
      <c r="C318" s="5">
        <v>0</v>
      </c>
      <c r="D318" s="5">
        <v>1</v>
      </c>
      <c r="E318" s="5">
        <v>214</v>
      </c>
      <c r="F318" s="5">
        <f>ROUND(Source!AS301,O318)</f>
        <v>26908.880000000001</v>
      </c>
      <c r="G318" s="5" t="s">
        <v>128</v>
      </c>
      <c r="H318" s="5" t="s">
        <v>129</v>
      </c>
      <c r="I318" s="5"/>
      <c r="J318" s="5"/>
      <c r="K318" s="5">
        <v>214</v>
      </c>
      <c r="L318" s="5">
        <v>16</v>
      </c>
      <c r="M318" s="5">
        <v>3</v>
      </c>
      <c r="N318" s="5" t="s">
        <v>3</v>
      </c>
      <c r="O318" s="5">
        <v>2</v>
      </c>
      <c r="P318" s="5">
        <f>ROUND(Source!EK301,O318)</f>
        <v>26908.880000000001</v>
      </c>
      <c r="Q318" s="5"/>
      <c r="R318" s="5"/>
      <c r="S318" s="5"/>
      <c r="T318" s="5"/>
      <c r="U318" s="5"/>
      <c r="V318" s="5"/>
      <c r="W318" s="5">
        <v>26908.880000000001</v>
      </c>
      <c r="X318" s="5">
        <v>1</v>
      </c>
      <c r="Y318" s="5">
        <v>26908.880000000001</v>
      </c>
      <c r="Z318" s="5">
        <v>26908.880000000001</v>
      </c>
      <c r="AA318" s="5">
        <v>1</v>
      </c>
      <c r="AB318" s="5">
        <v>26908.880000000001</v>
      </c>
    </row>
    <row r="319" spans="1:28" x14ac:dyDescent="0.2">
      <c r="A319" s="5">
        <v>50</v>
      </c>
      <c r="B319" s="5">
        <v>0</v>
      </c>
      <c r="C319" s="5">
        <v>0</v>
      </c>
      <c r="D319" s="5">
        <v>1</v>
      </c>
      <c r="E319" s="5">
        <v>215</v>
      </c>
      <c r="F319" s="5">
        <f>ROUND(Source!AT301,O319)</f>
        <v>2878398.32</v>
      </c>
      <c r="G319" s="5" t="s">
        <v>130</v>
      </c>
      <c r="H319" s="5" t="s">
        <v>131</v>
      </c>
      <c r="I319" s="5"/>
      <c r="J319" s="5"/>
      <c r="K319" s="5">
        <v>215</v>
      </c>
      <c r="L319" s="5">
        <v>17</v>
      </c>
      <c r="M319" s="5">
        <v>3</v>
      </c>
      <c r="N319" s="5" t="s">
        <v>3</v>
      </c>
      <c r="O319" s="5">
        <v>2</v>
      </c>
      <c r="P319" s="5">
        <f>ROUND(Source!EL301,O319)</f>
        <v>2878398.32</v>
      </c>
      <c r="Q319" s="5"/>
      <c r="R319" s="5"/>
      <c r="S319" s="5"/>
      <c r="T319" s="5"/>
      <c r="U319" s="5"/>
      <c r="V319" s="5"/>
      <c r="W319" s="5">
        <v>2878398.32</v>
      </c>
      <c r="X319" s="5">
        <v>1</v>
      </c>
      <c r="Y319" s="5">
        <v>2878398.32</v>
      </c>
      <c r="Z319" s="5">
        <v>2878398.32</v>
      </c>
      <c r="AA319" s="5">
        <v>1</v>
      </c>
      <c r="AB319" s="5">
        <v>2878398.32</v>
      </c>
    </row>
    <row r="320" spans="1:28" x14ac:dyDescent="0.2">
      <c r="A320" s="5">
        <v>50</v>
      </c>
      <c r="B320" s="5">
        <v>0</v>
      </c>
      <c r="C320" s="5">
        <v>0</v>
      </c>
      <c r="D320" s="5">
        <v>1</v>
      </c>
      <c r="E320" s="5">
        <v>217</v>
      </c>
      <c r="F320" s="5">
        <f>ROUND(Source!AU301,O320)</f>
        <v>0</v>
      </c>
      <c r="G320" s="5" t="s">
        <v>132</v>
      </c>
      <c r="H320" s="5" t="s">
        <v>133</v>
      </c>
      <c r="I320" s="5"/>
      <c r="J320" s="5"/>
      <c r="K320" s="5">
        <v>217</v>
      </c>
      <c r="L320" s="5">
        <v>18</v>
      </c>
      <c r="M320" s="5">
        <v>3</v>
      </c>
      <c r="N320" s="5" t="s">
        <v>3</v>
      </c>
      <c r="O320" s="5">
        <v>2</v>
      </c>
      <c r="P320" s="5">
        <f>ROUND(Source!EM301,O320)</f>
        <v>0</v>
      </c>
      <c r="Q320" s="5"/>
      <c r="R320" s="5"/>
      <c r="S320" s="5"/>
      <c r="T320" s="5"/>
      <c r="U320" s="5"/>
      <c r="V320" s="5"/>
      <c r="W320" s="5">
        <v>0</v>
      </c>
      <c r="X320" s="5">
        <v>1</v>
      </c>
      <c r="Y320" s="5">
        <v>0</v>
      </c>
      <c r="Z320" s="5">
        <v>0</v>
      </c>
      <c r="AA320" s="5">
        <v>1</v>
      </c>
      <c r="AB320" s="5">
        <v>0</v>
      </c>
    </row>
    <row r="321" spans="1:206" x14ac:dyDescent="0.2">
      <c r="A321" s="5">
        <v>50</v>
      </c>
      <c r="B321" s="5">
        <v>0</v>
      </c>
      <c r="C321" s="5">
        <v>0</v>
      </c>
      <c r="D321" s="5">
        <v>1</v>
      </c>
      <c r="E321" s="5">
        <v>230</v>
      </c>
      <c r="F321" s="5">
        <f>ROUND(Source!BA301,O321)</f>
        <v>0</v>
      </c>
      <c r="G321" s="5" t="s">
        <v>134</v>
      </c>
      <c r="H321" s="5" t="s">
        <v>135</v>
      </c>
      <c r="I321" s="5"/>
      <c r="J321" s="5"/>
      <c r="K321" s="5">
        <v>230</v>
      </c>
      <c r="L321" s="5">
        <v>19</v>
      </c>
      <c r="M321" s="5">
        <v>3</v>
      </c>
      <c r="N321" s="5" t="s">
        <v>3</v>
      </c>
      <c r="O321" s="5">
        <v>2</v>
      </c>
      <c r="P321" s="5">
        <f>ROUND(Source!ES301,O321)</f>
        <v>0</v>
      </c>
      <c r="Q321" s="5"/>
      <c r="R321" s="5"/>
      <c r="S321" s="5"/>
      <c r="T321" s="5"/>
      <c r="U321" s="5"/>
      <c r="V321" s="5"/>
      <c r="W321" s="5">
        <v>0</v>
      </c>
      <c r="X321" s="5">
        <v>1</v>
      </c>
      <c r="Y321" s="5">
        <v>0</v>
      </c>
      <c r="Z321" s="5">
        <v>0</v>
      </c>
      <c r="AA321" s="5">
        <v>1</v>
      </c>
      <c r="AB321" s="5">
        <v>0</v>
      </c>
    </row>
    <row r="322" spans="1:206" x14ac:dyDescent="0.2">
      <c r="A322" s="5">
        <v>50</v>
      </c>
      <c r="B322" s="5">
        <v>0</v>
      </c>
      <c r="C322" s="5">
        <v>0</v>
      </c>
      <c r="D322" s="5">
        <v>1</v>
      </c>
      <c r="E322" s="5">
        <v>206</v>
      </c>
      <c r="F322" s="5">
        <f>ROUND(Source!T301,O322)</f>
        <v>0</v>
      </c>
      <c r="G322" s="5" t="s">
        <v>136</v>
      </c>
      <c r="H322" s="5" t="s">
        <v>137</v>
      </c>
      <c r="I322" s="5"/>
      <c r="J322" s="5"/>
      <c r="K322" s="5">
        <v>206</v>
      </c>
      <c r="L322" s="5">
        <v>20</v>
      </c>
      <c r="M322" s="5">
        <v>3</v>
      </c>
      <c r="N322" s="5" t="s">
        <v>3</v>
      </c>
      <c r="O322" s="5">
        <v>2</v>
      </c>
      <c r="P322" s="5">
        <f>ROUND(Source!DL301,O322)</f>
        <v>0</v>
      </c>
      <c r="Q322" s="5"/>
      <c r="R322" s="5"/>
      <c r="S322" s="5"/>
      <c r="T322" s="5"/>
      <c r="U322" s="5"/>
      <c r="V322" s="5"/>
      <c r="W322" s="5">
        <v>0</v>
      </c>
      <c r="X322" s="5">
        <v>1</v>
      </c>
      <c r="Y322" s="5">
        <v>0</v>
      </c>
      <c r="Z322" s="5">
        <v>0</v>
      </c>
      <c r="AA322" s="5">
        <v>1</v>
      </c>
      <c r="AB322" s="5">
        <v>0</v>
      </c>
    </row>
    <row r="323" spans="1:206" x14ac:dyDescent="0.2">
      <c r="A323" s="5">
        <v>50</v>
      </c>
      <c r="B323" s="5">
        <v>0</v>
      </c>
      <c r="C323" s="5">
        <v>0</v>
      </c>
      <c r="D323" s="5">
        <v>1</v>
      </c>
      <c r="E323" s="5">
        <v>207</v>
      </c>
      <c r="F323" s="5">
        <f>Source!U301</f>
        <v>407.98182300743991</v>
      </c>
      <c r="G323" s="5" t="s">
        <v>138</v>
      </c>
      <c r="H323" s="5" t="s">
        <v>139</v>
      </c>
      <c r="I323" s="5"/>
      <c r="J323" s="5"/>
      <c r="K323" s="5">
        <v>207</v>
      </c>
      <c r="L323" s="5">
        <v>21</v>
      </c>
      <c r="M323" s="5">
        <v>3</v>
      </c>
      <c r="N323" s="5" t="s">
        <v>3</v>
      </c>
      <c r="O323" s="5">
        <v>-1</v>
      </c>
      <c r="P323" s="5">
        <f>Source!DM301</f>
        <v>407.98182300743991</v>
      </c>
      <c r="Q323" s="5"/>
      <c r="R323" s="5"/>
      <c r="S323" s="5"/>
      <c r="T323" s="5"/>
      <c r="U323" s="5"/>
      <c r="V323" s="5"/>
      <c r="W323" s="5">
        <v>407.98182300743997</v>
      </c>
      <c r="X323" s="5">
        <v>1</v>
      </c>
      <c r="Y323" s="5">
        <v>407.98182300743997</v>
      </c>
      <c r="Z323" s="5">
        <v>407.98182300743997</v>
      </c>
      <c r="AA323" s="5">
        <v>1</v>
      </c>
      <c r="AB323" s="5">
        <v>407.98182300743997</v>
      </c>
    </row>
    <row r="324" spans="1:206" x14ac:dyDescent="0.2">
      <c r="A324" s="5">
        <v>50</v>
      </c>
      <c r="B324" s="5">
        <v>0</v>
      </c>
      <c r="C324" s="5">
        <v>0</v>
      </c>
      <c r="D324" s="5">
        <v>1</v>
      </c>
      <c r="E324" s="5">
        <v>208</v>
      </c>
      <c r="F324" s="5">
        <f>Source!V301</f>
        <v>0</v>
      </c>
      <c r="G324" s="5" t="s">
        <v>140</v>
      </c>
      <c r="H324" s="5" t="s">
        <v>141</v>
      </c>
      <c r="I324" s="5"/>
      <c r="J324" s="5"/>
      <c r="K324" s="5">
        <v>208</v>
      </c>
      <c r="L324" s="5">
        <v>22</v>
      </c>
      <c r="M324" s="5">
        <v>3</v>
      </c>
      <c r="N324" s="5" t="s">
        <v>3</v>
      </c>
      <c r="O324" s="5">
        <v>-1</v>
      </c>
      <c r="P324" s="5">
        <f>Source!DN301</f>
        <v>0</v>
      </c>
      <c r="Q324" s="5"/>
      <c r="R324" s="5"/>
      <c r="S324" s="5"/>
      <c r="T324" s="5"/>
      <c r="U324" s="5"/>
      <c r="V324" s="5"/>
      <c r="W324" s="5">
        <v>0</v>
      </c>
      <c r="X324" s="5">
        <v>1</v>
      </c>
      <c r="Y324" s="5">
        <v>0</v>
      </c>
      <c r="Z324" s="5">
        <v>0</v>
      </c>
      <c r="AA324" s="5">
        <v>1</v>
      </c>
      <c r="AB324" s="5">
        <v>0</v>
      </c>
    </row>
    <row r="325" spans="1:206" x14ac:dyDescent="0.2">
      <c r="A325" s="5">
        <v>50</v>
      </c>
      <c r="B325" s="5">
        <v>0</v>
      </c>
      <c r="C325" s="5">
        <v>0</v>
      </c>
      <c r="D325" s="5">
        <v>1</v>
      </c>
      <c r="E325" s="5">
        <v>209</v>
      </c>
      <c r="F325" s="5">
        <f>ROUND(Source!W301,O325)</f>
        <v>0</v>
      </c>
      <c r="G325" s="5" t="s">
        <v>142</v>
      </c>
      <c r="H325" s="5" t="s">
        <v>143</v>
      </c>
      <c r="I325" s="5"/>
      <c r="J325" s="5"/>
      <c r="K325" s="5">
        <v>209</v>
      </c>
      <c r="L325" s="5">
        <v>23</v>
      </c>
      <c r="M325" s="5">
        <v>3</v>
      </c>
      <c r="N325" s="5" t="s">
        <v>3</v>
      </c>
      <c r="O325" s="5">
        <v>2</v>
      </c>
      <c r="P325" s="5">
        <f>ROUND(Source!DO301,O325)</f>
        <v>0</v>
      </c>
      <c r="Q325" s="5"/>
      <c r="R325" s="5"/>
      <c r="S325" s="5"/>
      <c r="T325" s="5"/>
      <c r="U325" s="5"/>
      <c r="V325" s="5"/>
      <c r="W325" s="5">
        <v>0</v>
      </c>
      <c r="X325" s="5">
        <v>1</v>
      </c>
      <c r="Y325" s="5">
        <v>0</v>
      </c>
      <c r="Z325" s="5">
        <v>0</v>
      </c>
      <c r="AA325" s="5">
        <v>1</v>
      </c>
      <c r="AB325" s="5">
        <v>0</v>
      </c>
    </row>
    <row r="326" spans="1:206" x14ac:dyDescent="0.2">
      <c r="A326" s="5">
        <v>50</v>
      </c>
      <c r="B326" s="5">
        <v>0</v>
      </c>
      <c r="C326" s="5">
        <v>0</v>
      </c>
      <c r="D326" s="5">
        <v>1</v>
      </c>
      <c r="E326" s="5">
        <v>233</v>
      </c>
      <c r="F326" s="5">
        <f>ROUND(Source!BD301,O326)</f>
        <v>0</v>
      </c>
      <c r="G326" s="5" t="s">
        <v>144</v>
      </c>
      <c r="H326" s="5" t="s">
        <v>145</v>
      </c>
      <c r="I326" s="5"/>
      <c r="J326" s="5"/>
      <c r="K326" s="5">
        <v>233</v>
      </c>
      <c r="L326" s="5">
        <v>24</v>
      </c>
      <c r="M326" s="5">
        <v>3</v>
      </c>
      <c r="N326" s="5" t="s">
        <v>3</v>
      </c>
      <c r="O326" s="5">
        <v>2</v>
      </c>
      <c r="P326" s="5">
        <f>ROUND(Source!EV301,O326)</f>
        <v>0</v>
      </c>
      <c r="Q326" s="5"/>
      <c r="R326" s="5"/>
      <c r="S326" s="5"/>
      <c r="T326" s="5"/>
      <c r="U326" s="5"/>
      <c r="V326" s="5"/>
      <c r="W326" s="5">
        <v>0</v>
      </c>
      <c r="X326" s="5">
        <v>1</v>
      </c>
      <c r="Y326" s="5">
        <v>0</v>
      </c>
      <c r="Z326" s="5">
        <v>0</v>
      </c>
      <c r="AA326" s="5">
        <v>1</v>
      </c>
      <c r="AB326" s="5">
        <v>0</v>
      </c>
    </row>
    <row r="327" spans="1:206" x14ac:dyDescent="0.2">
      <c r="A327" s="5">
        <v>50</v>
      </c>
      <c r="B327" s="5">
        <v>0</v>
      </c>
      <c r="C327" s="5">
        <v>0</v>
      </c>
      <c r="D327" s="5">
        <v>1</v>
      </c>
      <c r="E327" s="5">
        <v>210</v>
      </c>
      <c r="F327" s="5">
        <f>ROUND(Source!X301,O327)</f>
        <v>140466.82999999999</v>
      </c>
      <c r="G327" s="5" t="s">
        <v>146</v>
      </c>
      <c r="H327" s="5" t="s">
        <v>147</v>
      </c>
      <c r="I327" s="5"/>
      <c r="J327" s="5"/>
      <c r="K327" s="5">
        <v>210</v>
      </c>
      <c r="L327" s="5">
        <v>25</v>
      </c>
      <c r="M327" s="5">
        <v>3</v>
      </c>
      <c r="N327" s="5" t="s">
        <v>3</v>
      </c>
      <c r="O327" s="5">
        <v>2</v>
      </c>
      <c r="P327" s="5">
        <f>ROUND(Source!DP301,O327)</f>
        <v>140466.82999999999</v>
      </c>
      <c r="Q327" s="5"/>
      <c r="R327" s="5"/>
      <c r="S327" s="5"/>
      <c r="T327" s="5"/>
      <c r="U327" s="5"/>
      <c r="V327" s="5"/>
      <c r="W327" s="5">
        <v>140466.82999999999</v>
      </c>
      <c r="X327" s="5">
        <v>1</v>
      </c>
      <c r="Y327" s="5">
        <v>140466.82999999999</v>
      </c>
      <c r="Z327" s="5">
        <v>140466.82999999999</v>
      </c>
      <c r="AA327" s="5">
        <v>1</v>
      </c>
      <c r="AB327" s="5">
        <v>140466.82999999999</v>
      </c>
    </row>
    <row r="328" spans="1:206" x14ac:dyDescent="0.2">
      <c r="A328" s="5">
        <v>50</v>
      </c>
      <c r="B328" s="5">
        <v>0</v>
      </c>
      <c r="C328" s="5">
        <v>0</v>
      </c>
      <c r="D328" s="5">
        <v>1</v>
      </c>
      <c r="E328" s="5">
        <v>211</v>
      </c>
      <c r="F328" s="5">
        <f>ROUND(Source!Y301,O328)</f>
        <v>65652.98</v>
      </c>
      <c r="G328" s="5" t="s">
        <v>148</v>
      </c>
      <c r="H328" s="5" t="s">
        <v>149</v>
      </c>
      <c r="I328" s="5"/>
      <c r="J328" s="5"/>
      <c r="K328" s="5">
        <v>211</v>
      </c>
      <c r="L328" s="5">
        <v>26</v>
      </c>
      <c r="M328" s="5">
        <v>3</v>
      </c>
      <c r="N328" s="5" t="s">
        <v>3</v>
      </c>
      <c r="O328" s="5">
        <v>2</v>
      </c>
      <c r="P328" s="5">
        <f>ROUND(Source!DQ301,O328)</f>
        <v>65652.98</v>
      </c>
      <c r="Q328" s="5"/>
      <c r="R328" s="5"/>
      <c r="S328" s="5"/>
      <c r="T328" s="5"/>
      <c r="U328" s="5"/>
      <c r="V328" s="5"/>
      <c r="W328" s="5">
        <v>65652.98</v>
      </c>
      <c r="X328" s="5">
        <v>1</v>
      </c>
      <c r="Y328" s="5">
        <v>65652.98</v>
      </c>
      <c r="Z328" s="5">
        <v>65652.98</v>
      </c>
      <c r="AA328" s="5">
        <v>1</v>
      </c>
      <c r="AB328" s="5">
        <v>65652.98</v>
      </c>
    </row>
    <row r="329" spans="1:206" x14ac:dyDescent="0.2">
      <c r="A329" s="5">
        <v>50</v>
      </c>
      <c r="B329" s="5">
        <v>0</v>
      </c>
      <c r="C329" s="5">
        <v>0</v>
      </c>
      <c r="D329" s="5">
        <v>1</v>
      </c>
      <c r="E329" s="5">
        <v>224</v>
      </c>
      <c r="F329" s="5">
        <f>ROUND(Source!AR301,O329)</f>
        <v>2905307.2</v>
      </c>
      <c r="G329" s="5" t="s">
        <v>150</v>
      </c>
      <c r="H329" s="5" t="s">
        <v>151</v>
      </c>
      <c r="I329" s="5"/>
      <c r="J329" s="5"/>
      <c r="K329" s="5">
        <v>224</v>
      </c>
      <c r="L329" s="5">
        <v>27</v>
      </c>
      <c r="M329" s="5">
        <v>3</v>
      </c>
      <c r="N329" s="5" t="s">
        <v>3</v>
      </c>
      <c r="O329" s="5">
        <v>2</v>
      </c>
      <c r="P329" s="5">
        <f>ROUND(Source!EJ301,O329)</f>
        <v>2905307.2</v>
      </c>
      <c r="Q329" s="5"/>
      <c r="R329" s="5"/>
      <c r="S329" s="5"/>
      <c r="T329" s="5"/>
      <c r="U329" s="5"/>
      <c r="V329" s="5"/>
      <c r="W329" s="5">
        <v>2905307.2</v>
      </c>
      <c r="X329" s="5">
        <v>1</v>
      </c>
      <c r="Y329" s="5">
        <v>2905307.2</v>
      </c>
      <c r="Z329" s="5">
        <v>2905307.2</v>
      </c>
      <c r="AA329" s="5">
        <v>1</v>
      </c>
      <c r="AB329" s="5">
        <v>2905307.2</v>
      </c>
    </row>
    <row r="331" spans="1:206" x14ac:dyDescent="0.2">
      <c r="A331" s="1">
        <v>4</v>
      </c>
      <c r="B331" s="1">
        <v>1</v>
      </c>
      <c r="C331" s="1"/>
      <c r="D331" s="1">
        <f>ROW(A461)</f>
        <v>461</v>
      </c>
      <c r="E331" s="1"/>
      <c r="F331" s="1" t="s">
        <v>17</v>
      </c>
      <c r="G331" s="1" t="s">
        <v>191</v>
      </c>
      <c r="H331" s="1" t="s">
        <v>3</v>
      </c>
      <c r="I331" s="1">
        <v>0</v>
      </c>
      <c r="J331" s="1"/>
      <c r="K331" s="1">
        <v>0</v>
      </c>
      <c r="L331" s="1"/>
      <c r="M331" s="1" t="s">
        <v>3</v>
      </c>
      <c r="N331" s="1"/>
      <c r="O331" s="1"/>
      <c r="P331" s="1"/>
      <c r="Q331" s="1"/>
      <c r="R331" s="1"/>
      <c r="S331" s="1">
        <v>0</v>
      </c>
      <c r="T331" s="1">
        <v>0</v>
      </c>
      <c r="U331" s="1" t="s">
        <v>3</v>
      </c>
      <c r="V331" s="1">
        <v>0</v>
      </c>
      <c r="W331" s="1"/>
      <c r="X331" s="1"/>
      <c r="Y331" s="1"/>
      <c r="Z331" s="1"/>
      <c r="AA331" s="1"/>
      <c r="AB331" s="1" t="s">
        <v>3</v>
      </c>
      <c r="AC331" s="1" t="s">
        <v>3</v>
      </c>
      <c r="AD331" s="1" t="s">
        <v>3</v>
      </c>
      <c r="AE331" s="1" t="s">
        <v>3</v>
      </c>
      <c r="AF331" s="1" t="s">
        <v>3</v>
      </c>
      <c r="AG331" s="1" t="s">
        <v>3</v>
      </c>
      <c r="AH331" s="1"/>
      <c r="AI331" s="1"/>
      <c r="AJ331" s="1"/>
      <c r="AK331" s="1"/>
      <c r="AL331" s="1"/>
      <c r="AM331" s="1"/>
      <c r="AN331" s="1"/>
      <c r="AO331" s="1"/>
      <c r="AP331" s="1" t="s">
        <v>3</v>
      </c>
      <c r="AQ331" s="1" t="s">
        <v>3</v>
      </c>
      <c r="AR331" s="1" t="s">
        <v>3</v>
      </c>
      <c r="AS331" s="1"/>
      <c r="AT331" s="1"/>
      <c r="AU331" s="1"/>
      <c r="AV331" s="1"/>
      <c r="AW331" s="1"/>
      <c r="AX331" s="1"/>
      <c r="AY331" s="1"/>
      <c r="AZ331" s="1" t="s">
        <v>3</v>
      </c>
      <c r="BA331" s="1"/>
      <c r="BB331" s="1" t="s">
        <v>3</v>
      </c>
      <c r="BC331" s="1" t="s">
        <v>3</v>
      </c>
      <c r="BD331" s="1" t="s">
        <v>3</v>
      </c>
      <c r="BE331" s="1" t="s">
        <v>3</v>
      </c>
      <c r="BF331" s="1" t="s">
        <v>3</v>
      </c>
      <c r="BG331" s="1" t="s">
        <v>3</v>
      </c>
      <c r="BH331" s="1" t="s">
        <v>3</v>
      </c>
      <c r="BI331" s="1" t="s">
        <v>3</v>
      </c>
      <c r="BJ331" s="1" t="s">
        <v>3</v>
      </c>
      <c r="BK331" s="1" t="s">
        <v>3</v>
      </c>
      <c r="BL331" s="1" t="s">
        <v>3</v>
      </c>
      <c r="BM331" s="1" t="s">
        <v>3</v>
      </c>
      <c r="BN331" s="1" t="s">
        <v>3</v>
      </c>
      <c r="BO331" s="1" t="s">
        <v>3</v>
      </c>
      <c r="BP331" s="1" t="s">
        <v>3</v>
      </c>
      <c r="BQ331" s="1"/>
      <c r="BR331" s="1"/>
      <c r="BS331" s="1"/>
      <c r="BT331" s="1"/>
      <c r="BU331" s="1"/>
      <c r="BV331" s="1"/>
      <c r="BW331" s="1"/>
      <c r="BX331" s="1">
        <v>0</v>
      </c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>
        <v>0</v>
      </c>
    </row>
    <row r="333" spans="1:206" x14ac:dyDescent="0.2">
      <c r="A333" s="3">
        <v>52</v>
      </c>
      <c r="B333" s="3">
        <f t="shared" ref="B333:G333" si="186">B461</f>
        <v>1</v>
      </c>
      <c r="C333" s="3">
        <f t="shared" si="186"/>
        <v>4</v>
      </c>
      <c r="D333" s="3">
        <f t="shared" si="186"/>
        <v>331</v>
      </c>
      <c r="E333" s="3">
        <f t="shared" si="186"/>
        <v>0</v>
      </c>
      <c r="F333" s="3" t="str">
        <f t="shared" si="186"/>
        <v>Новый раздел</v>
      </c>
      <c r="G333" s="3" t="str">
        <f t="shared" si="186"/>
        <v>Коллектор "Москва-Сити" ПК26-ПК42</v>
      </c>
      <c r="H333" s="3"/>
      <c r="I333" s="3"/>
      <c r="J333" s="3"/>
      <c r="K333" s="3"/>
      <c r="L333" s="3"/>
      <c r="M333" s="3"/>
      <c r="N333" s="3"/>
      <c r="O333" s="3">
        <f t="shared" ref="O333:AT333" si="187">O461</f>
        <v>1918008.07</v>
      </c>
      <c r="P333" s="3">
        <f t="shared" si="187"/>
        <v>1774006.74</v>
      </c>
      <c r="Q333" s="3">
        <f t="shared" si="187"/>
        <v>17548.37</v>
      </c>
      <c r="R333" s="3">
        <f t="shared" si="187"/>
        <v>6204.8</v>
      </c>
      <c r="S333" s="3">
        <f t="shared" si="187"/>
        <v>126452.96</v>
      </c>
      <c r="T333" s="3">
        <f t="shared" si="187"/>
        <v>0</v>
      </c>
      <c r="U333" s="3">
        <f t="shared" si="187"/>
        <v>341.41246036655991</v>
      </c>
      <c r="V333" s="3">
        <f t="shared" si="187"/>
        <v>0</v>
      </c>
      <c r="W333" s="3">
        <f t="shared" si="187"/>
        <v>0</v>
      </c>
      <c r="X333" s="3">
        <f t="shared" si="187"/>
        <v>112922.55</v>
      </c>
      <c r="Y333" s="3">
        <f t="shared" si="187"/>
        <v>54236.32</v>
      </c>
      <c r="Z333" s="3">
        <f t="shared" si="187"/>
        <v>0</v>
      </c>
      <c r="AA333" s="3">
        <f t="shared" si="187"/>
        <v>0</v>
      </c>
      <c r="AB333" s="3">
        <f t="shared" si="187"/>
        <v>0</v>
      </c>
      <c r="AC333" s="3">
        <f t="shared" si="187"/>
        <v>0</v>
      </c>
      <c r="AD333" s="3">
        <f t="shared" si="187"/>
        <v>0</v>
      </c>
      <c r="AE333" s="3">
        <f t="shared" si="187"/>
        <v>0</v>
      </c>
      <c r="AF333" s="3">
        <f t="shared" si="187"/>
        <v>0</v>
      </c>
      <c r="AG333" s="3">
        <f t="shared" si="187"/>
        <v>0</v>
      </c>
      <c r="AH333" s="3">
        <f t="shared" si="187"/>
        <v>0</v>
      </c>
      <c r="AI333" s="3">
        <f t="shared" si="187"/>
        <v>0</v>
      </c>
      <c r="AJ333" s="3">
        <f t="shared" si="187"/>
        <v>0</v>
      </c>
      <c r="AK333" s="3">
        <f t="shared" si="187"/>
        <v>0</v>
      </c>
      <c r="AL333" s="3">
        <f t="shared" si="187"/>
        <v>0</v>
      </c>
      <c r="AM333" s="3">
        <f t="shared" si="187"/>
        <v>0</v>
      </c>
      <c r="AN333" s="3">
        <f t="shared" si="187"/>
        <v>0</v>
      </c>
      <c r="AO333" s="3">
        <f t="shared" si="187"/>
        <v>0</v>
      </c>
      <c r="AP333" s="3">
        <f t="shared" si="187"/>
        <v>0</v>
      </c>
      <c r="AQ333" s="3">
        <f t="shared" si="187"/>
        <v>0</v>
      </c>
      <c r="AR333" s="3">
        <f t="shared" si="187"/>
        <v>2095094.62</v>
      </c>
      <c r="AS333" s="3">
        <f t="shared" si="187"/>
        <v>71801.19</v>
      </c>
      <c r="AT333" s="3">
        <f t="shared" si="187"/>
        <v>2023293.43</v>
      </c>
      <c r="AU333" s="3">
        <f t="shared" ref="AU333:BZ333" si="188">AU461</f>
        <v>0</v>
      </c>
      <c r="AV333" s="3">
        <f t="shared" si="188"/>
        <v>1774006.74</v>
      </c>
      <c r="AW333" s="3">
        <f t="shared" si="188"/>
        <v>1774006.74</v>
      </c>
      <c r="AX333" s="3">
        <f t="shared" si="188"/>
        <v>0</v>
      </c>
      <c r="AY333" s="3">
        <f t="shared" si="188"/>
        <v>1774006.74</v>
      </c>
      <c r="AZ333" s="3">
        <f t="shared" si="188"/>
        <v>0</v>
      </c>
      <c r="BA333" s="3">
        <f t="shared" si="188"/>
        <v>0</v>
      </c>
      <c r="BB333" s="3">
        <f t="shared" si="188"/>
        <v>0</v>
      </c>
      <c r="BC333" s="3">
        <f t="shared" si="188"/>
        <v>0</v>
      </c>
      <c r="BD333" s="3">
        <f t="shared" si="188"/>
        <v>0</v>
      </c>
      <c r="BE333" s="3">
        <f t="shared" si="188"/>
        <v>0</v>
      </c>
      <c r="BF333" s="3">
        <f t="shared" si="188"/>
        <v>0</v>
      </c>
      <c r="BG333" s="3">
        <f t="shared" si="188"/>
        <v>0</v>
      </c>
      <c r="BH333" s="3">
        <f t="shared" si="188"/>
        <v>0</v>
      </c>
      <c r="BI333" s="3">
        <f t="shared" si="188"/>
        <v>0</v>
      </c>
      <c r="BJ333" s="3">
        <f t="shared" si="188"/>
        <v>0</v>
      </c>
      <c r="BK333" s="3">
        <f t="shared" si="188"/>
        <v>0</v>
      </c>
      <c r="BL333" s="3">
        <f t="shared" si="188"/>
        <v>0</v>
      </c>
      <c r="BM333" s="3">
        <f t="shared" si="188"/>
        <v>0</v>
      </c>
      <c r="BN333" s="3">
        <f t="shared" si="188"/>
        <v>0</v>
      </c>
      <c r="BO333" s="3">
        <f t="shared" si="188"/>
        <v>0</v>
      </c>
      <c r="BP333" s="3">
        <f t="shared" si="188"/>
        <v>0</v>
      </c>
      <c r="BQ333" s="3">
        <f t="shared" si="188"/>
        <v>0</v>
      </c>
      <c r="BR333" s="3">
        <f t="shared" si="188"/>
        <v>0</v>
      </c>
      <c r="BS333" s="3">
        <f t="shared" si="188"/>
        <v>0</v>
      </c>
      <c r="BT333" s="3">
        <f t="shared" si="188"/>
        <v>0</v>
      </c>
      <c r="BU333" s="3">
        <f t="shared" si="188"/>
        <v>0</v>
      </c>
      <c r="BV333" s="3">
        <f t="shared" si="188"/>
        <v>0</v>
      </c>
      <c r="BW333" s="3">
        <f t="shared" si="188"/>
        <v>0</v>
      </c>
      <c r="BX333" s="3">
        <f t="shared" si="188"/>
        <v>0</v>
      </c>
      <c r="BY333" s="3">
        <f t="shared" si="188"/>
        <v>0</v>
      </c>
      <c r="BZ333" s="3">
        <f t="shared" si="188"/>
        <v>0</v>
      </c>
      <c r="CA333" s="3">
        <f t="shared" ref="CA333:DF333" si="189">CA461</f>
        <v>0</v>
      </c>
      <c r="CB333" s="3">
        <f t="shared" si="189"/>
        <v>0</v>
      </c>
      <c r="CC333" s="3">
        <f t="shared" si="189"/>
        <v>0</v>
      </c>
      <c r="CD333" s="3">
        <f t="shared" si="189"/>
        <v>0</v>
      </c>
      <c r="CE333" s="3">
        <f t="shared" si="189"/>
        <v>0</v>
      </c>
      <c r="CF333" s="3">
        <f t="shared" si="189"/>
        <v>0</v>
      </c>
      <c r="CG333" s="3">
        <f t="shared" si="189"/>
        <v>0</v>
      </c>
      <c r="CH333" s="3">
        <f t="shared" si="189"/>
        <v>0</v>
      </c>
      <c r="CI333" s="3">
        <f t="shared" si="189"/>
        <v>0</v>
      </c>
      <c r="CJ333" s="3">
        <f t="shared" si="189"/>
        <v>0</v>
      </c>
      <c r="CK333" s="3">
        <f t="shared" si="189"/>
        <v>0</v>
      </c>
      <c r="CL333" s="3">
        <f t="shared" si="189"/>
        <v>0</v>
      </c>
      <c r="CM333" s="3">
        <f t="shared" si="189"/>
        <v>0</v>
      </c>
      <c r="CN333" s="3">
        <f t="shared" si="189"/>
        <v>0</v>
      </c>
      <c r="CO333" s="3">
        <f t="shared" si="189"/>
        <v>0</v>
      </c>
      <c r="CP333" s="3">
        <f t="shared" si="189"/>
        <v>0</v>
      </c>
      <c r="CQ333" s="3">
        <f t="shared" si="189"/>
        <v>0</v>
      </c>
      <c r="CR333" s="3">
        <f t="shared" si="189"/>
        <v>0</v>
      </c>
      <c r="CS333" s="3">
        <f t="shared" si="189"/>
        <v>0</v>
      </c>
      <c r="CT333" s="3">
        <f t="shared" si="189"/>
        <v>0</v>
      </c>
      <c r="CU333" s="3">
        <f t="shared" si="189"/>
        <v>0</v>
      </c>
      <c r="CV333" s="3">
        <f t="shared" si="189"/>
        <v>0</v>
      </c>
      <c r="CW333" s="3">
        <f t="shared" si="189"/>
        <v>0</v>
      </c>
      <c r="CX333" s="3">
        <f t="shared" si="189"/>
        <v>0</v>
      </c>
      <c r="CY333" s="3">
        <f t="shared" si="189"/>
        <v>0</v>
      </c>
      <c r="CZ333" s="3">
        <f t="shared" si="189"/>
        <v>0</v>
      </c>
      <c r="DA333" s="3">
        <f t="shared" si="189"/>
        <v>0</v>
      </c>
      <c r="DB333" s="3">
        <f t="shared" si="189"/>
        <v>0</v>
      </c>
      <c r="DC333" s="3">
        <f t="shared" si="189"/>
        <v>0</v>
      </c>
      <c r="DD333" s="3">
        <f t="shared" si="189"/>
        <v>0</v>
      </c>
      <c r="DE333" s="3">
        <f t="shared" si="189"/>
        <v>0</v>
      </c>
      <c r="DF333" s="3">
        <f t="shared" si="189"/>
        <v>0</v>
      </c>
      <c r="DG333" s="4">
        <f t="shared" ref="DG333:EL333" si="190">DG461</f>
        <v>1918008.07</v>
      </c>
      <c r="DH333" s="4">
        <f t="shared" si="190"/>
        <v>1774006.74</v>
      </c>
      <c r="DI333" s="4">
        <f t="shared" si="190"/>
        <v>17548.37</v>
      </c>
      <c r="DJ333" s="4">
        <f t="shared" si="190"/>
        <v>6204.8</v>
      </c>
      <c r="DK333" s="4">
        <f t="shared" si="190"/>
        <v>126452.96</v>
      </c>
      <c r="DL333" s="4">
        <f t="shared" si="190"/>
        <v>0</v>
      </c>
      <c r="DM333" s="4">
        <f t="shared" si="190"/>
        <v>341.41246036655991</v>
      </c>
      <c r="DN333" s="4">
        <f t="shared" si="190"/>
        <v>0</v>
      </c>
      <c r="DO333" s="4">
        <f t="shared" si="190"/>
        <v>0</v>
      </c>
      <c r="DP333" s="4">
        <f t="shared" si="190"/>
        <v>112922.55</v>
      </c>
      <c r="DQ333" s="4">
        <f t="shared" si="190"/>
        <v>54236.32</v>
      </c>
      <c r="DR333" s="4">
        <f t="shared" si="190"/>
        <v>0</v>
      </c>
      <c r="DS333" s="4">
        <f t="shared" si="190"/>
        <v>0</v>
      </c>
      <c r="DT333" s="4">
        <f t="shared" si="190"/>
        <v>0</v>
      </c>
      <c r="DU333" s="4">
        <f t="shared" si="190"/>
        <v>0</v>
      </c>
      <c r="DV333" s="4">
        <f t="shared" si="190"/>
        <v>0</v>
      </c>
      <c r="DW333" s="4">
        <f t="shared" si="190"/>
        <v>0</v>
      </c>
      <c r="DX333" s="4">
        <f t="shared" si="190"/>
        <v>0</v>
      </c>
      <c r="DY333" s="4">
        <f t="shared" si="190"/>
        <v>0</v>
      </c>
      <c r="DZ333" s="4">
        <f t="shared" si="190"/>
        <v>0</v>
      </c>
      <c r="EA333" s="4">
        <f t="shared" si="190"/>
        <v>0</v>
      </c>
      <c r="EB333" s="4">
        <f t="shared" si="190"/>
        <v>0</v>
      </c>
      <c r="EC333" s="4">
        <f t="shared" si="190"/>
        <v>0</v>
      </c>
      <c r="ED333" s="4">
        <f t="shared" si="190"/>
        <v>0</v>
      </c>
      <c r="EE333" s="4">
        <f t="shared" si="190"/>
        <v>0</v>
      </c>
      <c r="EF333" s="4">
        <f t="shared" si="190"/>
        <v>0</v>
      </c>
      <c r="EG333" s="4">
        <f t="shared" si="190"/>
        <v>0</v>
      </c>
      <c r="EH333" s="4">
        <f t="shared" si="190"/>
        <v>0</v>
      </c>
      <c r="EI333" s="4">
        <f t="shared" si="190"/>
        <v>0</v>
      </c>
      <c r="EJ333" s="4">
        <f t="shared" si="190"/>
        <v>2095094.62</v>
      </c>
      <c r="EK333" s="4">
        <f t="shared" si="190"/>
        <v>71801.19</v>
      </c>
      <c r="EL333" s="4">
        <f t="shared" si="190"/>
        <v>2023293.43</v>
      </c>
      <c r="EM333" s="4">
        <f t="shared" ref="EM333:FR333" si="191">EM461</f>
        <v>0</v>
      </c>
      <c r="EN333" s="4">
        <f t="shared" si="191"/>
        <v>1774006.74</v>
      </c>
      <c r="EO333" s="4">
        <f t="shared" si="191"/>
        <v>1774006.74</v>
      </c>
      <c r="EP333" s="4">
        <f t="shared" si="191"/>
        <v>0</v>
      </c>
      <c r="EQ333" s="4">
        <f t="shared" si="191"/>
        <v>1774006.74</v>
      </c>
      <c r="ER333" s="4">
        <f t="shared" si="191"/>
        <v>0</v>
      </c>
      <c r="ES333" s="4">
        <f t="shared" si="191"/>
        <v>0</v>
      </c>
      <c r="ET333" s="4">
        <f t="shared" si="191"/>
        <v>0</v>
      </c>
      <c r="EU333" s="4">
        <f t="shared" si="191"/>
        <v>0</v>
      </c>
      <c r="EV333" s="4">
        <f t="shared" si="191"/>
        <v>0</v>
      </c>
      <c r="EW333" s="4">
        <f t="shared" si="191"/>
        <v>0</v>
      </c>
      <c r="EX333" s="4">
        <f t="shared" si="191"/>
        <v>0</v>
      </c>
      <c r="EY333" s="4">
        <f t="shared" si="191"/>
        <v>0</v>
      </c>
      <c r="EZ333" s="4">
        <f t="shared" si="191"/>
        <v>0</v>
      </c>
      <c r="FA333" s="4">
        <f t="shared" si="191"/>
        <v>0</v>
      </c>
      <c r="FB333" s="4">
        <f t="shared" si="191"/>
        <v>0</v>
      </c>
      <c r="FC333" s="4">
        <f t="shared" si="191"/>
        <v>0</v>
      </c>
      <c r="FD333" s="4">
        <f t="shared" si="191"/>
        <v>0</v>
      </c>
      <c r="FE333" s="4">
        <f t="shared" si="191"/>
        <v>0</v>
      </c>
      <c r="FF333" s="4">
        <f t="shared" si="191"/>
        <v>0</v>
      </c>
      <c r="FG333" s="4">
        <f t="shared" si="191"/>
        <v>0</v>
      </c>
      <c r="FH333" s="4">
        <f t="shared" si="191"/>
        <v>0</v>
      </c>
      <c r="FI333" s="4">
        <f t="shared" si="191"/>
        <v>0</v>
      </c>
      <c r="FJ333" s="4">
        <f t="shared" si="191"/>
        <v>0</v>
      </c>
      <c r="FK333" s="4">
        <f t="shared" si="191"/>
        <v>0</v>
      </c>
      <c r="FL333" s="4">
        <f t="shared" si="191"/>
        <v>0</v>
      </c>
      <c r="FM333" s="4">
        <f t="shared" si="191"/>
        <v>0</v>
      </c>
      <c r="FN333" s="4">
        <f t="shared" si="191"/>
        <v>0</v>
      </c>
      <c r="FO333" s="4">
        <f t="shared" si="191"/>
        <v>0</v>
      </c>
      <c r="FP333" s="4">
        <f t="shared" si="191"/>
        <v>0</v>
      </c>
      <c r="FQ333" s="4">
        <f t="shared" si="191"/>
        <v>0</v>
      </c>
      <c r="FR333" s="4">
        <f t="shared" si="191"/>
        <v>0</v>
      </c>
      <c r="FS333" s="4">
        <f t="shared" ref="FS333:GX333" si="192">FS461</f>
        <v>0</v>
      </c>
      <c r="FT333" s="4">
        <f t="shared" si="192"/>
        <v>0</v>
      </c>
      <c r="FU333" s="4">
        <f t="shared" si="192"/>
        <v>0</v>
      </c>
      <c r="FV333" s="4">
        <f t="shared" si="192"/>
        <v>0</v>
      </c>
      <c r="FW333" s="4">
        <f t="shared" si="192"/>
        <v>0</v>
      </c>
      <c r="FX333" s="4">
        <f t="shared" si="192"/>
        <v>0</v>
      </c>
      <c r="FY333" s="4">
        <f t="shared" si="192"/>
        <v>0</v>
      </c>
      <c r="FZ333" s="4">
        <f t="shared" si="192"/>
        <v>0</v>
      </c>
      <c r="GA333" s="4">
        <f t="shared" si="192"/>
        <v>0</v>
      </c>
      <c r="GB333" s="4">
        <f t="shared" si="192"/>
        <v>0</v>
      </c>
      <c r="GC333" s="4">
        <f t="shared" si="192"/>
        <v>0</v>
      </c>
      <c r="GD333" s="4">
        <f t="shared" si="192"/>
        <v>0</v>
      </c>
      <c r="GE333" s="4">
        <f t="shared" si="192"/>
        <v>0</v>
      </c>
      <c r="GF333" s="4">
        <f t="shared" si="192"/>
        <v>0</v>
      </c>
      <c r="GG333" s="4">
        <f t="shared" si="192"/>
        <v>0</v>
      </c>
      <c r="GH333" s="4">
        <f t="shared" si="192"/>
        <v>0</v>
      </c>
      <c r="GI333" s="4">
        <f t="shared" si="192"/>
        <v>0</v>
      </c>
      <c r="GJ333" s="4">
        <f t="shared" si="192"/>
        <v>0</v>
      </c>
      <c r="GK333" s="4">
        <f t="shared" si="192"/>
        <v>0</v>
      </c>
      <c r="GL333" s="4">
        <f t="shared" si="192"/>
        <v>0</v>
      </c>
      <c r="GM333" s="4">
        <f t="shared" si="192"/>
        <v>0</v>
      </c>
      <c r="GN333" s="4">
        <f t="shared" si="192"/>
        <v>0</v>
      </c>
      <c r="GO333" s="4">
        <f t="shared" si="192"/>
        <v>0</v>
      </c>
      <c r="GP333" s="4">
        <f t="shared" si="192"/>
        <v>0</v>
      </c>
      <c r="GQ333" s="4">
        <f t="shared" si="192"/>
        <v>0</v>
      </c>
      <c r="GR333" s="4">
        <f t="shared" si="192"/>
        <v>0</v>
      </c>
      <c r="GS333" s="4">
        <f t="shared" si="192"/>
        <v>0</v>
      </c>
      <c r="GT333" s="4">
        <f t="shared" si="192"/>
        <v>0</v>
      </c>
      <c r="GU333" s="4">
        <f t="shared" si="192"/>
        <v>0</v>
      </c>
      <c r="GV333" s="4">
        <f t="shared" si="192"/>
        <v>0</v>
      </c>
      <c r="GW333" s="4">
        <f t="shared" si="192"/>
        <v>0</v>
      </c>
      <c r="GX333" s="4">
        <f t="shared" si="192"/>
        <v>0</v>
      </c>
    </row>
    <row r="335" spans="1:206" x14ac:dyDescent="0.2">
      <c r="A335" s="1">
        <v>5</v>
      </c>
      <c r="B335" s="1">
        <v>1</v>
      </c>
      <c r="C335" s="1"/>
      <c r="D335" s="1">
        <f>ROW(A370)</f>
        <v>370</v>
      </c>
      <c r="E335" s="1"/>
      <c r="F335" s="1" t="s">
        <v>19</v>
      </c>
      <c r="G335" s="1" t="s">
        <v>152</v>
      </c>
      <c r="H335" s="1" t="s">
        <v>3</v>
      </c>
      <c r="I335" s="1">
        <v>0</v>
      </c>
      <c r="J335" s="1"/>
      <c r="K335" s="1">
        <v>0</v>
      </c>
      <c r="L335" s="1"/>
      <c r="M335" s="1" t="s">
        <v>3</v>
      </c>
      <c r="N335" s="1"/>
      <c r="O335" s="1"/>
      <c r="P335" s="1"/>
      <c r="Q335" s="1"/>
      <c r="R335" s="1"/>
      <c r="S335" s="1">
        <v>0</v>
      </c>
      <c r="T335" s="1">
        <v>0</v>
      </c>
      <c r="U335" s="1" t="s">
        <v>3</v>
      </c>
      <c r="V335" s="1">
        <v>0</v>
      </c>
      <c r="W335" s="1"/>
      <c r="X335" s="1"/>
      <c r="Y335" s="1"/>
      <c r="Z335" s="1"/>
      <c r="AA335" s="1"/>
      <c r="AB335" s="1" t="s">
        <v>3</v>
      </c>
      <c r="AC335" s="1" t="s">
        <v>3</v>
      </c>
      <c r="AD335" s="1" t="s">
        <v>3</v>
      </c>
      <c r="AE335" s="1" t="s">
        <v>3</v>
      </c>
      <c r="AF335" s="1" t="s">
        <v>3</v>
      </c>
      <c r="AG335" s="1" t="s">
        <v>3</v>
      </c>
      <c r="AH335" s="1"/>
      <c r="AI335" s="1"/>
      <c r="AJ335" s="1"/>
      <c r="AK335" s="1"/>
      <c r="AL335" s="1"/>
      <c r="AM335" s="1"/>
      <c r="AN335" s="1"/>
      <c r="AO335" s="1"/>
      <c r="AP335" s="1" t="s">
        <v>3</v>
      </c>
      <c r="AQ335" s="1" t="s">
        <v>3</v>
      </c>
      <c r="AR335" s="1" t="s">
        <v>3</v>
      </c>
      <c r="AS335" s="1"/>
      <c r="AT335" s="1"/>
      <c r="AU335" s="1"/>
      <c r="AV335" s="1"/>
      <c r="AW335" s="1"/>
      <c r="AX335" s="1"/>
      <c r="AY335" s="1"/>
      <c r="AZ335" s="1" t="s">
        <v>3</v>
      </c>
      <c r="BA335" s="1"/>
      <c r="BB335" s="1" t="s">
        <v>3</v>
      </c>
      <c r="BC335" s="1" t="s">
        <v>3</v>
      </c>
      <c r="BD335" s="1" t="s">
        <v>3</v>
      </c>
      <c r="BE335" s="1" t="s">
        <v>3</v>
      </c>
      <c r="BF335" s="1" t="s">
        <v>3</v>
      </c>
      <c r="BG335" s="1" t="s">
        <v>3</v>
      </c>
      <c r="BH335" s="1" t="s">
        <v>3</v>
      </c>
      <c r="BI335" s="1" t="s">
        <v>3</v>
      </c>
      <c r="BJ335" s="1" t="s">
        <v>3</v>
      </c>
      <c r="BK335" s="1" t="s">
        <v>3</v>
      </c>
      <c r="BL335" s="1" t="s">
        <v>3</v>
      </c>
      <c r="BM335" s="1" t="s">
        <v>3</v>
      </c>
      <c r="BN335" s="1" t="s">
        <v>3</v>
      </c>
      <c r="BO335" s="1" t="s">
        <v>3</v>
      </c>
      <c r="BP335" s="1" t="s">
        <v>3</v>
      </c>
      <c r="BQ335" s="1"/>
      <c r="BR335" s="1"/>
      <c r="BS335" s="1"/>
      <c r="BT335" s="1"/>
      <c r="BU335" s="1"/>
      <c r="BV335" s="1"/>
      <c r="BW335" s="1"/>
      <c r="BX335" s="1">
        <v>0</v>
      </c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>
        <v>0</v>
      </c>
    </row>
    <row r="337" spans="1:255" x14ac:dyDescent="0.2">
      <c r="A337" s="3">
        <v>52</v>
      </c>
      <c r="B337" s="3">
        <f t="shared" ref="B337:G337" si="193">B370</f>
        <v>1</v>
      </c>
      <c r="C337" s="3">
        <f t="shared" si="193"/>
        <v>5</v>
      </c>
      <c r="D337" s="3">
        <f t="shared" si="193"/>
        <v>335</v>
      </c>
      <c r="E337" s="3">
        <f t="shared" si="193"/>
        <v>0</v>
      </c>
      <c r="F337" s="3" t="str">
        <f t="shared" si="193"/>
        <v>Новый подраздел</v>
      </c>
      <c r="G337" s="3" t="str">
        <f t="shared" si="193"/>
        <v>Строительные работы</v>
      </c>
      <c r="H337" s="3"/>
      <c r="I337" s="3"/>
      <c r="J337" s="3"/>
      <c r="K337" s="3"/>
      <c r="L337" s="3"/>
      <c r="M337" s="3"/>
      <c r="N337" s="3"/>
      <c r="O337" s="3">
        <f t="shared" ref="O337:AT337" si="194">O370</f>
        <v>44791.27</v>
      </c>
      <c r="P337" s="3">
        <f t="shared" si="194"/>
        <v>21146.32</v>
      </c>
      <c r="Q337" s="3">
        <f t="shared" si="194"/>
        <v>3943.3</v>
      </c>
      <c r="R337" s="3">
        <f t="shared" si="194"/>
        <v>2478.3200000000002</v>
      </c>
      <c r="S337" s="3">
        <f t="shared" si="194"/>
        <v>19701.650000000001</v>
      </c>
      <c r="T337" s="3">
        <f t="shared" si="194"/>
        <v>0</v>
      </c>
      <c r="U337" s="3">
        <f t="shared" si="194"/>
        <v>56.327987231999998</v>
      </c>
      <c r="V337" s="3">
        <f t="shared" si="194"/>
        <v>0</v>
      </c>
      <c r="W337" s="3">
        <f t="shared" si="194"/>
        <v>0</v>
      </c>
      <c r="X337" s="3">
        <f t="shared" si="194"/>
        <v>14711.34</v>
      </c>
      <c r="Y337" s="3">
        <f t="shared" si="194"/>
        <v>8333.26</v>
      </c>
      <c r="Z337" s="3">
        <f t="shared" si="194"/>
        <v>0</v>
      </c>
      <c r="AA337" s="3">
        <f t="shared" si="194"/>
        <v>0</v>
      </c>
      <c r="AB337" s="3">
        <f t="shared" si="194"/>
        <v>44791.27</v>
      </c>
      <c r="AC337" s="3">
        <f t="shared" si="194"/>
        <v>21146.32</v>
      </c>
      <c r="AD337" s="3">
        <f t="shared" si="194"/>
        <v>3943.3</v>
      </c>
      <c r="AE337" s="3">
        <f t="shared" si="194"/>
        <v>2478.3200000000002</v>
      </c>
      <c r="AF337" s="3">
        <f t="shared" si="194"/>
        <v>19701.650000000001</v>
      </c>
      <c r="AG337" s="3">
        <f t="shared" si="194"/>
        <v>0</v>
      </c>
      <c r="AH337" s="3">
        <f t="shared" si="194"/>
        <v>56.327987231999998</v>
      </c>
      <c r="AI337" s="3">
        <f t="shared" si="194"/>
        <v>0</v>
      </c>
      <c r="AJ337" s="3">
        <f t="shared" si="194"/>
        <v>0</v>
      </c>
      <c r="AK337" s="3">
        <f t="shared" si="194"/>
        <v>14711.34</v>
      </c>
      <c r="AL337" s="3">
        <f t="shared" si="194"/>
        <v>8333.26</v>
      </c>
      <c r="AM337" s="3">
        <f t="shared" si="194"/>
        <v>0</v>
      </c>
      <c r="AN337" s="3">
        <f t="shared" si="194"/>
        <v>0</v>
      </c>
      <c r="AO337" s="3">
        <f t="shared" si="194"/>
        <v>0</v>
      </c>
      <c r="AP337" s="3">
        <f t="shared" si="194"/>
        <v>0</v>
      </c>
      <c r="AQ337" s="3">
        <f t="shared" si="194"/>
        <v>0</v>
      </c>
      <c r="AR337" s="3">
        <f t="shared" si="194"/>
        <v>71801.19</v>
      </c>
      <c r="AS337" s="3">
        <f t="shared" si="194"/>
        <v>71801.19</v>
      </c>
      <c r="AT337" s="3">
        <f t="shared" si="194"/>
        <v>0</v>
      </c>
      <c r="AU337" s="3">
        <f t="shared" ref="AU337:BZ337" si="195">AU370</f>
        <v>0</v>
      </c>
      <c r="AV337" s="3">
        <f t="shared" si="195"/>
        <v>21146.32</v>
      </c>
      <c r="AW337" s="3">
        <f t="shared" si="195"/>
        <v>21146.32</v>
      </c>
      <c r="AX337" s="3">
        <f t="shared" si="195"/>
        <v>0</v>
      </c>
      <c r="AY337" s="3">
        <f t="shared" si="195"/>
        <v>21146.32</v>
      </c>
      <c r="AZ337" s="3">
        <f t="shared" si="195"/>
        <v>0</v>
      </c>
      <c r="BA337" s="3">
        <f t="shared" si="195"/>
        <v>0</v>
      </c>
      <c r="BB337" s="3">
        <f t="shared" si="195"/>
        <v>0</v>
      </c>
      <c r="BC337" s="3">
        <f t="shared" si="195"/>
        <v>0</v>
      </c>
      <c r="BD337" s="3">
        <f t="shared" si="195"/>
        <v>0</v>
      </c>
      <c r="BE337" s="3">
        <f t="shared" si="195"/>
        <v>0</v>
      </c>
      <c r="BF337" s="3">
        <f t="shared" si="195"/>
        <v>0</v>
      </c>
      <c r="BG337" s="3">
        <f t="shared" si="195"/>
        <v>0</v>
      </c>
      <c r="BH337" s="3">
        <f t="shared" si="195"/>
        <v>0</v>
      </c>
      <c r="BI337" s="3">
        <f t="shared" si="195"/>
        <v>0</v>
      </c>
      <c r="BJ337" s="3">
        <f t="shared" si="195"/>
        <v>0</v>
      </c>
      <c r="BK337" s="3">
        <f t="shared" si="195"/>
        <v>0</v>
      </c>
      <c r="BL337" s="3">
        <f t="shared" si="195"/>
        <v>0</v>
      </c>
      <c r="BM337" s="3">
        <f t="shared" si="195"/>
        <v>0</v>
      </c>
      <c r="BN337" s="3">
        <f t="shared" si="195"/>
        <v>0</v>
      </c>
      <c r="BO337" s="3">
        <f t="shared" si="195"/>
        <v>0</v>
      </c>
      <c r="BP337" s="3">
        <f t="shared" si="195"/>
        <v>0</v>
      </c>
      <c r="BQ337" s="3">
        <f t="shared" si="195"/>
        <v>0</v>
      </c>
      <c r="BR337" s="3">
        <f t="shared" si="195"/>
        <v>0</v>
      </c>
      <c r="BS337" s="3">
        <f t="shared" si="195"/>
        <v>0</v>
      </c>
      <c r="BT337" s="3">
        <f t="shared" si="195"/>
        <v>0</v>
      </c>
      <c r="BU337" s="3">
        <f t="shared" si="195"/>
        <v>0</v>
      </c>
      <c r="BV337" s="3">
        <f t="shared" si="195"/>
        <v>0</v>
      </c>
      <c r="BW337" s="3">
        <f t="shared" si="195"/>
        <v>0</v>
      </c>
      <c r="BX337" s="3">
        <f t="shared" si="195"/>
        <v>0</v>
      </c>
      <c r="BY337" s="3">
        <f t="shared" si="195"/>
        <v>0</v>
      </c>
      <c r="BZ337" s="3">
        <f t="shared" si="195"/>
        <v>0</v>
      </c>
      <c r="CA337" s="3">
        <f t="shared" ref="CA337:DF337" si="196">CA370</f>
        <v>71801.19</v>
      </c>
      <c r="CB337" s="3">
        <f t="shared" si="196"/>
        <v>71801.19</v>
      </c>
      <c r="CC337" s="3">
        <f t="shared" si="196"/>
        <v>0</v>
      </c>
      <c r="CD337" s="3">
        <f t="shared" si="196"/>
        <v>0</v>
      </c>
      <c r="CE337" s="3">
        <f t="shared" si="196"/>
        <v>21146.32</v>
      </c>
      <c r="CF337" s="3">
        <f t="shared" si="196"/>
        <v>21146.32</v>
      </c>
      <c r="CG337" s="3">
        <f t="shared" si="196"/>
        <v>0</v>
      </c>
      <c r="CH337" s="3">
        <f t="shared" si="196"/>
        <v>21146.32</v>
      </c>
      <c r="CI337" s="3">
        <f t="shared" si="196"/>
        <v>0</v>
      </c>
      <c r="CJ337" s="3">
        <f t="shared" si="196"/>
        <v>0</v>
      </c>
      <c r="CK337" s="3">
        <f t="shared" si="196"/>
        <v>0</v>
      </c>
      <c r="CL337" s="3">
        <f t="shared" si="196"/>
        <v>0</v>
      </c>
      <c r="CM337" s="3">
        <f t="shared" si="196"/>
        <v>0</v>
      </c>
      <c r="CN337" s="3">
        <f t="shared" si="196"/>
        <v>0</v>
      </c>
      <c r="CO337" s="3">
        <f t="shared" si="196"/>
        <v>0</v>
      </c>
      <c r="CP337" s="3">
        <f t="shared" si="196"/>
        <v>0</v>
      </c>
      <c r="CQ337" s="3">
        <f t="shared" si="196"/>
        <v>0</v>
      </c>
      <c r="CR337" s="3">
        <f t="shared" si="196"/>
        <v>0</v>
      </c>
      <c r="CS337" s="3">
        <f t="shared" si="196"/>
        <v>0</v>
      </c>
      <c r="CT337" s="3">
        <f t="shared" si="196"/>
        <v>0</v>
      </c>
      <c r="CU337" s="3">
        <f t="shared" si="196"/>
        <v>0</v>
      </c>
      <c r="CV337" s="3">
        <f t="shared" si="196"/>
        <v>0</v>
      </c>
      <c r="CW337" s="3">
        <f t="shared" si="196"/>
        <v>0</v>
      </c>
      <c r="CX337" s="3">
        <f t="shared" si="196"/>
        <v>0</v>
      </c>
      <c r="CY337" s="3">
        <f t="shared" si="196"/>
        <v>0</v>
      </c>
      <c r="CZ337" s="3">
        <f t="shared" si="196"/>
        <v>0</v>
      </c>
      <c r="DA337" s="3">
        <f t="shared" si="196"/>
        <v>0</v>
      </c>
      <c r="DB337" s="3">
        <f t="shared" si="196"/>
        <v>0</v>
      </c>
      <c r="DC337" s="3">
        <f t="shared" si="196"/>
        <v>0</v>
      </c>
      <c r="DD337" s="3">
        <f t="shared" si="196"/>
        <v>0</v>
      </c>
      <c r="DE337" s="3">
        <f t="shared" si="196"/>
        <v>0</v>
      </c>
      <c r="DF337" s="3">
        <f t="shared" si="196"/>
        <v>0</v>
      </c>
      <c r="DG337" s="4">
        <f t="shared" ref="DG337:EL337" si="197">DG370</f>
        <v>44791.27</v>
      </c>
      <c r="DH337" s="4">
        <f t="shared" si="197"/>
        <v>21146.32</v>
      </c>
      <c r="DI337" s="4">
        <f t="shared" si="197"/>
        <v>3943.3</v>
      </c>
      <c r="DJ337" s="4">
        <f t="shared" si="197"/>
        <v>2478.3200000000002</v>
      </c>
      <c r="DK337" s="4">
        <f t="shared" si="197"/>
        <v>19701.650000000001</v>
      </c>
      <c r="DL337" s="4">
        <f t="shared" si="197"/>
        <v>0</v>
      </c>
      <c r="DM337" s="4">
        <f t="shared" si="197"/>
        <v>56.327987231999998</v>
      </c>
      <c r="DN337" s="4">
        <f t="shared" si="197"/>
        <v>0</v>
      </c>
      <c r="DO337" s="4">
        <f t="shared" si="197"/>
        <v>0</v>
      </c>
      <c r="DP337" s="4">
        <f t="shared" si="197"/>
        <v>14711.34</v>
      </c>
      <c r="DQ337" s="4">
        <f t="shared" si="197"/>
        <v>8333.26</v>
      </c>
      <c r="DR337" s="4">
        <f t="shared" si="197"/>
        <v>0</v>
      </c>
      <c r="DS337" s="4">
        <f t="shared" si="197"/>
        <v>0</v>
      </c>
      <c r="DT337" s="4">
        <f t="shared" si="197"/>
        <v>44791.27</v>
      </c>
      <c r="DU337" s="4">
        <f t="shared" si="197"/>
        <v>21146.32</v>
      </c>
      <c r="DV337" s="4">
        <f t="shared" si="197"/>
        <v>3943.3</v>
      </c>
      <c r="DW337" s="4">
        <f t="shared" si="197"/>
        <v>2478.3200000000002</v>
      </c>
      <c r="DX337" s="4">
        <f t="shared" si="197"/>
        <v>19701.650000000001</v>
      </c>
      <c r="DY337" s="4">
        <f t="shared" si="197"/>
        <v>0</v>
      </c>
      <c r="DZ337" s="4">
        <f t="shared" si="197"/>
        <v>56.327987231999998</v>
      </c>
      <c r="EA337" s="4">
        <f t="shared" si="197"/>
        <v>0</v>
      </c>
      <c r="EB337" s="4">
        <f t="shared" si="197"/>
        <v>0</v>
      </c>
      <c r="EC337" s="4">
        <f t="shared" si="197"/>
        <v>14711.34</v>
      </c>
      <c r="ED337" s="4">
        <f t="shared" si="197"/>
        <v>8333.26</v>
      </c>
      <c r="EE337" s="4">
        <f t="shared" si="197"/>
        <v>0</v>
      </c>
      <c r="EF337" s="4">
        <f t="shared" si="197"/>
        <v>0</v>
      </c>
      <c r="EG337" s="4">
        <f t="shared" si="197"/>
        <v>0</v>
      </c>
      <c r="EH337" s="4">
        <f t="shared" si="197"/>
        <v>0</v>
      </c>
      <c r="EI337" s="4">
        <f t="shared" si="197"/>
        <v>0</v>
      </c>
      <c r="EJ337" s="4">
        <f t="shared" si="197"/>
        <v>71801.19</v>
      </c>
      <c r="EK337" s="4">
        <f t="shared" si="197"/>
        <v>71801.19</v>
      </c>
      <c r="EL337" s="4">
        <f t="shared" si="197"/>
        <v>0</v>
      </c>
      <c r="EM337" s="4">
        <f t="shared" ref="EM337:FR337" si="198">EM370</f>
        <v>0</v>
      </c>
      <c r="EN337" s="4">
        <f t="shared" si="198"/>
        <v>21146.32</v>
      </c>
      <c r="EO337" s="4">
        <f t="shared" si="198"/>
        <v>21146.32</v>
      </c>
      <c r="EP337" s="4">
        <f t="shared" si="198"/>
        <v>0</v>
      </c>
      <c r="EQ337" s="4">
        <f t="shared" si="198"/>
        <v>21146.32</v>
      </c>
      <c r="ER337" s="4">
        <f t="shared" si="198"/>
        <v>0</v>
      </c>
      <c r="ES337" s="4">
        <f t="shared" si="198"/>
        <v>0</v>
      </c>
      <c r="ET337" s="4">
        <f t="shared" si="198"/>
        <v>0</v>
      </c>
      <c r="EU337" s="4">
        <f t="shared" si="198"/>
        <v>0</v>
      </c>
      <c r="EV337" s="4">
        <f t="shared" si="198"/>
        <v>0</v>
      </c>
      <c r="EW337" s="4">
        <f t="shared" si="198"/>
        <v>0</v>
      </c>
      <c r="EX337" s="4">
        <f t="shared" si="198"/>
        <v>0</v>
      </c>
      <c r="EY337" s="4">
        <f t="shared" si="198"/>
        <v>0</v>
      </c>
      <c r="EZ337" s="4">
        <f t="shared" si="198"/>
        <v>0</v>
      </c>
      <c r="FA337" s="4">
        <f t="shared" si="198"/>
        <v>0</v>
      </c>
      <c r="FB337" s="4">
        <f t="shared" si="198"/>
        <v>0</v>
      </c>
      <c r="FC337" s="4">
        <f t="shared" si="198"/>
        <v>0</v>
      </c>
      <c r="FD337" s="4">
        <f t="shared" si="198"/>
        <v>0</v>
      </c>
      <c r="FE337" s="4">
        <f t="shared" si="198"/>
        <v>0</v>
      </c>
      <c r="FF337" s="4">
        <f t="shared" si="198"/>
        <v>0</v>
      </c>
      <c r="FG337" s="4">
        <f t="shared" si="198"/>
        <v>0</v>
      </c>
      <c r="FH337" s="4">
        <f t="shared" si="198"/>
        <v>0</v>
      </c>
      <c r="FI337" s="4">
        <f t="shared" si="198"/>
        <v>0</v>
      </c>
      <c r="FJ337" s="4">
        <f t="shared" si="198"/>
        <v>0</v>
      </c>
      <c r="FK337" s="4">
        <f t="shared" si="198"/>
        <v>0</v>
      </c>
      <c r="FL337" s="4">
        <f t="shared" si="198"/>
        <v>0</v>
      </c>
      <c r="FM337" s="4">
        <f t="shared" si="198"/>
        <v>0</v>
      </c>
      <c r="FN337" s="4">
        <f t="shared" si="198"/>
        <v>0</v>
      </c>
      <c r="FO337" s="4">
        <f t="shared" si="198"/>
        <v>0</v>
      </c>
      <c r="FP337" s="4">
        <f t="shared" si="198"/>
        <v>0</v>
      </c>
      <c r="FQ337" s="4">
        <f t="shared" si="198"/>
        <v>0</v>
      </c>
      <c r="FR337" s="4">
        <f t="shared" si="198"/>
        <v>0</v>
      </c>
      <c r="FS337" s="4">
        <f t="shared" ref="FS337:GX337" si="199">FS370</f>
        <v>71801.19</v>
      </c>
      <c r="FT337" s="4">
        <f t="shared" si="199"/>
        <v>71801.19</v>
      </c>
      <c r="FU337" s="4">
        <f t="shared" si="199"/>
        <v>0</v>
      </c>
      <c r="FV337" s="4">
        <f t="shared" si="199"/>
        <v>0</v>
      </c>
      <c r="FW337" s="4">
        <f t="shared" si="199"/>
        <v>21146.32</v>
      </c>
      <c r="FX337" s="4">
        <f t="shared" si="199"/>
        <v>21146.32</v>
      </c>
      <c r="FY337" s="4">
        <f t="shared" si="199"/>
        <v>0</v>
      </c>
      <c r="FZ337" s="4">
        <f t="shared" si="199"/>
        <v>21146.32</v>
      </c>
      <c r="GA337" s="4">
        <f t="shared" si="199"/>
        <v>0</v>
      </c>
      <c r="GB337" s="4">
        <f t="shared" si="199"/>
        <v>0</v>
      </c>
      <c r="GC337" s="4">
        <f t="shared" si="199"/>
        <v>0</v>
      </c>
      <c r="GD337" s="4">
        <f t="shared" si="199"/>
        <v>0</v>
      </c>
      <c r="GE337" s="4">
        <f t="shared" si="199"/>
        <v>0</v>
      </c>
      <c r="GF337" s="4">
        <f t="shared" si="199"/>
        <v>0</v>
      </c>
      <c r="GG337" s="4">
        <f t="shared" si="199"/>
        <v>0</v>
      </c>
      <c r="GH337" s="4">
        <f t="shared" si="199"/>
        <v>0</v>
      </c>
      <c r="GI337" s="4">
        <f t="shared" si="199"/>
        <v>0</v>
      </c>
      <c r="GJ337" s="4">
        <f t="shared" si="199"/>
        <v>0</v>
      </c>
      <c r="GK337" s="4">
        <f t="shared" si="199"/>
        <v>0</v>
      </c>
      <c r="GL337" s="4">
        <f t="shared" si="199"/>
        <v>0</v>
      </c>
      <c r="GM337" s="4">
        <f t="shared" si="199"/>
        <v>0</v>
      </c>
      <c r="GN337" s="4">
        <f t="shared" si="199"/>
        <v>0</v>
      </c>
      <c r="GO337" s="4">
        <f t="shared" si="199"/>
        <v>0</v>
      </c>
      <c r="GP337" s="4">
        <f t="shared" si="199"/>
        <v>0</v>
      </c>
      <c r="GQ337" s="4">
        <f t="shared" si="199"/>
        <v>0</v>
      </c>
      <c r="GR337" s="4">
        <f t="shared" si="199"/>
        <v>0</v>
      </c>
      <c r="GS337" s="4">
        <f t="shared" si="199"/>
        <v>0</v>
      </c>
      <c r="GT337" s="4">
        <f t="shared" si="199"/>
        <v>0</v>
      </c>
      <c r="GU337" s="4">
        <f t="shared" si="199"/>
        <v>0</v>
      </c>
      <c r="GV337" s="4">
        <f t="shared" si="199"/>
        <v>0</v>
      </c>
      <c r="GW337" s="4">
        <f t="shared" si="199"/>
        <v>0</v>
      </c>
      <c r="GX337" s="4">
        <f t="shared" si="199"/>
        <v>0</v>
      </c>
    </row>
    <row r="339" spans="1:255" x14ac:dyDescent="0.2">
      <c r="A339" s="2">
        <v>17</v>
      </c>
      <c r="B339" s="2">
        <v>1</v>
      </c>
      <c r="C339" s="2">
        <f>ROW(SmtRes!A128)</f>
        <v>128</v>
      </c>
      <c r="D339" s="2">
        <f>ROW(EtalonRes!A148)</f>
        <v>148</v>
      </c>
      <c r="E339" s="2" t="s">
        <v>192</v>
      </c>
      <c r="F339" s="2" t="s">
        <v>193</v>
      </c>
      <c r="G339" s="2" t="s">
        <v>194</v>
      </c>
      <c r="H339" s="2" t="s">
        <v>195</v>
      </c>
      <c r="I339" s="2">
        <v>0.02</v>
      </c>
      <c r="J339" s="2">
        <v>0</v>
      </c>
      <c r="K339" s="2">
        <v>0.02</v>
      </c>
      <c r="L339" s="2">
        <v>0.02</v>
      </c>
      <c r="M339" s="2">
        <v>0</v>
      </c>
      <c r="N339" s="2">
        <f t="shared" ref="N339:N368" si="200">ROUND(L339-M339,4)</f>
        <v>0.02</v>
      </c>
      <c r="O339" s="2">
        <f t="shared" ref="O339:O368" si="201">ROUND(CP339,2)</f>
        <v>2644.71</v>
      </c>
      <c r="P339" s="2">
        <f t="shared" ref="P339:P368" si="202">ROUND((ROUND((AC339*AW339*I339),2)*BC339),2)</f>
        <v>0</v>
      </c>
      <c r="Q339" s="2">
        <f>(ROUND((ROUND(((((ET339*1.2)*1.1))*AV339*I339),2)*BB339),2)+ROUND((ROUND(((AE339-(((EU339*1.2)*1.1)))*AV339*I339),2)*BS339),2))</f>
        <v>782.69</v>
      </c>
      <c r="R339" s="2">
        <f t="shared" ref="R339:R368" si="203">ROUND((ROUND((AE339*AV339*I339),2)*BS339),2)</f>
        <v>495.6</v>
      </c>
      <c r="S339" s="2">
        <f t="shared" ref="S339:S368" si="204">ROUND((ROUND((AF339*AV339*I339),2)*BA339),2)</f>
        <v>1862.02</v>
      </c>
      <c r="T339" s="2">
        <f t="shared" ref="T339:T368" si="205">ROUND(CU339*I339,2)</f>
        <v>0</v>
      </c>
      <c r="U339" s="2">
        <f t="shared" ref="U339:U368" si="206">CV339*I339</f>
        <v>5.5591176959999995</v>
      </c>
      <c r="V339" s="2">
        <f t="shared" ref="V339:V368" si="207">CW339*I339</f>
        <v>0</v>
      </c>
      <c r="W339" s="2">
        <f t="shared" ref="W339:W368" si="208">ROUND(CX339*I339,2)</f>
        <v>0</v>
      </c>
      <c r="X339" s="2">
        <f t="shared" ref="X339:X368" si="209">ROUND(CY339,2)</f>
        <v>1396.52</v>
      </c>
      <c r="Y339" s="2">
        <f t="shared" ref="Y339:Y368" si="210">ROUND(CZ339,2)</f>
        <v>763.43</v>
      </c>
      <c r="Z339" s="2"/>
      <c r="AA339" s="2">
        <v>52210627</v>
      </c>
      <c r="AB339" s="2">
        <f t="shared" ref="AB339:AB368" si="211">ROUND((AC339+AD339+AF339),6)</f>
        <v>5069.3015999999998</v>
      </c>
      <c r="AC339" s="2">
        <f t="shared" ref="AC339:AC364" si="212">ROUND((ES339),6)</f>
        <v>0</v>
      </c>
      <c r="AD339" s="2">
        <f>ROUND((((((ET339*1.2)*1.1))-(((EU339*1.2)*1.1)))+AE339),6)</f>
        <v>2151.6923999999999</v>
      </c>
      <c r="AE339" s="2">
        <f t="shared" ref="AE339:AF342" si="213">ROUND((((EU339*1.2)*1.1)),6)</f>
        <v>776.27880000000005</v>
      </c>
      <c r="AF339" s="2">
        <f t="shared" si="213"/>
        <v>2917.6091999999999</v>
      </c>
      <c r="AG339" s="2">
        <f t="shared" ref="AG339:AG368" si="214">ROUND((AP339),6)</f>
        <v>0</v>
      </c>
      <c r="AH339" s="2">
        <f t="shared" ref="AH339:AI342" si="215">(((EW339*1.2)*1.1))</f>
        <v>265.47840000000002</v>
      </c>
      <c r="AI339" s="2">
        <f t="shared" si="215"/>
        <v>0</v>
      </c>
      <c r="AJ339" s="2">
        <f t="shared" ref="AJ339:AJ368" si="216">(AS339)</f>
        <v>0</v>
      </c>
      <c r="AK339" s="2">
        <v>3840.38</v>
      </c>
      <c r="AL339" s="2">
        <v>0</v>
      </c>
      <c r="AM339" s="2">
        <v>1630.07</v>
      </c>
      <c r="AN339" s="2">
        <v>588.09</v>
      </c>
      <c r="AO339" s="2">
        <v>2210.31</v>
      </c>
      <c r="AP339" s="2">
        <v>0</v>
      </c>
      <c r="AQ339" s="2">
        <v>201.12</v>
      </c>
      <c r="AR339" s="2">
        <v>0</v>
      </c>
      <c r="AS339" s="2">
        <v>0</v>
      </c>
      <c r="AT339" s="2">
        <v>75</v>
      </c>
      <c r="AU339" s="2">
        <v>41</v>
      </c>
      <c r="AV339" s="2">
        <v>1.0469999999999999</v>
      </c>
      <c r="AW339" s="2">
        <v>1.002</v>
      </c>
      <c r="AX339" s="2"/>
      <c r="AY339" s="2"/>
      <c r="AZ339" s="2">
        <v>1</v>
      </c>
      <c r="BA339" s="2">
        <v>30.48</v>
      </c>
      <c r="BB339" s="2">
        <v>17.37</v>
      </c>
      <c r="BC339" s="2">
        <v>1</v>
      </c>
      <c r="BD339" s="2" t="s">
        <v>3</v>
      </c>
      <c r="BE339" s="2" t="s">
        <v>3</v>
      </c>
      <c r="BF339" s="2" t="s">
        <v>3</v>
      </c>
      <c r="BG339" s="2" t="s">
        <v>3</v>
      </c>
      <c r="BH339" s="2">
        <v>0</v>
      </c>
      <c r="BI339" s="2">
        <v>1</v>
      </c>
      <c r="BJ339" s="2" t="s">
        <v>196</v>
      </c>
      <c r="BK339" s="2"/>
      <c r="BL339" s="2"/>
      <c r="BM339" s="2">
        <v>682</v>
      </c>
      <c r="BN339" s="2">
        <v>0</v>
      </c>
      <c r="BO339" s="2" t="s">
        <v>193</v>
      </c>
      <c r="BP339" s="2">
        <v>1</v>
      </c>
      <c r="BQ339" s="2">
        <v>60</v>
      </c>
      <c r="BR339" s="2">
        <v>0</v>
      </c>
      <c r="BS339" s="2">
        <v>30.48</v>
      </c>
      <c r="BT339" s="2">
        <v>1</v>
      </c>
      <c r="BU339" s="2">
        <v>1</v>
      </c>
      <c r="BV339" s="2">
        <v>1</v>
      </c>
      <c r="BW339" s="2">
        <v>1</v>
      </c>
      <c r="BX339" s="2">
        <v>1</v>
      </c>
      <c r="BY339" s="2" t="s">
        <v>3</v>
      </c>
      <c r="BZ339" s="2">
        <v>75</v>
      </c>
      <c r="CA339" s="2">
        <v>41</v>
      </c>
      <c r="CB339" s="2" t="s">
        <v>3</v>
      </c>
      <c r="CC339" s="2"/>
      <c r="CD339" s="2"/>
      <c r="CE339" s="2">
        <v>30</v>
      </c>
      <c r="CF339" s="2">
        <v>0</v>
      </c>
      <c r="CG339" s="2">
        <v>0</v>
      </c>
      <c r="CH339" s="2">
        <v>28</v>
      </c>
      <c r="CI339" s="2">
        <v>0</v>
      </c>
      <c r="CJ339" s="2">
        <v>0</v>
      </c>
      <c r="CK339" s="2">
        <v>0</v>
      </c>
      <c r="CL339" s="2">
        <v>0</v>
      </c>
      <c r="CM339" s="2">
        <v>0</v>
      </c>
      <c r="CN339" s="2" t="s">
        <v>462</v>
      </c>
      <c r="CO339" s="2">
        <v>0</v>
      </c>
      <c r="CP339" s="2">
        <f t="shared" ref="CP339:CP368" si="217">(P339+Q339+S339)</f>
        <v>2644.71</v>
      </c>
      <c r="CQ339" s="2">
        <f t="shared" ref="CQ339:CQ368" si="218">ROUND((ROUND((AC339*AW339*1),2)*BC339),2)</f>
        <v>0</v>
      </c>
      <c r="CR339" s="2">
        <f>(ROUND((ROUND(((((ET339*1.2)*1.1))*AV339*1),2)*BB339),2)+ROUND((ROUND(((AE339-(((EU339*1.2)*1.1)))*AV339*1),2)*BS339),2))</f>
        <v>39131.480000000003</v>
      </c>
      <c r="CS339" s="2">
        <f t="shared" ref="CS339:CS368" si="219">ROUND((ROUND((AE339*AV339*1),2)*BS339),2)</f>
        <v>24772.92</v>
      </c>
      <c r="CT339" s="2">
        <f t="shared" ref="CT339:CT368" si="220">ROUND((ROUND((AF339*AV339*1),2)*BA339),2)</f>
        <v>93108.479999999996</v>
      </c>
      <c r="CU339" s="2">
        <f t="shared" ref="CU339:CU368" si="221">AG339</f>
        <v>0</v>
      </c>
      <c r="CV339" s="2">
        <f t="shared" ref="CV339:CV368" si="222">(AH339*AV339)</f>
        <v>277.95588479999998</v>
      </c>
      <c r="CW339" s="2">
        <f t="shared" ref="CW339:CW368" si="223">AI339</f>
        <v>0</v>
      </c>
      <c r="CX339" s="2">
        <f t="shared" ref="CX339:CX368" si="224">AJ339</f>
        <v>0</v>
      </c>
      <c r="CY339" s="2">
        <f t="shared" ref="CY339:CY368" si="225">S339*(BZ339/100)</f>
        <v>1396.5149999999999</v>
      </c>
      <c r="CZ339" s="2">
        <f t="shared" ref="CZ339:CZ368" si="226">S339*(CA339/100)</f>
        <v>763.42819999999995</v>
      </c>
      <c r="DA339" s="2"/>
      <c r="DB339" s="2"/>
      <c r="DC339" s="2" t="s">
        <v>3</v>
      </c>
      <c r="DD339" s="2" t="s">
        <v>3</v>
      </c>
      <c r="DE339" s="2" t="s">
        <v>26</v>
      </c>
      <c r="DF339" s="2" t="s">
        <v>26</v>
      </c>
      <c r="DG339" s="2" t="s">
        <v>26</v>
      </c>
      <c r="DH339" s="2" t="s">
        <v>3</v>
      </c>
      <c r="DI339" s="2" t="s">
        <v>26</v>
      </c>
      <c r="DJ339" s="2" t="s">
        <v>26</v>
      </c>
      <c r="DK339" s="2" t="s">
        <v>3</v>
      </c>
      <c r="DL339" s="2" t="s">
        <v>3</v>
      </c>
      <c r="DM339" s="2" t="s">
        <v>3</v>
      </c>
      <c r="DN339" s="2">
        <v>91</v>
      </c>
      <c r="DO339" s="2">
        <v>70</v>
      </c>
      <c r="DP339" s="2">
        <v>1.0469999999999999</v>
      </c>
      <c r="DQ339" s="2">
        <v>1.002</v>
      </c>
      <c r="DR339" s="2"/>
      <c r="DS339" s="2"/>
      <c r="DT339" s="2"/>
      <c r="DU339" s="2">
        <v>1013</v>
      </c>
      <c r="DV339" s="2" t="s">
        <v>195</v>
      </c>
      <c r="DW339" s="2" t="s">
        <v>195</v>
      </c>
      <c r="DX339" s="2">
        <v>1</v>
      </c>
      <c r="DY339" s="2"/>
      <c r="DZ339" s="2" t="s">
        <v>3</v>
      </c>
      <c r="EA339" s="2" t="s">
        <v>3</v>
      </c>
      <c r="EB339" s="2" t="s">
        <v>3</v>
      </c>
      <c r="EC339" s="2" t="s">
        <v>3</v>
      </c>
      <c r="ED339" s="2"/>
      <c r="EE339" s="2">
        <v>50802532</v>
      </c>
      <c r="EF339" s="2">
        <v>60</v>
      </c>
      <c r="EG339" s="2" t="s">
        <v>197</v>
      </c>
      <c r="EH339" s="2">
        <v>0</v>
      </c>
      <c r="EI339" s="2" t="s">
        <v>3</v>
      </c>
      <c r="EJ339" s="2">
        <v>1</v>
      </c>
      <c r="EK339" s="2">
        <v>682</v>
      </c>
      <c r="EL339" s="2" t="s">
        <v>198</v>
      </c>
      <c r="EM339" s="2" t="s">
        <v>199</v>
      </c>
      <c r="EN339" s="2"/>
      <c r="EO339" s="2" t="s">
        <v>30</v>
      </c>
      <c r="EP339" s="2"/>
      <c r="EQ339" s="2">
        <v>0</v>
      </c>
      <c r="ER339" s="2">
        <v>3840.38</v>
      </c>
      <c r="ES339" s="2">
        <v>0</v>
      </c>
      <c r="ET339" s="2">
        <v>1630.07</v>
      </c>
      <c r="EU339" s="2">
        <v>588.09</v>
      </c>
      <c r="EV339" s="2">
        <v>2210.31</v>
      </c>
      <c r="EW339" s="2">
        <v>201.12</v>
      </c>
      <c r="EX339" s="2">
        <v>0</v>
      </c>
      <c r="EY339" s="2">
        <v>0</v>
      </c>
      <c r="EZ339" s="2"/>
      <c r="FA339" s="2"/>
      <c r="FB339" s="2"/>
      <c r="FC339" s="2"/>
      <c r="FD339" s="2"/>
      <c r="FE339" s="2"/>
      <c r="FF339" s="2"/>
      <c r="FG339" s="2"/>
      <c r="FH339" s="2"/>
      <c r="FI339" s="2"/>
      <c r="FJ339" s="2"/>
      <c r="FK339" s="2"/>
      <c r="FL339" s="2"/>
      <c r="FM339" s="2"/>
      <c r="FN339" s="2"/>
      <c r="FO339" s="2"/>
      <c r="FP339" s="2"/>
      <c r="FQ339" s="2">
        <v>0</v>
      </c>
      <c r="FR339" s="2">
        <f t="shared" ref="FR339:FR368" si="227">ROUND(IF(BI339=3,GM339,0),2)</f>
        <v>0</v>
      </c>
      <c r="FS339" s="2">
        <v>0</v>
      </c>
      <c r="FT339" s="2"/>
      <c r="FU339" s="2"/>
      <c r="FV339" s="2"/>
      <c r="FW339" s="2"/>
      <c r="FX339" s="2">
        <v>91</v>
      </c>
      <c r="FY339" s="2">
        <v>70</v>
      </c>
      <c r="FZ339" s="2"/>
      <c r="GA339" s="2" t="s">
        <v>3</v>
      </c>
      <c r="GB339" s="2"/>
      <c r="GC339" s="2"/>
      <c r="GD339" s="2">
        <v>0</v>
      </c>
      <c r="GE339" s="2"/>
      <c r="GF339" s="2">
        <v>862158199</v>
      </c>
      <c r="GG339" s="2">
        <v>2</v>
      </c>
      <c r="GH339" s="2">
        <v>1</v>
      </c>
      <c r="GI339" s="2">
        <v>2</v>
      </c>
      <c r="GJ339" s="2">
        <v>0</v>
      </c>
      <c r="GK339" s="2">
        <f>ROUND(R339*(R12)/100,2)</f>
        <v>792.96</v>
      </c>
      <c r="GL339" s="2">
        <f t="shared" ref="GL339:GL368" si="228">ROUND(IF(AND(BH339=3,BI339=3,FS339&lt;&gt;0),P339,0),2)</f>
        <v>0</v>
      </c>
      <c r="GM339" s="2">
        <f t="shared" ref="GM339:GM368" si="229">ROUND(O339+X339+Y339+GK339,2)+GX339</f>
        <v>5597.62</v>
      </c>
      <c r="GN339" s="2">
        <f t="shared" ref="GN339:GN368" si="230">IF(OR(BI339=0,BI339=1),GM339-GX339,0)</f>
        <v>5597.62</v>
      </c>
      <c r="GO339" s="2">
        <f t="shared" ref="GO339:GO368" si="231">IF(BI339=2,GM339-GX339,0)</f>
        <v>0</v>
      </c>
      <c r="GP339" s="2">
        <f t="shared" ref="GP339:GP368" si="232">IF(BI339=4,GM339-GX339,0)</f>
        <v>0</v>
      </c>
      <c r="GQ339" s="2"/>
      <c r="GR339" s="2">
        <v>0</v>
      </c>
      <c r="GS339" s="2">
        <v>3</v>
      </c>
      <c r="GT339" s="2">
        <v>0</v>
      </c>
      <c r="GU339" s="2" t="s">
        <v>3</v>
      </c>
      <c r="GV339" s="2">
        <f t="shared" ref="GV339:GV368" si="233">ROUND((GT339),6)</f>
        <v>0</v>
      </c>
      <c r="GW339" s="2">
        <v>1</v>
      </c>
      <c r="GX339" s="2">
        <f t="shared" ref="GX339:GX368" si="234">ROUND(HC339*I339,2)</f>
        <v>0</v>
      </c>
      <c r="GY339" s="2"/>
      <c r="GZ339" s="2"/>
      <c r="HA339" s="2">
        <v>0</v>
      </c>
      <c r="HB339" s="2">
        <v>0</v>
      </c>
      <c r="HC339" s="2">
        <f t="shared" ref="HC339:HC368" si="235">GV339*GW339</f>
        <v>0</v>
      </c>
      <c r="HD339" s="2"/>
      <c r="HE339" s="2" t="s">
        <v>3</v>
      </c>
      <c r="HF339" s="2" t="s">
        <v>3</v>
      </c>
      <c r="HG339" s="2"/>
      <c r="HH339" s="2"/>
      <c r="HI339" s="2"/>
      <c r="HJ339" s="2"/>
      <c r="HK339" s="2"/>
      <c r="HL339" s="2"/>
      <c r="HM339" s="2" t="s">
        <v>3</v>
      </c>
      <c r="HN339" s="2" t="s">
        <v>3</v>
      </c>
      <c r="HO339" s="2" t="s">
        <v>3</v>
      </c>
      <c r="HP339" s="2" t="s">
        <v>3</v>
      </c>
      <c r="HQ339" s="2" t="s">
        <v>3</v>
      </c>
      <c r="HR339" s="2"/>
      <c r="HS339" s="2"/>
      <c r="HT339" s="2"/>
      <c r="HU339" s="2"/>
      <c r="HV339" s="2"/>
      <c r="HW339" s="2"/>
      <c r="HX339" s="2"/>
      <c r="HY339" s="2"/>
      <c r="HZ339" s="2"/>
      <c r="IA339" s="2"/>
      <c r="IB339" s="2"/>
      <c r="IC339" s="2"/>
      <c r="ID339" s="2"/>
      <c r="IE339" s="2"/>
      <c r="IF339" s="2"/>
      <c r="IG339" s="2"/>
      <c r="IH339" s="2"/>
      <c r="II339" s="2"/>
      <c r="IJ339" s="2"/>
      <c r="IK339" s="2">
        <v>0</v>
      </c>
      <c r="IL339" s="2"/>
      <c r="IM339" s="2"/>
      <c r="IN339" s="2"/>
      <c r="IO339" s="2"/>
      <c r="IP339" s="2"/>
      <c r="IQ339" s="2"/>
      <c r="IR339" s="2"/>
      <c r="IS339" s="2"/>
      <c r="IT339" s="2"/>
      <c r="IU339" s="2"/>
    </row>
    <row r="340" spans="1:255" x14ac:dyDescent="0.2">
      <c r="A340">
        <v>17</v>
      </c>
      <c r="B340">
        <v>1</v>
      </c>
      <c r="C340">
        <f>ROW(SmtRes!A132)</f>
        <v>132</v>
      </c>
      <c r="D340">
        <f>ROW(EtalonRes!A152)</f>
        <v>152</v>
      </c>
      <c r="E340" t="s">
        <v>192</v>
      </c>
      <c r="F340" t="s">
        <v>193</v>
      </c>
      <c r="G340" t="s">
        <v>194</v>
      </c>
      <c r="H340" t="s">
        <v>195</v>
      </c>
      <c r="I340">
        <v>0.02</v>
      </c>
      <c r="J340">
        <v>0</v>
      </c>
      <c r="K340">
        <v>0.02</v>
      </c>
      <c r="L340">
        <v>0.02</v>
      </c>
      <c r="M340">
        <v>0</v>
      </c>
      <c r="N340">
        <f t="shared" si="200"/>
        <v>0.02</v>
      </c>
      <c r="O340">
        <f t="shared" si="201"/>
        <v>2644.71</v>
      </c>
      <c r="P340">
        <f t="shared" si="202"/>
        <v>0</v>
      </c>
      <c r="Q340">
        <f>(ROUND((ROUND(((((ET340*1.2)*1.1))*AV340*I340),2)*BB340),2)+ROUND((ROUND(((AE340-(((EU340*1.2)*1.1)))*AV340*I340),2)*BS340),2))</f>
        <v>782.69</v>
      </c>
      <c r="R340">
        <f t="shared" si="203"/>
        <v>495.6</v>
      </c>
      <c r="S340">
        <f t="shared" si="204"/>
        <v>1862.02</v>
      </c>
      <c r="T340">
        <f t="shared" si="205"/>
        <v>0</v>
      </c>
      <c r="U340">
        <f t="shared" si="206"/>
        <v>5.5591176959999995</v>
      </c>
      <c r="V340">
        <f t="shared" si="207"/>
        <v>0</v>
      </c>
      <c r="W340">
        <f t="shared" si="208"/>
        <v>0</v>
      </c>
      <c r="X340">
        <f t="shared" si="209"/>
        <v>1396.52</v>
      </c>
      <c r="Y340">
        <f t="shared" si="210"/>
        <v>763.43</v>
      </c>
      <c r="AA340">
        <v>52210569</v>
      </c>
      <c r="AB340">
        <f t="shared" si="211"/>
        <v>5069.3015999999998</v>
      </c>
      <c r="AC340">
        <f t="shared" si="212"/>
        <v>0</v>
      </c>
      <c r="AD340">
        <f>ROUND((((((ET340*1.2)*1.1))-(((EU340*1.2)*1.1)))+AE340),6)</f>
        <v>2151.6923999999999</v>
      </c>
      <c r="AE340">
        <f t="shared" si="213"/>
        <v>776.27880000000005</v>
      </c>
      <c r="AF340">
        <f t="shared" si="213"/>
        <v>2917.6091999999999</v>
      </c>
      <c r="AG340">
        <f t="shared" si="214"/>
        <v>0</v>
      </c>
      <c r="AH340">
        <f t="shared" si="215"/>
        <v>265.47840000000002</v>
      </c>
      <c r="AI340">
        <f t="shared" si="215"/>
        <v>0</v>
      </c>
      <c r="AJ340">
        <f t="shared" si="216"/>
        <v>0</v>
      </c>
      <c r="AK340">
        <v>3840.38</v>
      </c>
      <c r="AL340">
        <v>0</v>
      </c>
      <c r="AM340">
        <v>1630.07</v>
      </c>
      <c r="AN340">
        <v>588.09</v>
      </c>
      <c r="AO340">
        <v>2210.31</v>
      </c>
      <c r="AP340">
        <v>0</v>
      </c>
      <c r="AQ340">
        <v>201.12</v>
      </c>
      <c r="AR340">
        <v>0</v>
      </c>
      <c r="AS340">
        <v>0</v>
      </c>
      <c r="AT340">
        <v>75</v>
      </c>
      <c r="AU340">
        <v>41</v>
      </c>
      <c r="AV340">
        <v>1.0469999999999999</v>
      </c>
      <c r="AW340">
        <v>1.002</v>
      </c>
      <c r="AZ340">
        <v>1</v>
      </c>
      <c r="BA340">
        <v>30.48</v>
      </c>
      <c r="BB340">
        <v>17.37</v>
      </c>
      <c r="BC340">
        <v>1</v>
      </c>
      <c r="BD340" t="s">
        <v>3</v>
      </c>
      <c r="BE340" t="s">
        <v>3</v>
      </c>
      <c r="BF340" t="s">
        <v>3</v>
      </c>
      <c r="BG340" t="s">
        <v>3</v>
      </c>
      <c r="BH340">
        <v>0</v>
      </c>
      <c r="BI340">
        <v>1</v>
      </c>
      <c r="BJ340" t="s">
        <v>196</v>
      </c>
      <c r="BM340">
        <v>682</v>
      </c>
      <c r="BN340">
        <v>0</v>
      </c>
      <c r="BO340" t="s">
        <v>193</v>
      </c>
      <c r="BP340">
        <v>1</v>
      </c>
      <c r="BQ340">
        <v>60</v>
      </c>
      <c r="BR340">
        <v>0</v>
      </c>
      <c r="BS340">
        <v>30.48</v>
      </c>
      <c r="BT340">
        <v>1</v>
      </c>
      <c r="BU340">
        <v>1</v>
      </c>
      <c r="BV340">
        <v>1</v>
      </c>
      <c r="BW340">
        <v>1</v>
      </c>
      <c r="BX340">
        <v>1</v>
      </c>
      <c r="BY340" t="s">
        <v>3</v>
      </c>
      <c r="BZ340">
        <v>75</v>
      </c>
      <c r="CA340">
        <v>41</v>
      </c>
      <c r="CB340" t="s">
        <v>3</v>
      </c>
      <c r="CE340">
        <v>30</v>
      </c>
      <c r="CF340">
        <v>0</v>
      </c>
      <c r="CG340">
        <v>0</v>
      </c>
      <c r="CH340">
        <v>28</v>
      </c>
      <c r="CI340">
        <v>0</v>
      </c>
      <c r="CJ340">
        <v>0</v>
      </c>
      <c r="CK340">
        <v>0</v>
      </c>
      <c r="CL340">
        <v>0</v>
      </c>
      <c r="CM340">
        <v>0</v>
      </c>
      <c r="CN340" t="s">
        <v>462</v>
      </c>
      <c r="CO340">
        <v>0</v>
      </c>
      <c r="CP340">
        <f t="shared" si="217"/>
        <v>2644.71</v>
      </c>
      <c r="CQ340">
        <f t="shared" si="218"/>
        <v>0</v>
      </c>
      <c r="CR340">
        <f>(ROUND((ROUND(((((ET340*1.2)*1.1))*AV340*1),2)*BB340),2)+ROUND((ROUND(((AE340-(((EU340*1.2)*1.1)))*AV340*1),2)*BS340),2))</f>
        <v>39131.480000000003</v>
      </c>
      <c r="CS340">
        <f t="shared" si="219"/>
        <v>24772.92</v>
      </c>
      <c r="CT340">
        <f t="shared" si="220"/>
        <v>93108.479999999996</v>
      </c>
      <c r="CU340">
        <f t="shared" si="221"/>
        <v>0</v>
      </c>
      <c r="CV340">
        <f t="shared" si="222"/>
        <v>277.95588479999998</v>
      </c>
      <c r="CW340">
        <f t="shared" si="223"/>
        <v>0</v>
      </c>
      <c r="CX340">
        <f t="shared" si="224"/>
        <v>0</v>
      </c>
      <c r="CY340">
        <f t="shared" si="225"/>
        <v>1396.5149999999999</v>
      </c>
      <c r="CZ340">
        <f t="shared" si="226"/>
        <v>763.42819999999995</v>
      </c>
      <c r="DC340" t="s">
        <v>3</v>
      </c>
      <c r="DD340" t="s">
        <v>3</v>
      </c>
      <c r="DE340" t="s">
        <v>26</v>
      </c>
      <c r="DF340" t="s">
        <v>26</v>
      </c>
      <c r="DG340" t="s">
        <v>26</v>
      </c>
      <c r="DH340" t="s">
        <v>3</v>
      </c>
      <c r="DI340" t="s">
        <v>26</v>
      </c>
      <c r="DJ340" t="s">
        <v>26</v>
      </c>
      <c r="DK340" t="s">
        <v>3</v>
      </c>
      <c r="DL340" t="s">
        <v>3</v>
      </c>
      <c r="DM340" t="s">
        <v>3</v>
      </c>
      <c r="DN340">
        <v>91</v>
      </c>
      <c r="DO340">
        <v>70</v>
      </c>
      <c r="DP340">
        <v>1.0469999999999999</v>
      </c>
      <c r="DQ340">
        <v>1.002</v>
      </c>
      <c r="DU340">
        <v>1013</v>
      </c>
      <c r="DV340" t="s">
        <v>195</v>
      </c>
      <c r="DW340" t="s">
        <v>195</v>
      </c>
      <c r="DX340">
        <v>1</v>
      </c>
      <c r="DZ340" t="s">
        <v>3</v>
      </c>
      <c r="EA340" t="s">
        <v>3</v>
      </c>
      <c r="EB340" t="s">
        <v>3</v>
      </c>
      <c r="EC340" t="s">
        <v>3</v>
      </c>
      <c r="EE340">
        <v>50802532</v>
      </c>
      <c r="EF340">
        <v>60</v>
      </c>
      <c r="EG340" t="s">
        <v>197</v>
      </c>
      <c r="EH340">
        <v>0</v>
      </c>
      <c r="EI340" t="s">
        <v>3</v>
      </c>
      <c r="EJ340">
        <v>1</v>
      </c>
      <c r="EK340">
        <v>682</v>
      </c>
      <c r="EL340" t="s">
        <v>198</v>
      </c>
      <c r="EM340" t="s">
        <v>199</v>
      </c>
      <c r="EO340" t="s">
        <v>30</v>
      </c>
      <c r="EQ340">
        <v>0</v>
      </c>
      <c r="ER340">
        <v>3840.38</v>
      </c>
      <c r="ES340">
        <v>0</v>
      </c>
      <c r="ET340">
        <v>1630.07</v>
      </c>
      <c r="EU340">
        <v>588.09</v>
      </c>
      <c r="EV340">
        <v>2210.31</v>
      </c>
      <c r="EW340">
        <v>201.12</v>
      </c>
      <c r="EX340">
        <v>0</v>
      </c>
      <c r="EY340">
        <v>0</v>
      </c>
      <c r="FQ340">
        <v>0</v>
      </c>
      <c r="FR340">
        <f t="shared" si="227"/>
        <v>0</v>
      </c>
      <c r="FS340">
        <v>0</v>
      </c>
      <c r="FX340">
        <v>91</v>
      </c>
      <c r="FY340">
        <v>70</v>
      </c>
      <c r="GA340" t="s">
        <v>3</v>
      </c>
      <c r="GD340">
        <v>0</v>
      </c>
      <c r="GF340">
        <v>862158199</v>
      </c>
      <c r="GG340">
        <v>2</v>
      </c>
      <c r="GH340">
        <v>1</v>
      </c>
      <c r="GI340">
        <v>2</v>
      </c>
      <c r="GJ340">
        <v>0</v>
      </c>
      <c r="GK340">
        <f>ROUND(R340*(S12)/100,2)</f>
        <v>792.96</v>
      </c>
      <c r="GL340">
        <f t="shared" si="228"/>
        <v>0</v>
      </c>
      <c r="GM340">
        <f t="shared" si="229"/>
        <v>5597.62</v>
      </c>
      <c r="GN340">
        <f t="shared" si="230"/>
        <v>5597.62</v>
      </c>
      <c r="GO340">
        <f t="shared" si="231"/>
        <v>0</v>
      </c>
      <c r="GP340">
        <f t="shared" si="232"/>
        <v>0</v>
      </c>
      <c r="GR340">
        <v>0</v>
      </c>
      <c r="GS340">
        <v>3</v>
      </c>
      <c r="GT340">
        <v>0</v>
      </c>
      <c r="GU340" t="s">
        <v>3</v>
      </c>
      <c r="GV340">
        <f t="shared" si="233"/>
        <v>0</v>
      </c>
      <c r="GW340">
        <v>1</v>
      </c>
      <c r="GX340">
        <f t="shared" si="234"/>
        <v>0</v>
      </c>
      <c r="HA340">
        <v>0</v>
      </c>
      <c r="HB340">
        <v>0</v>
      </c>
      <c r="HC340">
        <f t="shared" si="235"/>
        <v>0</v>
      </c>
      <c r="HE340" t="s">
        <v>3</v>
      </c>
      <c r="HF340" t="s">
        <v>3</v>
      </c>
      <c r="HM340" t="s">
        <v>3</v>
      </c>
      <c r="HN340" t="s">
        <v>3</v>
      </c>
      <c r="HO340" t="s">
        <v>3</v>
      </c>
      <c r="HP340" t="s">
        <v>3</v>
      </c>
      <c r="HQ340" t="s">
        <v>3</v>
      </c>
      <c r="IK340">
        <v>0</v>
      </c>
    </row>
    <row r="341" spans="1:255" x14ac:dyDescent="0.2">
      <c r="A341" s="2">
        <v>17</v>
      </c>
      <c r="B341" s="2">
        <v>1</v>
      </c>
      <c r="C341" s="2">
        <f>ROW(SmtRes!A137)</f>
        <v>137</v>
      </c>
      <c r="D341" s="2">
        <f>ROW(EtalonRes!A156)</f>
        <v>156</v>
      </c>
      <c r="E341" s="2" t="s">
        <v>200</v>
      </c>
      <c r="F341" s="2" t="s">
        <v>201</v>
      </c>
      <c r="G341" s="2" t="s">
        <v>202</v>
      </c>
      <c r="H341" s="2" t="s">
        <v>203</v>
      </c>
      <c r="I341" s="2">
        <v>1E-3</v>
      </c>
      <c r="J341" s="2">
        <v>0</v>
      </c>
      <c r="K341" s="2">
        <v>1E-3</v>
      </c>
      <c r="L341" s="2">
        <v>1E-3</v>
      </c>
      <c r="M341" s="2">
        <v>0</v>
      </c>
      <c r="N341" s="2">
        <f t="shared" si="200"/>
        <v>1E-3</v>
      </c>
      <c r="O341" s="2">
        <f t="shared" si="201"/>
        <v>229.01</v>
      </c>
      <c r="P341" s="2">
        <f t="shared" si="202"/>
        <v>159.82</v>
      </c>
      <c r="Q341" s="2">
        <f>(ROUND((ROUND(((((ET341*1.2)*1.1))*AV341*I341),2)*BB341),2)+ROUND((ROUND(((AE341-(((EU341*1.2)*1.1)))*AV341*I341),2)*BS341),2))</f>
        <v>0</v>
      </c>
      <c r="R341" s="2">
        <f t="shared" si="203"/>
        <v>0</v>
      </c>
      <c r="S341" s="2">
        <f t="shared" si="204"/>
        <v>69.19</v>
      </c>
      <c r="T341" s="2">
        <f t="shared" si="205"/>
        <v>0</v>
      </c>
      <c r="U341" s="2">
        <f t="shared" si="206"/>
        <v>0.20281535999999997</v>
      </c>
      <c r="V341" s="2">
        <f t="shared" si="207"/>
        <v>0</v>
      </c>
      <c r="W341" s="2">
        <f t="shared" si="208"/>
        <v>0</v>
      </c>
      <c r="X341" s="2">
        <f t="shared" si="209"/>
        <v>63.65</v>
      </c>
      <c r="Y341" s="2">
        <f t="shared" si="210"/>
        <v>28.37</v>
      </c>
      <c r="Z341" s="2"/>
      <c r="AA341" s="2">
        <v>52210627</v>
      </c>
      <c r="AB341" s="2">
        <f t="shared" si="211"/>
        <v>21679.234400000001</v>
      </c>
      <c r="AC341" s="2">
        <f t="shared" si="212"/>
        <v>19554.14</v>
      </c>
      <c r="AD341" s="2">
        <f>ROUND((((((ET341*1.2)*1.1))-(((EU341*1.2)*1.1)))+AE341),6)</f>
        <v>0</v>
      </c>
      <c r="AE341" s="2">
        <f t="shared" si="213"/>
        <v>0</v>
      </c>
      <c r="AF341" s="2">
        <f t="shared" si="213"/>
        <v>2125.0944</v>
      </c>
      <c r="AG341" s="2">
        <f t="shared" si="214"/>
        <v>0</v>
      </c>
      <c r="AH341" s="2">
        <f t="shared" si="215"/>
        <v>190.07999999999998</v>
      </c>
      <c r="AI341" s="2">
        <f t="shared" si="215"/>
        <v>0</v>
      </c>
      <c r="AJ341" s="2">
        <f t="shared" si="216"/>
        <v>0</v>
      </c>
      <c r="AK341" s="2">
        <v>21164.06</v>
      </c>
      <c r="AL341" s="2">
        <v>19554.14</v>
      </c>
      <c r="AM341" s="2">
        <v>0</v>
      </c>
      <c r="AN341" s="2">
        <v>0</v>
      </c>
      <c r="AO341" s="2">
        <v>1609.92</v>
      </c>
      <c r="AP341" s="2">
        <v>0</v>
      </c>
      <c r="AQ341" s="2">
        <v>144</v>
      </c>
      <c r="AR341" s="2">
        <v>0</v>
      </c>
      <c r="AS341" s="2">
        <v>0</v>
      </c>
      <c r="AT341" s="2">
        <v>92</v>
      </c>
      <c r="AU341" s="2">
        <v>41</v>
      </c>
      <c r="AV341" s="2">
        <v>1.0669999999999999</v>
      </c>
      <c r="AW341" s="2">
        <v>1.081</v>
      </c>
      <c r="AX341" s="2"/>
      <c r="AY341" s="2"/>
      <c r="AZ341" s="2">
        <v>1</v>
      </c>
      <c r="BA341" s="2">
        <v>30.48</v>
      </c>
      <c r="BB341" s="2">
        <v>1</v>
      </c>
      <c r="BC341" s="2">
        <v>7.56</v>
      </c>
      <c r="BD341" s="2" t="s">
        <v>3</v>
      </c>
      <c r="BE341" s="2" t="s">
        <v>3</v>
      </c>
      <c r="BF341" s="2" t="s">
        <v>3</v>
      </c>
      <c r="BG341" s="2" t="s">
        <v>3</v>
      </c>
      <c r="BH341" s="2">
        <v>0</v>
      </c>
      <c r="BI341" s="2">
        <v>1</v>
      </c>
      <c r="BJ341" s="2" t="s">
        <v>204</v>
      </c>
      <c r="BK341" s="2"/>
      <c r="BL341" s="2"/>
      <c r="BM341" s="2">
        <v>242</v>
      </c>
      <c r="BN341" s="2">
        <v>0</v>
      </c>
      <c r="BO341" s="2" t="s">
        <v>201</v>
      </c>
      <c r="BP341" s="2">
        <v>1</v>
      </c>
      <c r="BQ341" s="2">
        <v>30</v>
      </c>
      <c r="BR341" s="2">
        <v>0</v>
      </c>
      <c r="BS341" s="2">
        <v>30.48</v>
      </c>
      <c r="BT341" s="2">
        <v>1</v>
      </c>
      <c r="BU341" s="2">
        <v>1</v>
      </c>
      <c r="BV341" s="2">
        <v>1</v>
      </c>
      <c r="BW341" s="2">
        <v>1</v>
      </c>
      <c r="BX341" s="2">
        <v>1</v>
      </c>
      <c r="BY341" s="2" t="s">
        <v>3</v>
      </c>
      <c r="BZ341" s="2">
        <v>92</v>
      </c>
      <c r="CA341" s="2">
        <v>41</v>
      </c>
      <c r="CB341" s="2" t="s">
        <v>3</v>
      </c>
      <c r="CC341" s="2"/>
      <c r="CD341" s="2"/>
      <c r="CE341" s="2">
        <v>30</v>
      </c>
      <c r="CF341" s="2">
        <v>0</v>
      </c>
      <c r="CG341" s="2">
        <v>0</v>
      </c>
      <c r="CH341" s="2">
        <v>29</v>
      </c>
      <c r="CI341" s="2">
        <v>0</v>
      </c>
      <c r="CJ341" s="2">
        <v>0</v>
      </c>
      <c r="CK341" s="2">
        <v>0</v>
      </c>
      <c r="CL341" s="2">
        <v>0</v>
      </c>
      <c r="CM341" s="2">
        <v>0</v>
      </c>
      <c r="CN341" s="2" t="s">
        <v>462</v>
      </c>
      <c r="CO341" s="2">
        <v>0</v>
      </c>
      <c r="CP341" s="2">
        <f t="shared" si="217"/>
        <v>229.01</v>
      </c>
      <c r="CQ341" s="2">
        <f t="shared" si="218"/>
        <v>159803.51</v>
      </c>
      <c r="CR341" s="2">
        <f>(ROUND((ROUND(((((ET341*1.2)*1.1))*AV341*1),2)*BB341),2)+ROUND((ROUND(((AE341-(((EU341*1.2)*1.1)))*AV341*1),2)*BS341),2))</f>
        <v>0</v>
      </c>
      <c r="CS341" s="2">
        <f t="shared" si="219"/>
        <v>0</v>
      </c>
      <c r="CT341" s="2">
        <f t="shared" si="220"/>
        <v>69112.789999999994</v>
      </c>
      <c r="CU341" s="2">
        <f t="shared" si="221"/>
        <v>0</v>
      </c>
      <c r="CV341" s="2">
        <f t="shared" si="222"/>
        <v>202.81535999999997</v>
      </c>
      <c r="CW341" s="2">
        <f t="shared" si="223"/>
        <v>0</v>
      </c>
      <c r="CX341" s="2">
        <f t="shared" si="224"/>
        <v>0</v>
      </c>
      <c r="CY341" s="2">
        <f t="shared" si="225"/>
        <v>63.654800000000002</v>
      </c>
      <c r="CZ341" s="2">
        <f t="shared" si="226"/>
        <v>28.367899999999999</v>
      </c>
      <c r="DA341" s="2"/>
      <c r="DB341" s="2"/>
      <c r="DC341" s="2" t="s">
        <v>3</v>
      </c>
      <c r="DD341" s="2" t="s">
        <v>3</v>
      </c>
      <c r="DE341" s="2" t="s">
        <v>26</v>
      </c>
      <c r="DF341" s="2" t="s">
        <v>26</v>
      </c>
      <c r="DG341" s="2" t="s">
        <v>26</v>
      </c>
      <c r="DH341" s="2" t="s">
        <v>3</v>
      </c>
      <c r="DI341" s="2" t="s">
        <v>26</v>
      </c>
      <c r="DJ341" s="2" t="s">
        <v>26</v>
      </c>
      <c r="DK341" s="2" t="s">
        <v>3</v>
      </c>
      <c r="DL341" s="2" t="s">
        <v>3</v>
      </c>
      <c r="DM341" s="2" t="s">
        <v>3</v>
      </c>
      <c r="DN341" s="2">
        <v>112</v>
      </c>
      <c r="DO341" s="2">
        <v>70</v>
      </c>
      <c r="DP341" s="2">
        <v>1.0669999999999999</v>
      </c>
      <c r="DQ341" s="2">
        <v>1.081</v>
      </c>
      <c r="DR341" s="2"/>
      <c r="DS341" s="2"/>
      <c r="DT341" s="2"/>
      <c r="DU341" s="2">
        <v>1013</v>
      </c>
      <c r="DV341" s="2" t="s">
        <v>203</v>
      </c>
      <c r="DW341" s="2" t="s">
        <v>203</v>
      </c>
      <c r="DX341" s="2">
        <v>1</v>
      </c>
      <c r="DY341" s="2"/>
      <c r="DZ341" s="2" t="s">
        <v>3</v>
      </c>
      <c r="EA341" s="2" t="s">
        <v>3</v>
      </c>
      <c r="EB341" s="2" t="s">
        <v>3</v>
      </c>
      <c r="EC341" s="2" t="s">
        <v>3</v>
      </c>
      <c r="ED341" s="2"/>
      <c r="EE341" s="2">
        <v>50802092</v>
      </c>
      <c r="EF341" s="2">
        <v>30</v>
      </c>
      <c r="EG341" s="2" t="s">
        <v>152</v>
      </c>
      <c r="EH341" s="2">
        <v>0</v>
      </c>
      <c r="EI341" s="2" t="s">
        <v>3</v>
      </c>
      <c r="EJ341" s="2">
        <v>1</v>
      </c>
      <c r="EK341" s="2">
        <v>242</v>
      </c>
      <c r="EL341" s="2" t="s">
        <v>205</v>
      </c>
      <c r="EM341" s="2" t="s">
        <v>206</v>
      </c>
      <c r="EN341" s="2"/>
      <c r="EO341" s="2" t="s">
        <v>30</v>
      </c>
      <c r="EP341" s="2"/>
      <c r="EQ341" s="2">
        <v>0</v>
      </c>
      <c r="ER341" s="2">
        <v>21164.06</v>
      </c>
      <c r="ES341" s="2">
        <v>19554.14</v>
      </c>
      <c r="ET341" s="2">
        <v>0</v>
      </c>
      <c r="EU341" s="2">
        <v>0</v>
      </c>
      <c r="EV341" s="2">
        <v>1609.92</v>
      </c>
      <c r="EW341" s="2">
        <v>144</v>
      </c>
      <c r="EX341" s="2">
        <v>0</v>
      </c>
      <c r="EY341" s="2">
        <v>0</v>
      </c>
      <c r="EZ341" s="2"/>
      <c r="FA341" s="2"/>
      <c r="FB341" s="2"/>
      <c r="FC341" s="2"/>
      <c r="FD341" s="2"/>
      <c r="FE341" s="2"/>
      <c r="FF341" s="2"/>
      <c r="FG341" s="2"/>
      <c r="FH341" s="2"/>
      <c r="FI341" s="2"/>
      <c r="FJ341" s="2"/>
      <c r="FK341" s="2"/>
      <c r="FL341" s="2"/>
      <c r="FM341" s="2"/>
      <c r="FN341" s="2"/>
      <c r="FO341" s="2"/>
      <c r="FP341" s="2"/>
      <c r="FQ341" s="2">
        <v>0</v>
      </c>
      <c r="FR341" s="2">
        <f t="shared" si="227"/>
        <v>0</v>
      </c>
      <c r="FS341" s="2">
        <v>2</v>
      </c>
      <c r="FT341" s="2"/>
      <c r="FU341" s="2"/>
      <c r="FV341" s="2"/>
      <c r="FW341" s="2"/>
      <c r="FX341" s="2">
        <v>112</v>
      </c>
      <c r="FY341" s="2">
        <v>70</v>
      </c>
      <c r="FZ341" s="2"/>
      <c r="GA341" s="2" t="s">
        <v>3</v>
      </c>
      <c r="GB341" s="2"/>
      <c r="GC341" s="2"/>
      <c r="GD341" s="2">
        <v>0</v>
      </c>
      <c r="GE341" s="2"/>
      <c r="GF341" s="2">
        <v>-374340231</v>
      </c>
      <c r="GG341" s="2">
        <v>2</v>
      </c>
      <c r="GH341" s="2">
        <v>1</v>
      </c>
      <c r="GI341" s="2">
        <v>2</v>
      </c>
      <c r="GJ341" s="2">
        <v>0</v>
      </c>
      <c r="GK341" s="2">
        <f>ROUND(R341*(R12)/100,2)</f>
        <v>0</v>
      </c>
      <c r="GL341" s="2">
        <f t="shared" si="228"/>
        <v>0</v>
      </c>
      <c r="GM341" s="2">
        <f t="shared" si="229"/>
        <v>321.02999999999997</v>
      </c>
      <c r="GN341" s="2">
        <f t="shared" si="230"/>
        <v>321.02999999999997</v>
      </c>
      <c r="GO341" s="2">
        <f t="shared" si="231"/>
        <v>0</v>
      </c>
      <c r="GP341" s="2">
        <f t="shared" si="232"/>
        <v>0</v>
      </c>
      <c r="GQ341" s="2"/>
      <c r="GR341" s="2">
        <v>0</v>
      </c>
      <c r="GS341" s="2">
        <v>3</v>
      </c>
      <c r="GT341" s="2">
        <v>0</v>
      </c>
      <c r="GU341" s="2" t="s">
        <v>3</v>
      </c>
      <c r="GV341" s="2">
        <f t="shared" si="233"/>
        <v>0</v>
      </c>
      <c r="GW341" s="2">
        <v>1</v>
      </c>
      <c r="GX341" s="2">
        <f t="shared" si="234"/>
        <v>0</v>
      </c>
      <c r="GY341" s="2"/>
      <c r="GZ341" s="2"/>
      <c r="HA341" s="2">
        <v>0</v>
      </c>
      <c r="HB341" s="2">
        <v>0</v>
      </c>
      <c r="HC341" s="2">
        <f t="shared" si="235"/>
        <v>0</v>
      </c>
      <c r="HD341" s="2"/>
      <c r="HE341" s="2" t="s">
        <v>3</v>
      </c>
      <c r="HF341" s="2" t="s">
        <v>3</v>
      </c>
      <c r="HG341" s="2"/>
      <c r="HH341" s="2"/>
      <c r="HI341" s="2"/>
      <c r="HJ341" s="2"/>
      <c r="HK341" s="2"/>
      <c r="HL341" s="2"/>
      <c r="HM341" s="2" t="s">
        <v>3</v>
      </c>
      <c r="HN341" s="2" t="s">
        <v>3</v>
      </c>
      <c r="HO341" s="2" t="s">
        <v>3</v>
      </c>
      <c r="HP341" s="2" t="s">
        <v>3</v>
      </c>
      <c r="HQ341" s="2" t="s">
        <v>3</v>
      </c>
      <c r="HR341" s="2"/>
      <c r="HS341" s="2"/>
      <c r="HT341" s="2"/>
      <c r="HU341" s="2"/>
      <c r="HV341" s="2"/>
      <c r="HW341" s="2"/>
      <c r="HX341" s="2"/>
      <c r="HY341" s="2"/>
      <c r="HZ341" s="2"/>
      <c r="IA341" s="2"/>
      <c r="IB341" s="2"/>
      <c r="IC341" s="2"/>
      <c r="ID341" s="2"/>
      <c r="IE341" s="2"/>
      <c r="IF341" s="2"/>
      <c r="IG341" s="2"/>
      <c r="IH341" s="2"/>
      <c r="II341" s="2"/>
      <c r="IJ341" s="2"/>
      <c r="IK341" s="2">
        <v>0</v>
      </c>
      <c r="IL341" s="2"/>
      <c r="IM341" s="2"/>
      <c r="IN341" s="2"/>
      <c r="IO341" s="2"/>
      <c r="IP341" s="2"/>
      <c r="IQ341" s="2"/>
      <c r="IR341" s="2"/>
      <c r="IS341" s="2"/>
      <c r="IT341" s="2"/>
      <c r="IU341" s="2"/>
    </row>
    <row r="342" spans="1:255" x14ac:dyDescent="0.2">
      <c r="A342">
        <v>17</v>
      </c>
      <c r="B342">
        <v>1</v>
      </c>
      <c r="C342">
        <f>ROW(SmtRes!A142)</f>
        <v>142</v>
      </c>
      <c r="D342">
        <f>ROW(EtalonRes!A160)</f>
        <v>160</v>
      </c>
      <c r="E342" t="s">
        <v>200</v>
      </c>
      <c r="F342" t="s">
        <v>201</v>
      </c>
      <c r="G342" t="s">
        <v>202</v>
      </c>
      <c r="H342" t="s">
        <v>203</v>
      </c>
      <c r="I342">
        <v>1E-3</v>
      </c>
      <c r="J342">
        <v>0</v>
      </c>
      <c r="K342">
        <v>1E-3</v>
      </c>
      <c r="L342">
        <v>1E-3</v>
      </c>
      <c r="M342">
        <v>0</v>
      </c>
      <c r="N342">
        <f t="shared" si="200"/>
        <v>1E-3</v>
      </c>
      <c r="O342">
        <f t="shared" si="201"/>
        <v>229.01</v>
      </c>
      <c r="P342">
        <f t="shared" si="202"/>
        <v>159.82</v>
      </c>
      <c r="Q342">
        <f>(ROUND((ROUND(((((ET342*1.2)*1.1))*AV342*I342),2)*BB342),2)+ROUND((ROUND(((AE342-(((EU342*1.2)*1.1)))*AV342*I342),2)*BS342),2))</f>
        <v>0</v>
      </c>
      <c r="R342">
        <f t="shared" si="203"/>
        <v>0</v>
      </c>
      <c r="S342">
        <f t="shared" si="204"/>
        <v>69.19</v>
      </c>
      <c r="T342">
        <f t="shared" si="205"/>
        <v>0</v>
      </c>
      <c r="U342">
        <f t="shared" si="206"/>
        <v>0.20281535999999997</v>
      </c>
      <c r="V342">
        <f t="shared" si="207"/>
        <v>0</v>
      </c>
      <c r="W342">
        <f t="shared" si="208"/>
        <v>0</v>
      </c>
      <c r="X342">
        <f t="shared" si="209"/>
        <v>63.65</v>
      </c>
      <c r="Y342">
        <f t="shared" si="210"/>
        <v>28.37</v>
      </c>
      <c r="AA342">
        <v>52210569</v>
      </c>
      <c r="AB342">
        <f t="shared" si="211"/>
        <v>21679.234400000001</v>
      </c>
      <c r="AC342">
        <f t="shared" si="212"/>
        <v>19554.14</v>
      </c>
      <c r="AD342">
        <f>ROUND((((((ET342*1.2)*1.1))-(((EU342*1.2)*1.1)))+AE342),6)</f>
        <v>0</v>
      </c>
      <c r="AE342">
        <f t="shared" si="213"/>
        <v>0</v>
      </c>
      <c r="AF342">
        <f t="shared" si="213"/>
        <v>2125.0944</v>
      </c>
      <c r="AG342">
        <f t="shared" si="214"/>
        <v>0</v>
      </c>
      <c r="AH342">
        <f t="shared" si="215"/>
        <v>190.07999999999998</v>
      </c>
      <c r="AI342">
        <f t="shared" si="215"/>
        <v>0</v>
      </c>
      <c r="AJ342">
        <f t="shared" si="216"/>
        <v>0</v>
      </c>
      <c r="AK342">
        <v>21164.06</v>
      </c>
      <c r="AL342">
        <v>19554.14</v>
      </c>
      <c r="AM342">
        <v>0</v>
      </c>
      <c r="AN342">
        <v>0</v>
      </c>
      <c r="AO342">
        <v>1609.92</v>
      </c>
      <c r="AP342">
        <v>0</v>
      </c>
      <c r="AQ342">
        <v>144</v>
      </c>
      <c r="AR342">
        <v>0</v>
      </c>
      <c r="AS342">
        <v>0</v>
      </c>
      <c r="AT342">
        <v>92</v>
      </c>
      <c r="AU342">
        <v>41</v>
      </c>
      <c r="AV342">
        <v>1.0669999999999999</v>
      </c>
      <c r="AW342">
        <v>1.081</v>
      </c>
      <c r="AZ342">
        <v>1</v>
      </c>
      <c r="BA342">
        <v>30.48</v>
      </c>
      <c r="BB342">
        <v>1</v>
      </c>
      <c r="BC342">
        <v>7.56</v>
      </c>
      <c r="BD342" t="s">
        <v>3</v>
      </c>
      <c r="BE342" t="s">
        <v>3</v>
      </c>
      <c r="BF342" t="s">
        <v>3</v>
      </c>
      <c r="BG342" t="s">
        <v>3</v>
      </c>
      <c r="BH342">
        <v>0</v>
      </c>
      <c r="BI342">
        <v>1</v>
      </c>
      <c r="BJ342" t="s">
        <v>204</v>
      </c>
      <c r="BM342">
        <v>242</v>
      </c>
      <c r="BN342">
        <v>0</v>
      </c>
      <c r="BO342" t="s">
        <v>201</v>
      </c>
      <c r="BP342">
        <v>1</v>
      </c>
      <c r="BQ342">
        <v>30</v>
      </c>
      <c r="BR342">
        <v>0</v>
      </c>
      <c r="BS342">
        <v>30.48</v>
      </c>
      <c r="BT342">
        <v>1</v>
      </c>
      <c r="BU342">
        <v>1</v>
      </c>
      <c r="BV342">
        <v>1</v>
      </c>
      <c r="BW342">
        <v>1</v>
      </c>
      <c r="BX342">
        <v>1</v>
      </c>
      <c r="BY342" t="s">
        <v>3</v>
      </c>
      <c r="BZ342">
        <v>92</v>
      </c>
      <c r="CA342">
        <v>41</v>
      </c>
      <c r="CB342" t="s">
        <v>3</v>
      </c>
      <c r="CE342">
        <v>30</v>
      </c>
      <c r="CF342">
        <v>0</v>
      </c>
      <c r="CG342">
        <v>0</v>
      </c>
      <c r="CH342">
        <v>29</v>
      </c>
      <c r="CI342">
        <v>0</v>
      </c>
      <c r="CJ342">
        <v>0</v>
      </c>
      <c r="CK342">
        <v>0</v>
      </c>
      <c r="CL342">
        <v>0</v>
      </c>
      <c r="CM342">
        <v>0</v>
      </c>
      <c r="CN342" t="s">
        <v>462</v>
      </c>
      <c r="CO342">
        <v>0</v>
      </c>
      <c r="CP342">
        <f t="shared" si="217"/>
        <v>229.01</v>
      </c>
      <c r="CQ342">
        <f t="shared" si="218"/>
        <v>159803.51</v>
      </c>
      <c r="CR342">
        <f>(ROUND((ROUND(((((ET342*1.2)*1.1))*AV342*1),2)*BB342),2)+ROUND((ROUND(((AE342-(((EU342*1.2)*1.1)))*AV342*1),2)*BS342),2))</f>
        <v>0</v>
      </c>
      <c r="CS342">
        <f t="shared" si="219"/>
        <v>0</v>
      </c>
      <c r="CT342">
        <f t="shared" si="220"/>
        <v>69112.789999999994</v>
      </c>
      <c r="CU342">
        <f t="shared" si="221"/>
        <v>0</v>
      </c>
      <c r="CV342">
        <f t="shared" si="222"/>
        <v>202.81535999999997</v>
      </c>
      <c r="CW342">
        <f t="shared" si="223"/>
        <v>0</v>
      </c>
      <c r="CX342">
        <f t="shared" si="224"/>
        <v>0</v>
      </c>
      <c r="CY342">
        <f t="shared" si="225"/>
        <v>63.654800000000002</v>
      </c>
      <c r="CZ342">
        <f t="shared" si="226"/>
        <v>28.367899999999999</v>
      </c>
      <c r="DC342" t="s">
        <v>3</v>
      </c>
      <c r="DD342" t="s">
        <v>3</v>
      </c>
      <c r="DE342" t="s">
        <v>26</v>
      </c>
      <c r="DF342" t="s">
        <v>26</v>
      </c>
      <c r="DG342" t="s">
        <v>26</v>
      </c>
      <c r="DH342" t="s">
        <v>3</v>
      </c>
      <c r="DI342" t="s">
        <v>26</v>
      </c>
      <c r="DJ342" t="s">
        <v>26</v>
      </c>
      <c r="DK342" t="s">
        <v>3</v>
      </c>
      <c r="DL342" t="s">
        <v>3</v>
      </c>
      <c r="DM342" t="s">
        <v>3</v>
      </c>
      <c r="DN342">
        <v>112</v>
      </c>
      <c r="DO342">
        <v>70</v>
      </c>
      <c r="DP342">
        <v>1.0669999999999999</v>
      </c>
      <c r="DQ342">
        <v>1.081</v>
      </c>
      <c r="DU342">
        <v>1013</v>
      </c>
      <c r="DV342" t="s">
        <v>203</v>
      </c>
      <c r="DW342" t="s">
        <v>203</v>
      </c>
      <c r="DX342">
        <v>1</v>
      </c>
      <c r="DZ342" t="s">
        <v>3</v>
      </c>
      <c r="EA342" t="s">
        <v>3</v>
      </c>
      <c r="EB342" t="s">
        <v>3</v>
      </c>
      <c r="EC342" t="s">
        <v>3</v>
      </c>
      <c r="EE342">
        <v>50802092</v>
      </c>
      <c r="EF342">
        <v>30</v>
      </c>
      <c r="EG342" t="s">
        <v>152</v>
      </c>
      <c r="EH342">
        <v>0</v>
      </c>
      <c r="EI342" t="s">
        <v>3</v>
      </c>
      <c r="EJ342">
        <v>1</v>
      </c>
      <c r="EK342">
        <v>242</v>
      </c>
      <c r="EL342" t="s">
        <v>205</v>
      </c>
      <c r="EM342" t="s">
        <v>206</v>
      </c>
      <c r="EO342" t="s">
        <v>30</v>
      </c>
      <c r="EQ342">
        <v>0</v>
      </c>
      <c r="ER342">
        <v>21164.06</v>
      </c>
      <c r="ES342">
        <v>19554.14</v>
      </c>
      <c r="ET342">
        <v>0</v>
      </c>
      <c r="EU342">
        <v>0</v>
      </c>
      <c r="EV342">
        <v>1609.92</v>
      </c>
      <c r="EW342">
        <v>144</v>
      </c>
      <c r="EX342">
        <v>0</v>
      </c>
      <c r="EY342">
        <v>0</v>
      </c>
      <c r="FQ342">
        <v>0</v>
      </c>
      <c r="FR342">
        <f t="shared" si="227"/>
        <v>0</v>
      </c>
      <c r="FS342">
        <v>2</v>
      </c>
      <c r="FX342">
        <v>112</v>
      </c>
      <c r="FY342">
        <v>70</v>
      </c>
      <c r="GA342" t="s">
        <v>3</v>
      </c>
      <c r="GD342">
        <v>0</v>
      </c>
      <c r="GF342">
        <v>-374340231</v>
      </c>
      <c r="GG342">
        <v>2</v>
      </c>
      <c r="GH342">
        <v>1</v>
      </c>
      <c r="GI342">
        <v>2</v>
      </c>
      <c r="GJ342">
        <v>0</v>
      </c>
      <c r="GK342">
        <f>ROUND(R342*(S12)/100,2)</f>
        <v>0</v>
      </c>
      <c r="GL342">
        <f t="shared" si="228"/>
        <v>0</v>
      </c>
      <c r="GM342">
        <f t="shared" si="229"/>
        <v>321.02999999999997</v>
      </c>
      <c r="GN342">
        <f t="shared" si="230"/>
        <v>321.02999999999997</v>
      </c>
      <c r="GO342">
        <f t="shared" si="231"/>
        <v>0</v>
      </c>
      <c r="GP342">
        <f t="shared" si="232"/>
        <v>0</v>
      </c>
      <c r="GR342">
        <v>0</v>
      </c>
      <c r="GS342">
        <v>3</v>
      </c>
      <c r="GT342">
        <v>0</v>
      </c>
      <c r="GU342" t="s">
        <v>3</v>
      </c>
      <c r="GV342">
        <f t="shared" si="233"/>
        <v>0</v>
      </c>
      <c r="GW342">
        <v>1</v>
      </c>
      <c r="GX342">
        <f t="shared" si="234"/>
        <v>0</v>
      </c>
      <c r="HA342">
        <v>0</v>
      </c>
      <c r="HB342">
        <v>0</v>
      </c>
      <c r="HC342">
        <f t="shared" si="235"/>
        <v>0</v>
      </c>
      <c r="HE342" t="s">
        <v>3</v>
      </c>
      <c r="HF342" t="s">
        <v>3</v>
      </c>
      <c r="HM342" t="s">
        <v>3</v>
      </c>
      <c r="HN342" t="s">
        <v>3</v>
      </c>
      <c r="HO342" t="s">
        <v>3</v>
      </c>
      <c r="HP342" t="s">
        <v>3</v>
      </c>
      <c r="HQ342" t="s">
        <v>3</v>
      </c>
      <c r="IK342">
        <v>0</v>
      </c>
    </row>
    <row r="343" spans="1:255" x14ac:dyDescent="0.2">
      <c r="A343" s="2">
        <v>18</v>
      </c>
      <c r="B343" s="2">
        <v>1</v>
      </c>
      <c r="C343" s="2">
        <v>135</v>
      </c>
      <c r="D343" s="2"/>
      <c r="E343" s="2" t="s">
        <v>207</v>
      </c>
      <c r="F343" s="2" t="s">
        <v>208</v>
      </c>
      <c r="G343" s="2" t="s">
        <v>209</v>
      </c>
      <c r="H343" s="2" t="s">
        <v>42</v>
      </c>
      <c r="I343" s="2">
        <f>I341*J343</f>
        <v>-1</v>
      </c>
      <c r="J343" s="2">
        <v>-1000</v>
      </c>
      <c r="K343" s="2">
        <v>-1000</v>
      </c>
      <c r="L343" s="2">
        <v>-1</v>
      </c>
      <c r="M343" s="2">
        <v>0</v>
      </c>
      <c r="N343" s="2">
        <f t="shared" si="200"/>
        <v>-1</v>
      </c>
      <c r="O343" s="2">
        <f t="shared" si="201"/>
        <v>-147.37</v>
      </c>
      <c r="P343" s="2">
        <f t="shared" si="202"/>
        <v>-147.37</v>
      </c>
      <c r="Q343" s="2">
        <f>(ROUND((ROUND(((ET343)*AV343*I343),2)*BB343),2)+ROUND((ROUND(((AE343-(EU343))*AV343*I343),2)*BS343),2))</f>
        <v>0</v>
      </c>
      <c r="R343" s="2">
        <f t="shared" si="203"/>
        <v>0</v>
      </c>
      <c r="S343" s="2">
        <f t="shared" si="204"/>
        <v>0</v>
      </c>
      <c r="T343" s="2">
        <f t="shared" si="205"/>
        <v>0</v>
      </c>
      <c r="U343" s="2">
        <f t="shared" si="206"/>
        <v>0</v>
      </c>
      <c r="V343" s="2">
        <f t="shared" si="207"/>
        <v>0</v>
      </c>
      <c r="W343" s="2">
        <f t="shared" si="208"/>
        <v>0</v>
      </c>
      <c r="X343" s="2">
        <f t="shared" si="209"/>
        <v>0</v>
      </c>
      <c r="Y343" s="2">
        <f t="shared" si="210"/>
        <v>0</v>
      </c>
      <c r="Z343" s="2"/>
      <c r="AA343" s="2">
        <v>52210627</v>
      </c>
      <c r="AB343" s="2">
        <f t="shared" si="211"/>
        <v>15.01</v>
      </c>
      <c r="AC343" s="2">
        <f t="shared" si="212"/>
        <v>15.01</v>
      </c>
      <c r="AD343" s="2">
        <f>ROUND((((ET343)-(EU343))+AE343),6)</f>
        <v>0</v>
      </c>
      <c r="AE343" s="2">
        <f t="shared" ref="AE343:AF346" si="236">ROUND((EU343),6)</f>
        <v>0</v>
      </c>
      <c r="AF343" s="2">
        <f t="shared" si="236"/>
        <v>0</v>
      </c>
      <c r="AG343" s="2">
        <f t="shared" si="214"/>
        <v>0</v>
      </c>
      <c r="AH343" s="2">
        <f t="shared" ref="AH343:AI346" si="237">(EW343)</f>
        <v>0</v>
      </c>
      <c r="AI343" s="2">
        <f t="shared" si="237"/>
        <v>0</v>
      </c>
      <c r="AJ343" s="2">
        <f t="shared" si="216"/>
        <v>0</v>
      </c>
      <c r="AK343" s="2">
        <v>15.01</v>
      </c>
      <c r="AL343" s="2">
        <v>15.01</v>
      </c>
      <c r="AM343" s="2">
        <v>0</v>
      </c>
      <c r="AN343" s="2">
        <v>0</v>
      </c>
      <c r="AO343" s="2">
        <v>0</v>
      </c>
      <c r="AP343" s="2">
        <v>0</v>
      </c>
      <c r="AQ343" s="2">
        <v>0</v>
      </c>
      <c r="AR343" s="2">
        <v>0</v>
      </c>
      <c r="AS343" s="2">
        <v>0</v>
      </c>
      <c r="AT343" s="2">
        <v>0</v>
      </c>
      <c r="AU343" s="2">
        <v>0</v>
      </c>
      <c r="AV343" s="2">
        <v>1</v>
      </c>
      <c r="AW343" s="2">
        <v>1.081</v>
      </c>
      <c r="AX343" s="2"/>
      <c r="AY343" s="2"/>
      <c r="AZ343" s="2">
        <v>1</v>
      </c>
      <c r="BA343" s="2">
        <v>1</v>
      </c>
      <c r="BB343" s="2">
        <v>1</v>
      </c>
      <c r="BC343" s="2">
        <v>9.08</v>
      </c>
      <c r="BD343" s="2" t="s">
        <v>3</v>
      </c>
      <c r="BE343" s="2" t="s">
        <v>3</v>
      </c>
      <c r="BF343" s="2" t="s">
        <v>3</v>
      </c>
      <c r="BG343" s="2" t="s">
        <v>3</v>
      </c>
      <c r="BH343" s="2">
        <v>3</v>
      </c>
      <c r="BI343" s="2">
        <v>1</v>
      </c>
      <c r="BJ343" s="2" t="s">
        <v>210</v>
      </c>
      <c r="BK343" s="2"/>
      <c r="BL343" s="2"/>
      <c r="BM343" s="2">
        <v>242</v>
      </c>
      <c r="BN343" s="2">
        <v>0</v>
      </c>
      <c r="BO343" s="2" t="s">
        <v>208</v>
      </c>
      <c r="BP343" s="2">
        <v>1</v>
      </c>
      <c r="BQ343" s="2">
        <v>30</v>
      </c>
      <c r="BR343" s="2">
        <v>0</v>
      </c>
      <c r="BS343" s="2">
        <v>1</v>
      </c>
      <c r="BT343" s="2">
        <v>1</v>
      </c>
      <c r="BU343" s="2">
        <v>1</v>
      </c>
      <c r="BV343" s="2">
        <v>1</v>
      </c>
      <c r="BW343" s="2">
        <v>1</v>
      </c>
      <c r="BX343" s="2">
        <v>1</v>
      </c>
      <c r="BY343" s="2" t="s">
        <v>3</v>
      </c>
      <c r="BZ343" s="2">
        <v>0</v>
      </c>
      <c r="CA343" s="2">
        <v>0</v>
      </c>
      <c r="CB343" s="2" t="s">
        <v>3</v>
      </c>
      <c r="CC343" s="2"/>
      <c r="CD343" s="2"/>
      <c r="CE343" s="2">
        <v>30</v>
      </c>
      <c r="CF343" s="2">
        <v>0</v>
      </c>
      <c r="CG343" s="2">
        <v>0</v>
      </c>
      <c r="CH343" s="2">
        <v>29</v>
      </c>
      <c r="CI343" s="2">
        <v>1</v>
      </c>
      <c r="CJ343" s="2">
        <v>0</v>
      </c>
      <c r="CK343" s="2">
        <v>0</v>
      </c>
      <c r="CL343" s="2">
        <v>0</v>
      </c>
      <c r="CM343" s="2">
        <v>0</v>
      </c>
      <c r="CN343" s="2" t="s">
        <v>3</v>
      </c>
      <c r="CO343" s="2">
        <v>0</v>
      </c>
      <c r="CP343" s="2">
        <f t="shared" si="217"/>
        <v>-147.37</v>
      </c>
      <c r="CQ343" s="2">
        <f t="shared" si="218"/>
        <v>147.37</v>
      </c>
      <c r="CR343" s="2">
        <f>(ROUND((ROUND(((ET343)*AV343*1),2)*BB343),2)+ROUND((ROUND(((AE343-(EU343))*AV343*1),2)*BS343),2))</f>
        <v>0</v>
      </c>
      <c r="CS343" s="2">
        <f t="shared" si="219"/>
        <v>0</v>
      </c>
      <c r="CT343" s="2">
        <f t="shared" si="220"/>
        <v>0</v>
      </c>
      <c r="CU343" s="2">
        <f t="shared" si="221"/>
        <v>0</v>
      </c>
      <c r="CV343" s="2">
        <f t="shared" si="222"/>
        <v>0</v>
      </c>
      <c r="CW343" s="2">
        <f t="shared" si="223"/>
        <v>0</v>
      </c>
      <c r="CX343" s="2">
        <f t="shared" si="224"/>
        <v>0</v>
      </c>
      <c r="CY343" s="2">
        <f t="shared" si="225"/>
        <v>0</v>
      </c>
      <c r="CZ343" s="2">
        <f t="shared" si="226"/>
        <v>0</v>
      </c>
      <c r="DA343" s="2"/>
      <c r="DB343" s="2"/>
      <c r="DC343" s="2" t="s">
        <v>3</v>
      </c>
      <c r="DD343" s="2" t="s">
        <v>3</v>
      </c>
      <c r="DE343" s="2" t="s">
        <v>3</v>
      </c>
      <c r="DF343" s="2" t="s">
        <v>3</v>
      </c>
      <c r="DG343" s="2" t="s">
        <v>3</v>
      </c>
      <c r="DH343" s="2" t="s">
        <v>3</v>
      </c>
      <c r="DI343" s="2" t="s">
        <v>3</v>
      </c>
      <c r="DJ343" s="2" t="s">
        <v>3</v>
      </c>
      <c r="DK343" s="2" t="s">
        <v>3</v>
      </c>
      <c r="DL343" s="2" t="s">
        <v>3</v>
      </c>
      <c r="DM343" s="2" t="s">
        <v>3</v>
      </c>
      <c r="DN343" s="2">
        <v>112</v>
      </c>
      <c r="DO343" s="2">
        <v>70</v>
      </c>
      <c r="DP343" s="2">
        <v>1.0669999999999999</v>
      </c>
      <c r="DQ343" s="2">
        <v>1.081</v>
      </c>
      <c r="DR343" s="2"/>
      <c r="DS343" s="2"/>
      <c r="DT343" s="2"/>
      <c r="DU343" s="2">
        <v>1003</v>
      </c>
      <c r="DV343" s="2" t="s">
        <v>42</v>
      </c>
      <c r="DW343" s="2" t="s">
        <v>42</v>
      </c>
      <c r="DX343" s="2">
        <v>1</v>
      </c>
      <c r="DY343" s="2"/>
      <c r="DZ343" s="2" t="s">
        <v>3</v>
      </c>
      <c r="EA343" s="2" t="s">
        <v>3</v>
      </c>
      <c r="EB343" s="2" t="s">
        <v>3</v>
      </c>
      <c r="EC343" s="2" t="s">
        <v>3</v>
      </c>
      <c r="ED343" s="2"/>
      <c r="EE343" s="2">
        <v>50802092</v>
      </c>
      <c r="EF343" s="2">
        <v>30</v>
      </c>
      <c r="EG343" s="2" t="s">
        <v>152</v>
      </c>
      <c r="EH343" s="2">
        <v>0</v>
      </c>
      <c r="EI343" s="2" t="s">
        <v>3</v>
      </c>
      <c r="EJ343" s="2">
        <v>1</v>
      </c>
      <c r="EK343" s="2">
        <v>242</v>
      </c>
      <c r="EL343" s="2" t="s">
        <v>205</v>
      </c>
      <c r="EM343" s="2" t="s">
        <v>206</v>
      </c>
      <c r="EN343" s="2"/>
      <c r="EO343" s="2" t="s">
        <v>3</v>
      </c>
      <c r="EP343" s="2"/>
      <c r="EQ343" s="2">
        <v>0</v>
      </c>
      <c r="ER343" s="2">
        <v>15.01</v>
      </c>
      <c r="ES343" s="2">
        <v>15.01</v>
      </c>
      <c r="ET343" s="2">
        <v>0</v>
      </c>
      <c r="EU343" s="2">
        <v>0</v>
      </c>
      <c r="EV343" s="2">
        <v>0</v>
      </c>
      <c r="EW343" s="2">
        <v>0</v>
      </c>
      <c r="EX343" s="2">
        <v>0</v>
      </c>
      <c r="EY343" s="2"/>
      <c r="EZ343" s="2"/>
      <c r="FA343" s="2"/>
      <c r="FB343" s="2"/>
      <c r="FC343" s="2"/>
      <c r="FD343" s="2"/>
      <c r="FE343" s="2"/>
      <c r="FF343" s="2"/>
      <c r="FG343" s="2"/>
      <c r="FH343" s="2"/>
      <c r="FI343" s="2"/>
      <c r="FJ343" s="2"/>
      <c r="FK343" s="2"/>
      <c r="FL343" s="2"/>
      <c r="FM343" s="2"/>
      <c r="FN343" s="2"/>
      <c r="FO343" s="2"/>
      <c r="FP343" s="2"/>
      <c r="FQ343" s="2">
        <v>0</v>
      </c>
      <c r="FR343" s="2">
        <f t="shared" si="227"/>
        <v>0</v>
      </c>
      <c r="FS343" s="2">
        <v>0</v>
      </c>
      <c r="FT343" s="2"/>
      <c r="FU343" s="2"/>
      <c r="FV343" s="2"/>
      <c r="FW343" s="2"/>
      <c r="FX343" s="2">
        <v>112</v>
      </c>
      <c r="FY343" s="2">
        <v>70</v>
      </c>
      <c r="FZ343" s="2"/>
      <c r="GA343" s="2" t="s">
        <v>3</v>
      </c>
      <c r="GB343" s="2"/>
      <c r="GC343" s="2"/>
      <c r="GD343" s="2">
        <v>0</v>
      </c>
      <c r="GE343" s="2"/>
      <c r="GF343" s="2">
        <v>1669039596</v>
      </c>
      <c r="GG343" s="2">
        <v>2</v>
      </c>
      <c r="GH343" s="2">
        <v>1</v>
      </c>
      <c r="GI343" s="2">
        <v>2</v>
      </c>
      <c r="GJ343" s="2">
        <v>0</v>
      </c>
      <c r="GK343" s="2">
        <f>ROUND(R343*(R12)/100,2)</f>
        <v>0</v>
      </c>
      <c r="GL343" s="2">
        <f t="shared" si="228"/>
        <v>0</v>
      </c>
      <c r="GM343" s="2">
        <f t="shared" si="229"/>
        <v>-147.37</v>
      </c>
      <c r="GN343" s="2">
        <f t="shared" si="230"/>
        <v>-147.37</v>
      </c>
      <c r="GO343" s="2">
        <f t="shared" si="231"/>
        <v>0</v>
      </c>
      <c r="GP343" s="2">
        <f t="shared" si="232"/>
        <v>0</v>
      </c>
      <c r="GQ343" s="2"/>
      <c r="GR343" s="2">
        <v>0</v>
      </c>
      <c r="GS343" s="2">
        <v>3</v>
      </c>
      <c r="GT343" s="2">
        <v>0</v>
      </c>
      <c r="GU343" s="2" t="s">
        <v>3</v>
      </c>
      <c r="GV343" s="2">
        <f t="shared" si="233"/>
        <v>0</v>
      </c>
      <c r="GW343" s="2">
        <v>1</v>
      </c>
      <c r="GX343" s="2">
        <f t="shared" si="234"/>
        <v>0</v>
      </c>
      <c r="GY343" s="2"/>
      <c r="GZ343" s="2"/>
      <c r="HA343" s="2">
        <v>0</v>
      </c>
      <c r="HB343" s="2">
        <v>0</v>
      </c>
      <c r="HC343" s="2">
        <f t="shared" si="235"/>
        <v>0</v>
      </c>
      <c r="HD343" s="2"/>
      <c r="HE343" s="2" t="s">
        <v>3</v>
      </c>
      <c r="HF343" s="2" t="s">
        <v>3</v>
      </c>
      <c r="HG343" s="2"/>
      <c r="HH343" s="2"/>
      <c r="HI343" s="2"/>
      <c r="HJ343" s="2"/>
      <c r="HK343" s="2"/>
      <c r="HL343" s="2"/>
      <c r="HM343" s="2" t="s">
        <v>3</v>
      </c>
      <c r="HN343" s="2" t="s">
        <v>3</v>
      </c>
      <c r="HO343" s="2" t="s">
        <v>3</v>
      </c>
      <c r="HP343" s="2" t="s">
        <v>3</v>
      </c>
      <c r="HQ343" s="2" t="s">
        <v>3</v>
      </c>
      <c r="HR343" s="2"/>
      <c r="HS343" s="2"/>
      <c r="HT343" s="2"/>
      <c r="HU343" s="2"/>
      <c r="HV343" s="2"/>
      <c r="HW343" s="2"/>
      <c r="HX343" s="2"/>
      <c r="HY343" s="2"/>
      <c r="HZ343" s="2"/>
      <c r="IA343" s="2"/>
      <c r="IB343" s="2"/>
      <c r="IC343" s="2"/>
      <c r="ID343" s="2"/>
      <c r="IE343" s="2"/>
      <c r="IF343" s="2"/>
      <c r="IG343" s="2"/>
      <c r="IH343" s="2"/>
      <c r="II343" s="2"/>
      <c r="IJ343" s="2"/>
      <c r="IK343" s="2">
        <v>0</v>
      </c>
      <c r="IL343" s="2"/>
      <c r="IM343" s="2"/>
      <c r="IN343" s="2"/>
      <c r="IO343" s="2"/>
      <c r="IP343" s="2"/>
      <c r="IQ343" s="2"/>
      <c r="IR343" s="2"/>
      <c r="IS343" s="2"/>
      <c r="IT343" s="2"/>
      <c r="IU343" s="2"/>
    </row>
    <row r="344" spans="1:255" x14ac:dyDescent="0.2">
      <c r="A344">
        <v>18</v>
      </c>
      <c r="B344">
        <v>1</v>
      </c>
      <c r="C344">
        <v>140</v>
      </c>
      <c r="E344" t="s">
        <v>207</v>
      </c>
      <c r="F344" t="s">
        <v>208</v>
      </c>
      <c r="G344" t="s">
        <v>209</v>
      </c>
      <c r="H344" t="s">
        <v>42</v>
      </c>
      <c r="I344">
        <f>I342*J344</f>
        <v>-1</v>
      </c>
      <c r="J344">
        <v>-1000</v>
      </c>
      <c r="K344">
        <v>-1000</v>
      </c>
      <c r="L344">
        <v>-1</v>
      </c>
      <c r="M344">
        <v>0</v>
      </c>
      <c r="N344">
        <f t="shared" si="200"/>
        <v>-1</v>
      </c>
      <c r="O344">
        <f t="shared" si="201"/>
        <v>-147.37</v>
      </c>
      <c r="P344">
        <f t="shared" si="202"/>
        <v>-147.37</v>
      </c>
      <c r="Q344">
        <f>(ROUND((ROUND(((ET344)*AV344*I344),2)*BB344),2)+ROUND((ROUND(((AE344-(EU344))*AV344*I344),2)*BS344),2))</f>
        <v>0</v>
      </c>
      <c r="R344">
        <f t="shared" si="203"/>
        <v>0</v>
      </c>
      <c r="S344">
        <f t="shared" si="204"/>
        <v>0</v>
      </c>
      <c r="T344">
        <f t="shared" si="205"/>
        <v>0</v>
      </c>
      <c r="U344">
        <f t="shared" si="206"/>
        <v>0</v>
      </c>
      <c r="V344">
        <f t="shared" si="207"/>
        <v>0</v>
      </c>
      <c r="W344">
        <f t="shared" si="208"/>
        <v>0</v>
      </c>
      <c r="X344">
        <f t="shared" si="209"/>
        <v>0</v>
      </c>
      <c r="Y344">
        <f t="shared" si="210"/>
        <v>0</v>
      </c>
      <c r="AA344">
        <v>52210569</v>
      </c>
      <c r="AB344">
        <f t="shared" si="211"/>
        <v>15.01</v>
      </c>
      <c r="AC344">
        <f t="shared" si="212"/>
        <v>15.01</v>
      </c>
      <c r="AD344">
        <f>ROUND((((ET344)-(EU344))+AE344),6)</f>
        <v>0</v>
      </c>
      <c r="AE344">
        <f t="shared" si="236"/>
        <v>0</v>
      </c>
      <c r="AF344">
        <f t="shared" si="236"/>
        <v>0</v>
      </c>
      <c r="AG344">
        <f t="shared" si="214"/>
        <v>0</v>
      </c>
      <c r="AH344">
        <f t="shared" si="237"/>
        <v>0</v>
      </c>
      <c r="AI344">
        <f t="shared" si="237"/>
        <v>0</v>
      </c>
      <c r="AJ344">
        <f t="shared" si="216"/>
        <v>0</v>
      </c>
      <c r="AK344">
        <v>15.01</v>
      </c>
      <c r="AL344">
        <v>15.01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1</v>
      </c>
      <c r="AW344">
        <v>1.081</v>
      </c>
      <c r="AZ344">
        <v>1</v>
      </c>
      <c r="BA344">
        <v>1</v>
      </c>
      <c r="BB344">
        <v>1</v>
      </c>
      <c r="BC344">
        <v>9.08</v>
      </c>
      <c r="BD344" t="s">
        <v>3</v>
      </c>
      <c r="BE344" t="s">
        <v>3</v>
      </c>
      <c r="BF344" t="s">
        <v>3</v>
      </c>
      <c r="BG344" t="s">
        <v>3</v>
      </c>
      <c r="BH344">
        <v>3</v>
      </c>
      <c r="BI344">
        <v>1</v>
      </c>
      <c r="BJ344" t="s">
        <v>210</v>
      </c>
      <c r="BM344">
        <v>242</v>
      </c>
      <c r="BN344">
        <v>0</v>
      </c>
      <c r="BO344" t="s">
        <v>208</v>
      </c>
      <c r="BP344">
        <v>1</v>
      </c>
      <c r="BQ344">
        <v>30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0</v>
      </c>
      <c r="CA344">
        <v>0</v>
      </c>
      <c r="CB344" t="s">
        <v>3</v>
      </c>
      <c r="CE344">
        <v>30</v>
      </c>
      <c r="CF344">
        <v>0</v>
      </c>
      <c r="CG344">
        <v>0</v>
      </c>
      <c r="CH344">
        <v>29</v>
      </c>
      <c r="CI344">
        <v>1</v>
      </c>
      <c r="CJ344">
        <v>0</v>
      </c>
      <c r="CK344">
        <v>0</v>
      </c>
      <c r="CL344">
        <v>0</v>
      </c>
      <c r="CM344">
        <v>0</v>
      </c>
      <c r="CN344" t="s">
        <v>3</v>
      </c>
      <c r="CO344">
        <v>0</v>
      </c>
      <c r="CP344">
        <f t="shared" si="217"/>
        <v>-147.37</v>
      </c>
      <c r="CQ344">
        <f t="shared" si="218"/>
        <v>147.37</v>
      </c>
      <c r="CR344">
        <f>(ROUND((ROUND(((ET344)*AV344*1),2)*BB344),2)+ROUND((ROUND(((AE344-(EU344))*AV344*1),2)*BS344),2))</f>
        <v>0</v>
      </c>
      <c r="CS344">
        <f t="shared" si="219"/>
        <v>0</v>
      </c>
      <c r="CT344">
        <f t="shared" si="220"/>
        <v>0</v>
      </c>
      <c r="CU344">
        <f t="shared" si="221"/>
        <v>0</v>
      </c>
      <c r="CV344">
        <f t="shared" si="222"/>
        <v>0</v>
      </c>
      <c r="CW344">
        <f t="shared" si="223"/>
        <v>0</v>
      </c>
      <c r="CX344">
        <f t="shared" si="224"/>
        <v>0</v>
      </c>
      <c r="CY344">
        <f t="shared" si="225"/>
        <v>0</v>
      </c>
      <c r="CZ344">
        <f t="shared" si="226"/>
        <v>0</v>
      </c>
      <c r="DC344" t="s">
        <v>3</v>
      </c>
      <c r="DD344" t="s">
        <v>3</v>
      </c>
      <c r="DE344" t="s">
        <v>3</v>
      </c>
      <c r="DF344" t="s">
        <v>3</v>
      </c>
      <c r="DG344" t="s">
        <v>3</v>
      </c>
      <c r="DH344" t="s">
        <v>3</v>
      </c>
      <c r="DI344" t="s">
        <v>3</v>
      </c>
      <c r="DJ344" t="s">
        <v>3</v>
      </c>
      <c r="DK344" t="s">
        <v>3</v>
      </c>
      <c r="DL344" t="s">
        <v>3</v>
      </c>
      <c r="DM344" t="s">
        <v>3</v>
      </c>
      <c r="DN344">
        <v>112</v>
      </c>
      <c r="DO344">
        <v>70</v>
      </c>
      <c r="DP344">
        <v>1.0669999999999999</v>
      </c>
      <c r="DQ344">
        <v>1.081</v>
      </c>
      <c r="DU344">
        <v>1003</v>
      </c>
      <c r="DV344" t="s">
        <v>42</v>
      </c>
      <c r="DW344" t="s">
        <v>42</v>
      </c>
      <c r="DX344">
        <v>1</v>
      </c>
      <c r="DZ344" t="s">
        <v>3</v>
      </c>
      <c r="EA344" t="s">
        <v>3</v>
      </c>
      <c r="EB344" t="s">
        <v>3</v>
      </c>
      <c r="EC344" t="s">
        <v>3</v>
      </c>
      <c r="EE344">
        <v>50802092</v>
      </c>
      <c r="EF344">
        <v>30</v>
      </c>
      <c r="EG344" t="s">
        <v>152</v>
      </c>
      <c r="EH344">
        <v>0</v>
      </c>
      <c r="EI344" t="s">
        <v>3</v>
      </c>
      <c r="EJ344">
        <v>1</v>
      </c>
      <c r="EK344">
        <v>242</v>
      </c>
      <c r="EL344" t="s">
        <v>205</v>
      </c>
      <c r="EM344" t="s">
        <v>206</v>
      </c>
      <c r="EO344" t="s">
        <v>3</v>
      </c>
      <c r="EQ344">
        <v>0</v>
      </c>
      <c r="ER344">
        <v>15.01</v>
      </c>
      <c r="ES344">
        <v>15.01</v>
      </c>
      <c r="ET344">
        <v>0</v>
      </c>
      <c r="EU344">
        <v>0</v>
      </c>
      <c r="EV344">
        <v>0</v>
      </c>
      <c r="EW344">
        <v>0</v>
      </c>
      <c r="EX344">
        <v>0</v>
      </c>
      <c r="FQ344">
        <v>0</v>
      </c>
      <c r="FR344">
        <f t="shared" si="227"/>
        <v>0</v>
      </c>
      <c r="FS344">
        <v>0</v>
      </c>
      <c r="FX344">
        <v>112</v>
      </c>
      <c r="FY344">
        <v>70</v>
      </c>
      <c r="GA344" t="s">
        <v>3</v>
      </c>
      <c r="GD344">
        <v>0</v>
      </c>
      <c r="GF344">
        <v>1669039596</v>
      </c>
      <c r="GG344">
        <v>2</v>
      </c>
      <c r="GH344">
        <v>1</v>
      </c>
      <c r="GI344">
        <v>2</v>
      </c>
      <c r="GJ344">
        <v>0</v>
      </c>
      <c r="GK344">
        <f>ROUND(R344*(S12)/100,2)</f>
        <v>0</v>
      </c>
      <c r="GL344">
        <f t="shared" si="228"/>
        <v>0</v>
      </c>
      <c r="GM344">
        <f t="shared" si="229"/>
        <v>-147.37</v>
      </c>
      <c r="GN344">
        <f t="shared" si="230"/>
        <v>-147.37</v>
      </c>
      <c r="GO344">
        <f t="shared" si="231"/>
        <v>0</v>
      </c>
      <c r="GP344">
        <f t="shared" si="232"/>
        <v>0</v>
      </c>
      <c r="GR344">
        <v>0</v>
      </c>
      <c r="GS344">
        <v>3</v>
      </c>
      <c r="GT344">
        <v>0</v>
      </c>
      <c r="GU344" t="s">
        <v>3</v>
      </c>
      <c r="GV344">
        <f t="shared" si="233"/>
        <v>0</v>
      </c>
      <c r="GW344">
        <v>1</v>
      </c>
      <c r="GX344">
        <f t="shared" si="234"/>
        <v>0</v>
      </c>
      <c r="HA344">
        <v>0</v>
      </c>
      <c r="HB344">
        <v>0</v>
      </c>
      <c r="HC344">
        <f t="shared" si="235"/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55" x14ac:dyDescent="0.2">
      <c r="A345" s="2">
        <v>17</v>
      </c>
      <c r="B345" s="2">
        <v>1</v>
      </c>
      <c r="C345" s="2"/>
      <c r="D345" s="2"/>
      <c r="E345" s="2" t="s">
        <v>211</v>
      </c>
      <c r="F345" s="2" t="s">
        <v>212</v>
      </c>
      <c r="G345" s="2" t="s">
        <v>213</v>
      </c>
      <c r="H345" s="2" t="s">
        <v>42</v>
      </c>
      <c r="I345" s="2">
        <v>1</v>
      </c>
      <c r="J345" s="2">
        <v>0</v>
      </c>
      <c r="K345" s="2">
        <v>1</v>
      </c>
      <c r="L345" s="2">
        <v>1</v>
      </c>
      <c r="M345" s="2">
        <v>0</v>
      </c>
      <c r="N345" s="2">
        <f t="shared" si="200"/>
        <v>1</v>
      </c>
      <c r="O345" s="2">
        <f t="shared" si="201"/>
        <v>229.6</v>
      </c>
      <c r="P345" s="2">
        <f t="shared" si="202"/>
        <v>229.6</v>
      </c>
      <c r="Q345" s="2">
        <f>(ROUND((ROUND(((ET345)*AV345*I345),2)*BB345),2)+ROUND((ROUND(((AE345-(EU345))*AV345*I345),2)*BS345),2))</f>
        <v>0</v>
      </c>
      <c r="R345" s="2">
        <f t="shared" si="203"/>
        <v>0</v>
      </c>
      <c r="S345" s="2">
        <f t="shared" si="204"/>
        <v>0</v>
      </c>
      <c r="T345" s="2">
        <f t="shared" si="205"/>
        <v>0</v>
      </c>
      <c r="U345" s="2">
        <f t="shared" si="206"/>
        <v>0</v>
      </c>
      <c r="V345" s="2">
        <f t="shared" si="207"/>
        <v>0</v>
      </c>
      <c r="W345" s="2">
        <f t="shared" si="208"/>
        <v>0</v>
      </c>
      <c r="X345" s="2">
        <f t="shared" si="209"/>
        <v>0</v>
      </c>
      <c r="Y345" s="2">
        <f t="shared" si="210"/>
        <v>0</v>
      </c>
      <c r="Z345" s="2"/>
      <c r="AA345" s="2">
        <v>52210627</v>
      </c>
      <c r="AB345" s="2">
        <f t="shared" si="211"/>
        <v>24.4</v>
      </c>
      <c r="AC345" s="2">
        <f t="shared" si="212"/>
        <v>24.4</v>
      </c>
      <c r="AD345" s="2">
        <f>ROUND((((ET345)-(EU345))+AE345),6)</f>
        <v>0</v>
      </c>
      <c r="AE345" s="2">
        <f t="shared" si="236"/>
        <v>0</v>
      </c>
      <c r="AF345" s="2">
        <f t="shared" si="236"/>
        <v>0</v>
      </c>
      <c r="AG345" s="2">
        <f t="shared" si="214"/>
        <v>0</v>
      </c>
      <c r="AH345" s="2">
        <f t="shared" si="237"/>
        <v>0</v>
      </c>
      <c r="AI345" s="2">
        <f t="shared" si="237"/>
        <v>0</v>
      </c>
      <c r="AJ345" s="2">
        <f t="shared" si="216"/>
        <v>0</v>
      </c>
      <c r="AK345" s="2">
        <v>24.4</v>
      </c>
      <c r="AL345" s="2">
        <v>24.4</v>
      </c>
      <c r="AM345" s="2">
        <v>0</v>
      </c>
      <c r="AN345" s="2">
        <v>0</v>
      </c>
      <c r="AO345" s="2">
        <v>0</v>
      </c>
      <c r="AP345" s="2">
        <v>0</v>
      </c>
      <c r="AQ345" s="2">
        <v>0</v>
      </c>
      <c r="AR345" s="2">
        <v>0</v>
      </c>
      <c r="AS345" s="2">
        <v>0</v>
      </c>
      <c r="AT345" s="2">
        <v>0</v>
      </c>
      <c r="AU345" s="2">
        <v>0</v>
      </c>
      <c r="AV345" s="2">
        <v>1</v>
      </c>
      <c r="AW345" s="2">
        <v>1</v>
      </c>
      <c r="AX345" s="2"/>
      <c r="AY345" s="2"/>
      <c r="AZ345" s="2">
        <v>1</v>
      </c>
      <c r="BA345" s="2">
        <v>1</v>
      </c>
      <c r="BB345" s="2">
        <v>1</v>
      </c>
      <c r="BC345" s="2">
        <v>9.41</v>
      </c>
      <c r="BD345" s="2" t="s">
        <v>3</v>
      </c>
      <c r="BE345" s="2" t="s">
        <v>3</v>
      </c>
      <c r="BF345" s="2" t="s">
        <v>3</v>
      </c>
      <c r="BG345" s="2" t="s">
        <v>3</v>
      </c>
      <c r="BH345" s="2">
        <v>3</v>
      </c>
      <c r="BI345" s="2">
        <v>1</v>
      </c>
      <c r="BJ345" s="2" t="s">
        <v>214</v>
      </c>
      <c r="BK345" s="2"/>
      <c r="BL345" s="2"/>
      <c r="BM345" s="2">
        <v>1617</v>
      </c>
      <c r="BN345" s="2">
        <v>0</v>
      </c>
      <c r="BO345" s="2" t="s">
        <v>212</v>
      </c>
      <c r="BP345" s="2">
        <v>1</v>
      </c>
      <c r="BQ345" s="2">
        <v>200</v>
      </c>
      <c r="BR345" s="2">
        <v>0</v>
      </c>
      <c r="BS345" s="2">
        <v>1</v>
      </c>
      <c r="BT345" s="2">
        <v>1</v>
      </c>
      <c r="BU345" s="2">
        <v>1</v>
      </c>
      <c r="BV345" s="2">
        <v>1</v>
      </c>
      <c r="BW345" s="2">
        <v>1</v>
      </c>
      <c r="BX345" s="2">
        <v>1</v>
      </c>
      <c r="BY345" s="2" t="s">
        <v>3</v>
      </c>
      <c r="BZ345" s="2">
        <v>0</v>
      </c>
      <c r="CA345" s="2">
        <v>0</v>
      </c>
      <c r="CB345" s="2" t="s">
        <v>3</v>
      </c>
      <c r="CC345" s="2"/>
      <c r="CD345" s="2"/>
      <c r="CE345" s="2">
        <v>30</v>
      </c>
      <c r="CF345" s="2">
        <v>0</v>
      </c>
      <c r="CG345" s="2">
        <v>0</v>
      </c>
      <c r="CH345" s="2">
        <v>30</v>
      </c>
      <c r="CI345" s="2">
        <v>0</v>
      </c>
      <c r="CJ345" s="2">
        <v>0</v>
      </c>
      <c r="CK345" s="2">
        <v>0</v>
      </c>
      <c r="CL345" s="2">
        <v>0</v>
      </c>
      <c r="CM345" s="2">
        <v>0</v>
      </c>
      <c r="CN345" s="2" t="s">
        <v>3</v>
      </c>
      <c r="CO345" s="2">
        <v>0</v>
      </c>
      <c r="CP345" s="2">
        <f t="shared" si="217"/>
        <v>229.6</v>
      </c>
      <c r="CQ345" s="2">
        <f t="shared" si="218"/>
        <v>229.6</v>
      </c>
      <c r="CR345" s="2">
        <f>(ROUND((ROUND(((ET345)*AV345*1),2)*BB345),2)+ROUND((ROUND(((AE345-(EU345))*AV345*1),2)*BS345),2))</f>
        <v>0</v>
      </c>
      <c r="CS345" s="2">
        <f t="shared" si="219"/>
        <v>0</v>
      </c>
      <c r="CT345" s="2">
        <f t="shared" si="220"/>
        <v>0</v>
      </c>
      <c r="CU345" s="2">
        <f t="shared" si="221"/>
        <v>0</v>
      </c>
      <c r="CV345" s="2">
        <f t="shared" si="222"/>
        <v>0</v>
      </c>
      <c r="CW345" s="2">
        <f t="shared" si="223"/>
        <v>0</v>
      </c>
      <c r="CX345" s="2">
        <f t="shared" si="224"/>
        <v>0</v>
      </c>
      <c r="CY345" s="2">
        <f t="shared" si="225"/>
        <v>0</v>
      </c>
      <c r="CZ345" s="2">
        <f t="shared" si="226"/>
        <v>0</v>
      </c>
      <c r="DA345" s="2"/>
      <c r="DB345" s="2"/>
      <c r="DC345" s="2" t="s">
        <v>3</v>
      </c>
      <c r="DD345" s="2" t="s">
        <v>3</v>
      </c>
      <c r="DE345" s="2" t="s">
        <v>3</v>
      </c>
      <c r="DF345" s="2" t="s">
        <v>3</v>
      </c>
      <c r="DG345" s="2" t="s">
        <v>3</v>
      </c>
      <c r="DH345" s="2" t="s">
        <v>3</v>
      </c>
      <c r="DI345" s="2" t="s">
        <v>3</v>
      </c>
      <c r="DJ345" s="2" t="s">
        <v>3</v>
      </c>
      <c r="DK345" s="2" t="s">
        <v>3</v>
      </c>
      <c r="DL345" s="2" t="s">
        <v>3</v>
      </c>
      <c r="DM345" s="2" t="s">
        <v>3</v>
      </c>
      <c r="DN345" s="2">
        <v>0</v>
      </c>
      <c r="DO345" s="2">
        <v>0</v>
      </c>
      <c r="DP345" s="2">
        <v>1</v>
      </c>
      <c r="DQ345" s="2">
        <v>1</v>
      </c>
      <c r="DR345" s="2"/>
      <c r="DS345" s="2"/>
      <c r="DT345" s="2"/>
      <c r="DU345" s="2">
        <v>1003</v>
      </c>
      <c r="DV345" s="2" t="s">
        <v>42</v>
      </c>
      <c r="DW345" s="2" t="s">
        <v>42</v>
      </c>
      <c r="DX345" s="2">
        <v>1</v>
      </c>
      <c r="DY345" s="2"/>
      <c r="DZ345" s="2" t="s">
        <v>3</v>
      </c>
      <c r="EA345" s="2" t="s">
        <v>3</v>
      </c>
      <c r="EB345" s="2" t="s">
        <v>3</v>
      </c>
      <c r="EC345" s="2" t="s">
        <v>3</v>
      </c>
      <c r="ED345" s="2"/>
      <c r="EE345" s="2">
        <v>50803467</v>
      </c>
      <c r="EF345" s="2">
        <v>200</v>
      </c>
      <c r="EG345" s="2" t="s">
        <v>178</v>
      </c>
      <c r="EH345" s="2">
        <v>0</v>
      </c>
      <c r="EI345" s="2" t="s">
        <v>3</v>
      </c>
      <c r="EJ345" s="2">
        <v>1</v>
      </c>
      <c r="EK345" s="2">
        <v>1617</v>
      </c>
      <c r="EL345" s="2" t="s">
        <v>179</v>
      </c>
      <c r="EM345" s="2" t="s">
        <v>180</v>
      </c>
      <c r="EN345" s="2"/>
      <c r="EO345" s="2" t="s">
        <v>3</v>
      </c>
      <c r="EP345" s="2"/>
      <c r="EQ345" s="2">
        <v>0</v>
      </c>
      <c r="ER345" s="2">
        <v>24.4</v>
      </c>
      <c r="ES345" s="2">
        <v>24.4</v>
      </c>
      <c r="ET345" s="2">
        <v>0</v>
      </c>
      <c r="EU345" s="2">
        <v>0</v>
      </c>
      <c r="EV345" s="2">
        <v>0</v>
      </c>
      <c r="EW345" s="2">
        <v>0</v>
      </c>
      <c r="EX345" s="2">
        <v>0</v>
      </c>
      <c r="EY345" s="2">
        <v>0</v>
      </c>
      <c r="EZ345" s="2"/>
      <c r="FA345" s="2"/>
      <c r="FB345" s="2"/>
      <c r="FC345" s="2"/>
      <c r="FD345" s="2"/>
      <c r="FE345" s="2"/>
      <c r="FF345" s="2"/>
      <c r="FG345" s="2"/>
      <c r="FH345" s="2"/>
      <c r="FI345" s="2"/>
      <c r="FJ345" s="2"/>
      <c r="FK345" s="2"/>
      <c r="FL345" s="2"/>
      <c r="FM345" s="2"/>
      <c r="FN345" s="2"/>
      <c r="FO345" s="2"/>
      <c r="FP345" s="2"/>
      <c r="FQ345" s="2">
        <v>0</v>
      </c>
      <c r="FR345" s="2">
        <f t="shared" si="227"/>
        <v>0</v>
      </c>
      <c r="FS345" s="2">
        <v>0</v>
      </c>
      <c r="FT345" s="2"/>
      <c r="FU345" s="2"/>
      <c r="FV345" s="2"/>
      <c r="FW345" s="2"/>
      <c r="FX345" s="2">
        <v>0</v>
      </c>
      <c r="FY345" s="2">
        <v>0</v>
      </c>
      <c r="FZ345" s="2"/>
      <c r="GA345" s="2" t="s">
        <v>3</v>
      </c>
      <c r="GB345" s="2"/>
      <c r="GC345" s="2"/>
      <c r="GD345" s="2">
        <v>0</v>
      </c>
      <c r="GE345" s="2"/>
      <c r="GF345" s="2">
        <v>939292151</v>
      </c>
      <c r="GG345" s="2">
        <v>2</v>
      </c>
      <c r="GH345" s="2">
        <v>1</v>
      </c>
      <c r="GI345" s="2">
        <v>2</v>
      </c>
      <c r="GJ345" s="2">
        <v>0</v>
      </c>
      <c r="GK345" s="2">
        <f>ROUND(R345*(R12)/100,2)</f>
        <v>0</v>
      </c>
      <c r="GL345" s="2">
        <f t="shared" si="228"/>
        <v>0</v>
      </c>
      <c r="GM345" s="2">
        <f t="shared" si="229"/>
        <v>229.6</v>
      </c>
      <c r="GN345" s="2">
        <f t="shared" si="230"/>
        <v>229.6</v>
      </c>
      <c r="GO345" s="2">
        <f t="shared" si="231"/>
        <v>0</v>
      </c>
      <c r="GP345" s="2">
        <f t="shared" si="232"/>
        <v>0</v>
      </c>
      <c r="GQ345" s="2"/>
      <c r="GR345" s="2">
        <v>0</v>
      </c>
      <c r="GS345" s="2">
        <v>3</v>
      </c>
      <c r="GT345" s="2">
        <v>0</v>
      </c>
      <c r="GU345" s="2" t="s">
        <v>3</v>
      </c>
      <c r="GV345" s="2">
        <f t="shared" si="233"/>
        <v>0</v>
      </c>
      <c r="GW345" s="2">
        <v>1</v>
      </c>
      <c r="GX345" s="2">
        <f t="shared" si="234"/>
        <v>0</v>
      </c>
      <c r="GY345" s="2"/>
      <c r="GZ345" s="2"/>
      <c r="HA345" s="2">
        <v>0</v>
      </c>
      <c r="HB345" s="2">
        <v>0</v>
      </c>
      <c r="HC345" s="2">
        <f t="shared" si="235"/>
        <v>0</v>
      </c>
      <c r="HD345" s="2"/>
      <c r="HE345" s="2" t="s">
        <v>3</v>
      </c>
      <c r="HF345" s="2" t="s">
        <v>3</v>
      </c>
      <c r="HG345" s="2"/>
      <c r="HH345" s="2"/>
      <c r="HI345" s="2"/>
      <c r="HJ345" s="2"/>
      <c r="HK345" s="2"/>
      <c r="HL345" s="2"/>
      <c r="HM345" s="2" t="s">
        <v>3</v>
      </c>
      <c r="HN345" s="2" t="s">
        <v>3</v>
      </c>
      <c r="HO345" s="2" t="s">
        <v>3</v>
      </c>
      <c r="HP345" s="2" t="s">
        <v>3</v>
      </c>
      <c r="HQ345" s="2" t="s">
        <v>3</v>
      </c>
      <c r="HR345" s="2"/>
      <c r="HS345" s="2"/>
      <c r="HT345" s="2"/>
      <c r="HU345" s="2"/>
      <c r="HV345" s="2"/>
      <c r="HW345" s="2"/>
      <c r="HX345" s="2"/>
      <c r="HY345" s="2"/>
      <c r="HZ345" s="2"/>
      <c r="IA345" s="2"/>
      <c r="IB345" s="2"/>
      <c r="IC345" s="2"/>
      <c r="ID345" s="2"/>
      <c r="IE345" s="2"/>
      <c r="IF345" s="2"/>
      <c r="IG345" s="2"/>
      <c r="IH345" s="2"/>
      <c r="II345" s="2"/>
      <c r="IJ345" s="2"/>
      <c r="IK345" s="2">
        <v>0</v>
      </c>
      <c r="IL345" s="2"/>
      <c r="IM345" s="2"/>
      <c r="IN345" s="2"/>
      <c r="IO345" s="2"/>
      <c r="IP345" s="2"/>
      <c r="IQ345" s="2"/>
      <c r="IR345" s="2"/>
      <c r="IS345" s="2"/>
      <c r="IT345" s="2"/>
      <c r="IU345" s="2"/>
    </row>
    <row r="346" spans="1:255" x14ac:dyDescent="0.2">
      <c r="A346">
        <v>17</v>
      </c>
      <c r="B346">
        <v>1</v>
      </c>
      <c r="E346" t="s">
        <v>211</v>
      </c>
      <c r="F346" t="s">
        <v>212</v>
      </c>
      <c r="G346" t="s">
        <v>213</v>
      </c>
      <c r="H346" t="s">
        <v>42</v>
      </c>
      <c r="I346">
        <v>1</v>
      </c>
      <c r="J346">
        <v>0</v>
      </c>
      <c r="K346">
        <v>1</v>
      </c>
      <c r="L346">
        <v>1</v>
      </c>
      <c r="M346">
        <v>0</v>
      </c>
      <c r="N346">
        <f t="shared" si="200"/>
        <v>1</v>
      </c>
      <c r="O346">
        <f t="shared" si="201"/>
        <v>229.6</v>
      </c>
      <c r="P346">
        <f t="shared" si="202"/>
        <v>229.6</v>
      </c>
      <c r="Q346">
        <f>(ROUND((ROUND(((ET346)*AV346*I346),2)*BB346),2)+ROUND((ROUND(((AE346-(EU346))*AV346*I346),2)*BS346),2))</f>
        <v>0</v>
      </c>
      <c r="R346">
        <f t="shared" si="203"/>
        <v>0</v>
      </c>
      <c r="S346">
        <f t="shared" si="204"/>
        <v>0</v>
      </c>
      <c r="T346">
        <f t="shared" si="205"/>
        <v>0</v>
      </c>
      <c r="U346">
        <f t="shared" si="206"/>
        <v>0</v>
      </c>
      <c r="V346">
        <f t="shared" si="207"/>
        <v>0</v>
      </c>
      <c r="W346">
        <f t="shared" si="208"/>
        <v>0</v>
      </c>
      <c r="X346">
        <f t="shared" si="209"/>
        <v>0</v>
      </c>
      <c r="Y346">
        <f t="shared" si="210"/>
        <v>0</v>
      </c>
      <c r="AA346">
        <v>52210569</v>
      </c>
      <c r="AB346">
        <f t="shared" si="211"/>
        <v>24.4</v>
      </c>
      <c r="AC346">
        <f t="shared" si="212"/>
        <v>24.4</v>
      </c>
      <c r="AD346">
        <f>ROUND((((ET346)-(EU346))+AE346),6)</f>
        <v>0</v>
      </c>
      <c r="AE346">
        <f t="shared" si="236"/>
        <v>0</v>
      </c>
      <c r="AF346">
        <f t="shared" si="236"/>
        <v>0</v>
      </c>
      <c r="AG346">
        <f t="shared" si="214"/>
        <v>0</v>
      </c>
      <c r="AH346">
        <f t="shared" si="237"/>
        <v>0</v>
      </c>
      <c r="AI346">
        <f t="shared" si="237"/>
        <v>0</v>
      </c>
      <c r="AJ346">
        <f t="shared" si="216"/>
        <v>0</v>
      </c>
      <c r="AK346">
        <v>24.4</v>
      </c>
      <c r="AL346">
        <v>24.4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9.41</v>
      </c>
      <c r="BD346" t="s">
        <v>3</v>
      </c>
      <c r="BE346" t="s">
        <v>3</v>
      </c>
      <c r="BF346" t="s">
        <v>3</v>
      </c>
      <c r="BG346" t="s">
        <v>3</v>
      </c>
      <c r="BH346">
        <v>3</v>
      </c>
      <c r="BI346">
        <v>1</v>
      </c>
      <c r="BJ346" t="s">
        <v>214</v>
      </c>
      <c r="BM346">
        <v>1617</v>
      </c>
      <c r="BN346">
        <v>0</v>
      </c>
      <c r="BO346" t="s">
        <v>212</v>
      </c>
      <c r="BP346">
        <v>1</v>
      </c>
      <c r="BQ346">
        <v>200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0</v>
      </c>
      <c r="CA346">
        <v>0</v>
      </c>
      <c r="CB346" t="s">
        <v>3</v>
      </c>
      <c r="CE346">
        <v>30</v>
      </c>
      <c r="CF346">
        <v>0</v>
      </c>
      <c r="CG346">
        <v>0</v>
      </c>
      <c r="CH346">
        <v>30</v>
      </c>
      <c r="CI346">
        <v>0</v>
      </c>
      <c r="CJ346">
        <v>0</v>
      </c>
      <c r="CK346">
        <v>0</v>
      </c>
      <c r="CL346">
        <v>0</v>
      </c>
      <c r="CM346">
        <v>0</v>
      </c>
      <c r="CN346" t="s">
        <v>3</v>
      </c>
      <c r="CO346">
        <v>0</v>
      </c>
      <c r="CP346">
        <f t="shared" si="217"/>
        <v>229.6</v>
      </c>
      <c r="CQ346">
        <f t="shared" si="218"/>
        <v>229.6</v>
      </c>
      <c r="CR346">
        <f>(ROUND((ROUND(((ET346)*AV346*1),2)*BB346),2)+ROUND((ROUND(((AE346-(EU346))*AV346*1),2)*BS346),2))</f>
        <v>0</v>
      </c>
      <c r="CS346">
        <f t="shared" si="219"/>
        <v>0</v>
      </c>
      <c r="CT346">
        <f t="shared" si="220"/>
        <v>0</v>
      </c>
      <c r="CU346">
        <f t="shared" si="221"/>
        <v>0</v>
      </c>
      <c r="CV346">
        <f t="shared" si="222"/>
        <v>0</v>
      </c>
      <c r="CW346">
        <f t="shared" si="223"/>
        <v>0</v>
      </c>
      <c r="CX346">
        <f t="shared" si="224"/>
        <v>0</v>
      </c>
      <c r="CY346">
        <f t="shared" si="225"/>
        <v>0</v>
      </c>
      <c r="CZ346">
        <f t="shared" si="226"/>
        <v>0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1003</v>
      </c>
      <c r="DV346" t="s">
        <v>42</v>
      </c>
      <c r="DW346" t="s">
        <v>42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50803467</v>
      </c>
      <c r="EF346">
        <v>200</v>
      </c>
      <c r="EG346" t="s">
        <v>178</v>
      </c>
      <c r="EH346">
        <v>0</v>
      </c>
      <c r="EI346" t="s">
        <v>3</v>
      </c>
      <c r="EJ346">
        <v>1</v>
      </c>
      <c r="EK346">
        <v>1617</v>
      </c>
      <c r="EL346" t="s">
        <v>179</v>
      </c>
      <c r="EM346" t="s">
        <v>180</v>
      </c>
      <c r="EO346" t="s">
        <v>3</v>
      </c>
      <c r="EQ346">
        <v>0</v>
      </c>
      <c r="ER346">
        <v>24.4</v>
      </c>
      <c r="ES346">
        <v>24.4</v>
      </c>
      <c r="ET346">
        <v>0</v>
      </c>
      <c r="EU346">
        <v>0</v>
      </c>
      <c r="EV346">
        <v>0</v>
      </c>
      <c r="EW346">
        <v>0</v>
      </c>
      <c r="EX346">
        <v>0</v>
      </c>
      <c r="EY346">
        <v>0</v>
      </c>
      <c r="FQ346">
        <v>0</v>
      </c>
      <c r="FR346">
        <f t="shared" si="227"/>
        <v>0</v>
      </c>
      <c r="FS346">
        <v>0</v>
      </c>
      <c r="FX346">
        <v>0</v>
      </c>
      <c r="FY346">
        <v>0</v>
      </c>
      <c r="GA346" t="s">
        <v>3</v>
      </c>
      <c r="GD346">
        <v>0</v>
      </c>
      <c r="GF346">
        <v>939292151</v>
      </c>
      <c r="GG346">
        <v>2</v>
      </c>
      <c r="GH346">
        <v>1</v>
      </c>
      <c r="GI346">
        <v>2</v>
      </c>
      <c r="GJ346">
        <v>0</v>
      </c>
      <c r="GK346">
        <f>ROUND(R346*(S12)/100,2)</f>
        <v>0</v>
      </c>
      <c r="GL346">
        <f t="shared" si="228"/>
        <v>0</v>
      </c>
      <c r="GM346">
        <f t="shared" si="229"/>
        <v>229.6</v>
      </c>
      <c r="GN346">
        <f t="shared" si="230"/>
        <v>229.6</v>
      </c>
      <c r="GO346">
        <f t="shared" si="231"/>
        <v>0</v>
      </c>
      <c r="GP346">
        <f t="shared" si="232"/>
        <v>0</v>
      </c>
      <c r="GR346">
        <v>0</v>
      </c>
      <c r="GS346">
        <v>3</v>
      </c>
      <c r="GT346">
        <v>0</v>
      </c>
      <c r="GU346" t="s">
        <v>3</v>
      </c>
      <c r="GV346">
        <f t="shared" si="233"/>
        <v>0</v>
      </c>
      <c r="GW346">
        <v>1</v>
      </c>
      <c r="GX346">
        <f t="shared" si="234"/>
        <v>0</v>
      </c>
      <c r="HA346">
        <v>0</v>
      </c>
      <c r="HB346">
        <v>0</v>
      </c>
      <c r="HC346">
        <f t="shared" si="235"/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55" x14ac:dyDescent="0.2">
      <c r="A347" s="2">
        <v>17</v>
      </c>
      <c r="B347" s="2">
        <v>1</v>
      </c>
      <c r="C347" s="2">
        <f>ROW(SmtRes!A147)</f>
        <v>147</v>
      </c>
      <c r="D347" s="2">
        <f>ROW(EtalonRes!A166)</f>
        <v>166</v>
      </c>
      <c r="E347" s="2" t="s">
        <v>215</v>
      </c>
      <c r="F347" s="2" t="s">
        <v>216</v>
      </c>
      <c r="G347" s="2" t="s">
        <v>217</v>
      </c>
      <c r="H347" s="2" t="s">
        <v>195</v>
      </c>
      <c r="I347" s="2">
        <v>0.02</v>
      </c>
      <c r="J347" s="2">
        <v>0</v>
      </c>
      <c r="K347" s="2">
        <v>0.02</v>
      </c>
      <c r="L347" s="2">
        <v>0.02</v>
      </c>
      <c r="M347" s="2">
        <v>0</v>
      </c>
      <c r="N347" s="2">
        <f t="shared" si="200"/>
        <v>0.02</v>
      </c>
      <c r="O347" s="2">
        <f t="shared" si="201"/>
        <v>1347.69</v>
      </c>
      <c r="P347" s="2">
        <f t="shared" si="202"/>
        <v>88.87</v>
      </c>
      <c r="Q347" s="2">
        <f>(ROUND((ROUND(((((ET347*1.2)*1.1))*AV347*I347),2)*BB347),2)+ROUND((ROUND(((AE347-(((EU347*1.2)*1.1)))*AV347*I347),2)*BS347),2))</f>
        <v>0</v>
      </c>
      <c r="R347" s="2">
        <f t="shared" si="203"/>
        <v>0</v>
      </c>
      <c r="S347" s="2">
        <f t="shared" si="204"/>
        <v>1258.82</v>
      </c>
      <c r="T347" s="2">
        <f t="shared" si="205"/>
        <v>0</v>
      </c>
      <c r="U347" s="2">
        <f t="shared" si="206"/>
        <v>3.6485856000000001</v>
      </c>
      <c r="V347" s="2">
        <f t="shared" si="207"/>
        <v>0</v>
      </c>
      <c r="W347" s="2">
        <f t="shared" si="208"/>
        <v>0</v>
      </c>
      <c r="X347" s="2">
        <f t="shared" si="209"/>
        <v>944.12</v>
      </c>
      <c r="Y347" s="2">
        <f t="shared" si="210"/>
        <v>516.12</v>
      </c>
      <c r="Z347" s="2"/>
      <c r="AA347" s="2">
        <v>52210627</v>
      </c>
      <c r="AB347" s="2">
        <f t="shared" si="211"/>
        <v>2835.2067999999999</v>
      </c>
      <c r="AC347" s="2">
        <f t="shared" si="212"/>
        <v>862.81</v>
      </c>
      <c r="AD347" s="2">
        <f>ROUND((((((ET347*1.2)*1.1))-(((EU347*1.2)*1.1)))+AE347),6)</f>
        <v>0</v>
      </c>
      <c r="AE347" s="2">
        <f>ROUND((((EU347*1.2)*1.1)),6)</f>
        <v>0</v>
      </c>
      <c r="AF347" s="2">
        <f>ROUND((((EV347*1.2)*1.1)),6)</f>
        <v>1972.3968</v>
      </c>
      <c r="AG347" s="2">
        <f t="shared" si="214"/>
        <v>0</v>
      </c>
      <c r="AH347" s="2">
        <f>(((EW347*1.2)*1.1))</f>
        <v>174.24</v>
      </c>
      <c r="AI347" s="2">
        <f>(((EX347*1.2)*1.1))</f>
        <v>0</v>
      </c>
      <c r="AJ347" s="2">
        <f t="shared" si="216"/>
        <v>0</v>
      </c>
      <c r="AK347" s="2">
        <v>2357.0500000000002</v>
      </c>
      <c r="AL347" s="2">
        <v>862.81</v>
      </c>
      <c r="AM347" s="2">
        <v>0</v>
      </c>
      <c r="AN347" s="2">
        <v>0</v>
      </c>
      <c r="AO347" s="2">
        <v>1494.24</v>
      </c>
      <c r="AP347" s="2">
        <v>0</v>
      </c>
      <c r="AQ347" s="2">
        <v>132</v>
      </c>
      <c r="AR347" s="2">
        <v>0</v>
      </c>
      <c r="AS347" s="2">
        <v>0</v>
      </c>
      <c r="AT347" s="2">
        <v>75</v>
      </c>
      <c r="AU347" s="2">
        <v>41</v>
      </c>
      <c r="AV347" s="2">
        <v>1.0469999999999999</v>
      </c>
      <c r="AW347" s="2">
        <v>1.002</v>
      </c>
      <c r="AX347" s="2"/>
      <c r="AY347" s="2"/>
      <c r="AZ347" s="2">
        <v>1</v>
      </c>
      <c r="BA347" s="2">
        <v>30.48</v>
      </c>
      <c r="BB347" s="2">
        <v>1</v>
      </c>
      <c r="BC347" s="2">
        <v>5.14</v>
      </c>
      <c r="BD347" s="2" t="s">
        <v>3</v>
      </c>
      <c r="BE347" s="2" t="s">
        <v>3</v>
      </c>
      <c r="BF347" s="2" t="s">
        <v>3</v>
      </c>
      <c r="BG347" s="2" t="s">
        <v>3</v>
      </c>
      <c r="BH347" s="2">
        <v>0</v>
      </c>
      <c r="BI347" s="2">
        <v>1</v>
      </c>
      <c r="BJ347" s="2" t="s">
        <v>218</v>
      </c>
      <c r="BK347" s="2"/>
      <c r="BL347" s="2"/>
      <c r="BM347" s="2">
        <v>682</v>
      </c>
      <c r="BN347" s="2">
        <v>0</v>
      </c>
      <c r="BO347" s="2" t="s">
        <v>216</v>
      </c>
      <c r="BP347" s="2">
        <v>1</v>
      </c>
      <c r="BQ347" s="2">
        <v>60</v>
      </c>
      <c r="BR347" s="2">
        <v>0</v>
      </c>
      <c r="BS347" s="2">
        <v>30.48</v>
      </c>
      <c r="BT347" s="2">
        <v>1</v>
      </c>
      <c r="BU347" s="2">
        <v>1</v>
      </c>
      <c r="BV347" s="2">
        <v>1</v>
      </c>
      <c r="BW347" s="2">
        <v>1</v>
      </c>
      <c r="BX347" s="2">
        <v>1</v>
      </c>
      <c r="BY347" s="2" t="s">
        <v>3</v>
      </c>
      <c r="BZ347" s="2">
        <v>75</v>
      </c>
      <c r="CA347" s="2">
        <v>41</v>
      </c>
      <c r="CB347" s="2" t="s">
        <v>3</v>
      </c>
      <c r="CC347" s="2"/>
      <c r="CD347" s="2"/>
      <c r="CE347" s="2">
        <v>30</v>
      </c>
      <c r="CF347" s="2">
        <v>0</v>
      </c>
      <c r="CG347" s="2">
        <v>0</v>
      </c>
      <c r="CH347" s="2">
        <v>31</v>
      </c>
      <c r="CI347" s="2">
        <v>0</v>
      </c>
      <c r="CJ347" s="2">
        <v>0</v>
      </c>
      <c r="CK347" s="2">
        <v>0</v>
      </c>
      <c r="CL347" s="2">
        <v>0</v>
      </c>
      <c r="CM347" s="2">
        <v>0</v>
      </c>
      <c r="CN347" s="2" t="s">
        <v>462</v>
      </c>
      <c r="CO347" s="2">
        <v>0</v>
      </c>
      <c r="CP347" s="2">
        <f t="shared" si="217"/>
        <v>1347.69</v>
      </c>
      <c r="CQ347" s="2">
        <f t="shared" si="218"/>
        <v>4443.74</v>
      </c>
      <c r="CR347" s="2">
        <f>(ROUND((ROUND(((((ET347*1.2)*1.1))*AV347*1),2)*BB347),2)+ROUND((ROUND(((AE347-(((EU347*1.2)*1.1)))*AV347*1),2)*BS347),2))</f>
        <v>0</v>
      </c>
      <c r="CS347" s="2">
        <f t="shared" si="219"/>
        <v>0</v>
      </c>
      <c r="CT347" s="2">
        <f t="shared" si="220"/>
        <v>62944.25</v>
      </c>
      <c r="CU347" s="2">
        <f t="shared" si="221"/>
        <v>0</v>
      </c>
      <c r="CV347" s="2">
        <f t="shared" si="222"/>
        <v>182.42928000000001</v>
      </c>
      <c r="CW347" s="2">
        <f t="shared" si="223"/>
        <v>0</v>
      </c>
      <c r="CX347" s="2">
        <f t="shared" si="224"/>
        <v>0</v>
      </c>
      <c r="CY347" s="2">
        <f t="shared" si="225"/>
        <v>944.11500000000001</v>
      </c>
      <c r="CZ347" s="2">
        <f t="shared" si="226"/>
        <v>516.11619999999994</v>
      </c>
      <c r="DA347" s="2"/>
      <c r="DB347" s="2"/>
      <c r="DC347" s="2" t="s">
        <v>3</v>
      </c>
      <c r="DD347" s="2" t="s">
        <v>3</v>
      </c>
      <c r="DE347" s="2" t="s">
        <v>26</v>
      </c>
      <c r="DF347" s="2" t="s">
        <v>26</v>
      </c>
      <c r="DG347" s="2" t="s">
        <v>26</v>
      </c>
      <c r="DH347" s="2" t="s">
        <v>3</v>
      </c>
      <c r="DI347" s="2" t="s">
        <v>26</v>
      </c>
      <c r="DJ347" s="2" t="s">
        <v>26</v>
      </c>
      <c r="DK347" s="2" t="s">
        <v>3</v>
      </c>
      <c r="DL347" s="2" t="s">
        <v>3</v>
      </c>
      <c r="DM347" s="2" t="s">
        <v>3</v>
      </c>
      <c r="DN347" s="2">
        <v>91</v>
      </c>
      <c r="DO347" s="2">
        <v>70</v>
      </c>
      <c r="DP347" s="2">
        <v>1.0469999999999999</v>
      </c>
      <c r="DQ347" s="2">
        <v>1.002</v>
      </c>
      <c r="DR347" s="2"/>
      <c r="DS347" s="2"/>
      <c r="DT347" s="2"/>
      <c r="DU347" s="2">
        <v>1013</v>
      </c>
      <c r="DV347" s="2" t="s">
        <v>195</v>
      </c>
      <c r="DW347" s="2" t="s">
        <v>195</v>
      </c>
      <c r="DX347" s="2">
        <v>1</v>
      </c>
      <c r="DY347" s="2"/>
      <c r="DZ347" s="2" t="s">
        <v>3</v>
      </c>
      <c r="EA347" s="2" t="s">
        <v>3</v>
      </c>
      <c r="EB347" s="2" t="s">
        <v>3</v>
      </c>
      <c r="EC347" s="2" t="s">
        <v>3</v>
      </c>
      <c r="ED347" s="2"/>
      <c r="EE347" s="2">
        <v>50802532</v>
      </c>
      <c r="EF347" s="2">
        <v>60</v>
      </c>
      <c r="EG347" s="2" t="s">
        <v>197</v>
      </c>
      <c r="EH347" s="2">
        <v>0</v>
      </c>
      <c r="EI347" s="2" t="s">
        <v>3</v>
      </c>
      <c r="EJ347" s="2">
        <v>1</v>
      </c>
      <c r="EK347" s="2">
        <v>682</v>
      </c>
      <c r="EL347" s="2" t="s">
        <v>198</v>
      </c>
      <c r="EM347" s="2" t="s">
        <v>199</v>
      </c>
      <c r="EN347" s="2"/>
      <c r="EO347" s="2" t="s">
        <v>30</v>
      </c>
      <c r="EP347" s="2"/>
      <c r="EQ347" s="2">
        <v>0</v>
      </c>
      <c r="ER347" s="2">
        <v>2357.0500000000002</v>
      </c>
      <c r="ES347" s="2">
        <v>862.81</v>
      </c>
      <c r="ET347" s="2">
        <v>0</v>
      </c>
      <c r="EU347" s="2">
        <v>0</v>
      </c>
      <c r="EV347" s="2">
        <v>1494.24</v>
      </c>
      <c r="EW347" s="2">
        <v>132</v>
      </c>
      <c r="EX347" s="2">
        <v>0</v>
      </c>
      <c r="EY347" s="2">
        <v>0</v>
      </c>
      <c r="EZ347" s="2"/>
      <c r="FA347" s="2"/>
      <c r="FB347" s="2"/>
      <c r="FC347" s="2"/>
      <c r="FD347" s="2"/>
      <c r="FE347" s="2"/>
      <c r="FF347" s="2"/>
      <c r="FG347" s="2"/>
      <c r="FH347" s="2"/>
      <c r="FI347" s="2"/>
      <c r="FJ347" s="2"/>
      <c r="FK347" s="2"/>
      <c r="FL347" s="2"/>
      <c r="FM347" s="2"/>
      <c r="FN347" s="2"/>
      <c r="FO347" s="2"/>
      <c r="FP347" s="2"/>
      <c r="FQ347" s="2">
        <v>0</v>
      </c>
      <c r="FR347" s="2">
        <f t="shared" si="227"/>
        <v>0</v>
      </c>
      <c r="FS347" s="2">
        <v>0</v>
      </c>
      <c r="FT347" s="2"/>
      <c r="FU347" s="2"/>
      <c r="FV347" s="2"/>
      <c r="FW347" s="2"/>
      <c r="FX347" s="2">
        <v>91</v>
      </c>
      <c r="FY347" s="2">
        <v>70</v>
      </c>
      <c r="FZ347" s="2"/>
      <c r="GA347" s="2" t="s">
        <v>3</v>
      </c>
      <c r="GB347" s="2"/>
      <c r="GC347" s="2"/>
      <c r="GD347" s="2">
        <v>0</v>
      </c>
      <c r="GE347" s="2"/>
      <c r="GF347" s="2">
        <v>812717315</v>
      </c>
      <c r="GG347" s="2">
        <v>2</v>
      </c>
      <c r="GH347" s="2">
        <v>1</v>
      </c>
      <c r="GI347" s="2">
        <v>2</v>
      </c>
      <c r="GJ347" s="2">
        <v>0</v>
      </c>
      <c r="GK347" s="2">
        <f>ROUND(R347*(R12)/100,2)</f>
        <v>0</v>
      </c>
      <c r="GL347" s="2">
        <f t="shared" si="228"/>
        <v>0</v>
      </c>
      <c r="GM347" s="2">
        <f t="shared" si="229"/>
        <v>2807.93</v>
      </c>
      <c r="GN347" s="2">
        <f t="shared" si="230"/>
        <v>2807.93</v>
      </c>
      <c r="GO347" s="2">
        <f t="shared" si="231"/>
        <v>0</v>
      </c>
      <c r="GP347" s="2">
        <f t="shared" si="232"/>
        <v>0</v>
      </c>
      <c r="GQ347" s="2"/>
      <c r="GR347" s="2">
        <v>0</v>
      </c>
      <c r="GS347" s="2">
        <v>3</v>
      </c>
      <c r="GT347" s="2">
        <v>0</v>
      </c>
      <c r="GU347" s="2" t="s">
        <v>3</v>
      </c>
      <c r="GV347" s="2">
        <f t="shared" si="233"/>
        <v>0</v>
      </c>
      <c r="GW347" s="2">
        <v>1</v>
      </c>
      <c r="GX347" s="2">
        <f t="shared" si="234"/>
        <v>0</v>
      </c>
      <c r="GY347" s="2"/>
      <c r="GZ347" s="2"/>
      <c r="HA347" s="2">
        <v>0</v>
      </c>
      <c r="HB347" s="2">
        <v>0</v>
      </c>
      <c r="HC347" s="2">
        <f t="shared" si="235"/>
        <v>0</v>
      </c>
      <c r="HD347" s="2"/>
      <c r="HE347" s="2" t="s">
        <v>3</v>
      </c>
      <c r="HF347" s="2" t="s">
        <v>3</v>
      </c>
      <c r="HG347" s="2"/>
      <c r="HH347" s="2"/>
      <c r="HI347" s="2"/>
      <c r="HJ347" s="2"/>
      <c r="HK347" s="2"/>
      <c r="HL347" s="2"/>
      <c r="HM347" s="2" t="s">
        <v>3</v>
      </c>
      <c r="HN347" s="2" t="s">
        <v>3</v>
      </c>
      <c r="HO347" s="2" t="s">
        <v>3</v>
      </c>
      <c r="HP347" s="2" t="s">
        <v>3</v>
      </c>
      <c r="HQ347" s="2" t="s">
        <v>3</v>
      </c>
      <c r="HR347" s="2"/>
      <c r="HS347" s="2"/>
      <c r="HT347" s="2"/>
      <c r="HU347" s="2"/>
      <c r="HV347" s="2"/>
      <c r="HW347" s="2"/>
      <c r="HX347" s="2"/>
      <c r="HY347" s="2"/>
      <c r="HZ347" s="2"/>
      <c r="IA347" s="2"/>
      <c r="IB347" s="2"/>
      <c r="IC347" s="2"/>
      <c r="ID347" s="2"/>
      <c r="IE347" s="2"/>
      <c r="IF347" s="2"/>
      <c r="IG347" s="2"/>
      <c r="IH347" s="2"/>
      <c r="II347" s="2"/>
      <c r="IJ347" s="2"/>
      <c r="IK347" s="2">
        <v>0</v>
      </c>
      <c r="IL347" s="2"/>
      <c r="IM347" s="2"/>
      <c r="IN347" s="2"/>
      <c r="IO347" s="2"/>
      <c r="IP347" s="2"/>
      <c r="IQ347" s="2"/>
      <c r="IR347" s="2"/>
      <c r="IS347" s="2"/>
      <c r="IT347" s="2"/>
      <c r="IU347" s="2"/>
    </row>
    <row r="348" spans="1:255" x14ac:dyDescent="0.2">
      <c r="A348">
        <v>17</v>
      </c>
      <c r="B348">
        <v>1</v>
      </c>
      <c r="C348">
        <f>ROW(SmtRes!A152)</f>
        <v>152</v>
      </c>
      <c r="D348">
        <f>ROW(EtalonRes!A172)</f>
        <v>172</v>
      </c>
      <c r="E348" t="s">
        <v>215</v>
      </c>
      <c r="F348" t="s">
        <v>216</v>
      </c>
      <c r="G348" t="s">
        <v>217</v>
      </c>
      <c r="H348" t="s">
        <v>195</v>
      </c>
      <c r="I348">
        <v>0.02</v>
      </c>
      <c r="J348">
        <v>0</v>
      </c>
      <c r="K348">
        <v>0.02</v>
      </c>
      <c r="L348">
        <v>0.02</v>
      </c>
      <c r="M348">
        <v>0</v>
      </c>
      <c r="N348">
        <f t="shared" si="200"/>
        <v>0.02</v>
      </c>
      <c r="O348">
        <f t="shared" si="201"/>
        <v>1347.69</v>
      </c>
      <c r="P348">
        <f t="shared" si="202"/>
        <v>88.87</v>
      </c>
      <c r="Q348">
        <f>(ROUND((ROUND(((((ET348*1.2)*1.1))*AV348*I348),2)*BB348),2)+ROUND((ROUND(((AE348-(((EU348*1.2)*1.1)))*AV348*I348),2)*BS348),2))</f>
        <v>0</v>
      </c>
      <c r="R348">
        <f t="shared" si="203"/>
        <v>0</v>
      </c>
      <c r="S348">
        <f t="shared" si="204"/>
        <v>1258.82</v>
      </c>
      <c r="T348">
        <f t="shared" si="205"/>
        <v>0</v>
      </c>
      <c r="U348">
        <f t="shared" si="206"/>
        <v>3.6485856000000001</v>
      </c>
      <c r="V348">
        <f t="shared" si="207"/>
        <v>0</v>
      </c>
      <c r="W348">
        <f t="shared" si="208"/>
        <v>0</v>
      </c>
      <c r="X348">
        <f t="shared" si="209"/>
        <v>944.12</v>
      </c>
      <c r="Y348">
        <f t="shared" si="210"/>
        <v>516.12</v>
      </c>
      <c r="AA348">
        <v>52210569</v>
      </c>
      <c r="AB348">
        <f t="shared" si="211"/>
        <v>2835.2067999999999</v>
      </c>
      <c r="AC348">
        <f t="shared" si="212"/>
        <v>862.81</v>
      </c>
      <c r="AD348">
        <f>ROUND((((((ET348*1.2)*1.1))-(((EU348*1.2)*1.1)))+AE348),6)</f>
        <v>0</v>
      </c>
      <c r="AE348">
        <f>ROUND((((EU348*1.2)*1.1)),6)</f>
        <v>0</v>
      </c>
      <c r="AF348">
        <f>ROUND((((EV348*1.2)*1.1)),6)</f>
        <v>1972.3968</v>
      </c>
      <c r="AG348">
        <f t="shared" si="214"/>
        <v>0</v>
      </c>
      <c r="AH348">
        <f>(((EW348*1.2)*1.1))</f>
        <v>174.24</v>
      </c>
      <c r="AI348">
        <f>(((EX348*1.2)*1.1))</f>
        <v>0</v>
      </c>
      <c r="AJ348">
        <f t="shared" si="216"/>
        <v>0</v>
      </c>
      <c r="AK348">
        <v>2357.0500000000002</v>
      </c>
      <c r="AL348">
        <v>862.81</v>
      </c>
      <c r="AM348">
        <v>0</v>
      </c>
      <c r="AN348">
        <v>0</v>
      </c>
      <c r="AO348">
        <v>1494.24</v>
      </c>
      <c r="AP348">
        <v>0</v>
      </c>
      <c r="AQ348">
        <v>132</v>
      </c>
      <c r="AR348">
        <v>0</v>
      </c>
      <c r="AS348">
        <v>0</v>
      </c>
      <c r="AT348">
        <v>75</v>
      </c>
      <c r="AU348">
        <v>41</v>
      </c>
      <c r="AV348">
        <v>1.0469999999999999</v>
      </c>
      <c r="AW348">
        <v>1.002</v>
      </c>
      <c r="AZ348">
        <v>1</v>
      </c>
      <c r="BA348">
        <v>30.48</v>
      </c>
      <c r="BB348">
        <v>1</v>
      </c>
      <c r="BC348">
        <v>5.14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1</v>
      </c>
      <c r="BJ348" t="s">
        <v>218</v>
      </c>
      <c r="BM348">
        <v>682</v>
      </c>
      <c r="BN348">
        <v>0</v>
      </c>
      <c r="BO348" t="s">
        <v>216</v>
      </c>
      <c r="BP348">
        <v>1</v>
      </c>
      <c r="BQ348">
        <v>60</v>
      </c>
      <c r="BR348">
        <v>0</v>
      </c>
      <c r="BS348">
        <v>30.48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75</v>
      </c>
      <c r="CA348">
        <v>41</v>
      </c>
      <c r="CB348" t="s">
        <v>3</v>
      </c>
      <c r="CE348">
        <v>30</v>
      </c>
      <c r="CF348">
        <v>0</v>
      </c>
      <c r="CG348">
        <v>0</v>
      </c>
      <c r="CH348">
        <v>31</v>
      </c>
      <c r="CI348">
        <v>0</v>
      </c>
      <c r="CJ348">
        <v>0</v>
      </c>
      <c r="CK348">
        <v>0</v>
      </c>
      <c r="CL348">
        <v>0</v>
      </c>
      <c r="CM348">
        <v>0</v>
      </c>
      <c r="CN348" t="s">
        <v>462</v>
      </c>
      <c r="CO348">
        <v>0</v>
      </c>
      <c r="CP348">
        <f t="shared" si="217"/>
        <v>1347.69</v>
      </c>
      <c r="CQ348">
        <f t="shared" si="218"/>
        <v>4443.74</v>
      </c>
      <c r="CR348">
        <f>(ROUND((ROUND(((((ET348*1.2)*1.1))*AV348*1),2)*BB348),2)+ROUND((ROUND(((AE348-(((EU348*1.2)*1.1)))*AV348*1),2)*BS348),2))</f>
        <v>0</v>
      </c>
      <c r="CS348">
        <f t="shared" si="219"/>
        <v>0</v>
      </c>
      <c r="CT348">
        <f t="shared" si="220"/>
        <v>62944.25</v>
      </c>
      <c r="CU348">
        <f t="shared" si="221"/>
        <v>0</v>
      </c>
      <c r="CV348">
        <f t="shared" si="222"/>
        <v>182.42928000000001</v>
      </c>
      <c r="CW348">
        <f t="shared" si="223"/>
        <v>0</v>
      </c>
      <c r="CX348">
        <f t="shared" si="224"/>
        <v>0</v>
      </c>
      <c r="CY348">
        <f t="shared" si="225"/>
        <v>944.11500000000001</v>
      </c>
      <c r="CZ348">
        <f t="shared" si="226"/>
        <v>516.11619999999994</v>
      </c>
      <c r="DC348" t="s">
        <v>3</v>
      </c>
      <c r="DD348" t="s">
        <v>3</v>
      </c>
      <c r="DE348" t="s">
        <v>26</v>
      </c>
      <c r="DF348" t="s">
        <v>26</v>
      </c>
      <c r="DG348" t="s">
        <v>26</v>
      </c>
      <c r="DH348" t="s">
        <v>3</v>
      </c>
      <c r="DI348" t="s">
        <v>26</v>
      </c>
      <c r="DJ348" t="s">
        <v>26</v>
      </c>
      <c r="DK348" t="s">
        <v>3</v>
      </c>
      <c r="DL348" t="s">
        <v>3</v>
      </c>
      <c r="DM348" t="s">
        <v>3</v>
      </c>
      <c r="DN348">
        <v>91</v>
      </c>
      <c r="DO348">
        <v>70</v>
      </c>
      <c r="DP348">
        <v>1.0469999999999999</v>
      </c>
      <c r="DQ348">
        <v>1.002</v>
      </c>
      <c r="DU348">
        <v>1013</v>
      </c>
      <c r="DV348" t="s">
        <v>195</v>
      </c>
      <c r="DW348" t="s">
        <v>195</v>
      </c>
      <c r="DX348">
        <v>1</v>
      </c>
      <c r="DZ348" t="s">
        <v>3</v>
      </c>
      <c r="EA348" t="s">
        <v>3</v>
      </c>
      <c r="EB348" t="s">
        <v>3</v>
      </c>
      <c r="EC348" t="s">
        <v>3</v>
      </c>
      <c r="EE348">
        <v>50802532</v>
      </c>
      <c r="EF348">
        <v>60</v>
      </c>
      <c r="EG348" t="s">
        <v>197</v>
      </c>
      <c r="EH348">
        <v>0</v>
      </c>
      <c r="EI348" t="s">
        <v>3</v>
      </c>
      <c r="EJ348">
        <v>1</v>
      </c>
      <c r="EK348">
        <v>682</v>
      </c>
      <c r="EL348" t="s">
        <v>198</v>
      </c>
      <c r="EM348" t="s">
        <v>199</v>
      </c>
      <c r="EO348" t="s">
        <v>30</v>
      </c>
      <c r="EQ348">
        <v>0</v>
      </c>
      <c r="ER348">
        <v>2357.0500000000002</v>
      </c>
      <c r="ES348">
        <v>862.81</v>
      </c>
      <c r="ET348">
        <v>0</v>
      </c>
      <c r="EU348">
        <v>0</v>
      </c>
      <c r="EV348">
        <v>1494.24</v>
      </c>
      <c r="EW348">
        <v>132</v>
      </c>
      <c r="EX348">
        <v>0</v>
      </c>
      <c r="EY348">
        <v>0</v>
      </c>
      <c r="FQ348">
        <v>0</v>
      </c>
      <c r="FR348">
        <f t="shared" si="227"/>
        <v>0</v>
      </c>
      <c r="FS348">
        <v>0</v>
      </c>
      <c r="FX348">
        <v>91</v>
      </c>
      <c r="FY348">
        <v>70</v>
      </c>
      <c r="GA348" t="s">
        <v>3</v>
      </c>
      <c r="GD348">
        <v>0</v>
      </c>
      <c r="GF348">
        <v>812717315</v>
      </c>
      <c r="GG348">
        <v>2</v>
      </c>
      <c r="GH348">
        <v>1</v>
      </c>
      <c r="GI348">
        <v>2</v>
      </c>
      <c r="GJ348">
        <v>0</v>
      </c>
      <c r="GK348">
        <f>ROUND(R348*(S12)/100,2)</f>
        <v>0</v>
      </c>
      <c r="GL348">
        <f t="shared" si="228"/>
        <v>0</v>
      </c>
      <c r="GM348">
        <f t="shared" si="229"/>
        <v>2807.93</v>
      </c>
      <c r="GN348">
        <f t="shared" si="230"/>
        <v>2807.93</v>
      </c>
      <c r="GO348">
        <f t="shared" si="231"/>
        <v>0</v>
      </c>
      <c r="GP348">
        <f t="shared" si="232"/>
        <v>0</v>
      </c>
      <c r="GR348">
        <v>0</v>
      </c>
      <c r="GS348">
        <v>3</v>
      </c>
      <c r="GT348">
        <v>0</v>
      </c>
      <c r="GU348" t="s">
        <v>3</v>
      </c>
      <c r="GV348">
        <f t="shared" si="233"/>
        <v>0</v>
      </c>
      <c r="GW348">
        <v>1</v>
      </c>
      <c r="GX348">
        <f t="shared" si="234"/>
        <v>0</v>
      </c>
      <c r="HA348">
        <v>0</v>
      </c>
      <c r="HB348">
        <v>0</v>
      </c>
      <c r="HC348">
        <f t="shared" si="235"/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55" x14ac:dyDescent="0.2">
      <c r="A349" s="2">
        <v>17</v>
      </c>
      <c r="B349" s="2">
        <v>1</v>
      </c>
      <c r="C349" s="2"/>
      <c r="D349" s="2"/>
      <c r="E349" s="2" t="s">
        <v>219</v>
      </c>
      <c r="F349" s="2" t="s">
        <v>220</v>
      </c>
      <c r="G349" s="2" t="s">
        <v>221</v>
      </c>
      <c r="H349" s="2" t="s">
        <v>222</v>
      </c>
      <c r="I349" s="2">
        <v>0.12</v>
      </c>
      <c r="J349" s="2">
        <v>0</v>
      </c>
      <c r="K349" s="2">
        <v>0.12</v>
      </c>
      <c r="L349" s="2">
        <v>0.12</v>
      </c>
      <c r="M349" s="2">
        <v>0</v>
      </c>
      <c r="N349" s="2">
        <f t="shared" si="200"/>
        <v>0.12</v>
      </c>
      <c r="O349" s="2">
        <f t="shared" si="201"/>
        <v>774.66</v>
      </c>
      <c r="P349" s="2">
        <f t="shared" si="202"/>
        <v>774.66</v>
      </c>
      <c r="Q349" s="2">
        <f>(ROUND((ROUND(((ET349)*AV349*I349),2)*BB349),2)+ROUND((ROUND(((AE349-(EU349))*AV349*I349),2)*BS349),2))</f>
        <v>0</v>
      </c>
      <c r="R349" s="2">
        <f t="shared" si="203"/>
        <v>0</v>
      </c>
      <c r="S349" s="2">
        <f t="shared" si="204"/>
        <v>0</v>
      </c>
      <c r="T349" s="2">
        <f t="shared" si="205"/>
        <v>0</v>
      </c>
      <c r="U349" s="2">
        <f t="shared" si="206"/>
        <v>0</v>
      </c>
      <c r="V349" s="2">
        <f t="shared" si="207"/>
        <v>0</v>
      </c>
      <c r="W349" s="2">
        <f t="shared" si="208"/>
        <v>0</v>
      </c>
      <c r="X349" s="2">
        <f t="shared" si="209"/>
        <v>0</v>
      </c>
      <c r="Y349" s="2">
        <f t="shared" si="210"/>
        <v>0</v>
      </c>
      <c r="Z349" s="2"/>
      <c r="AA349" s="2">
        <v>52210627</v>
      </c>
      <c r="AB349" s="2">
        <f t="shared" si="211"/>
        <v>735.27</v>
      </c>
      <c r="AC349" s="2">
        <f t="shared" si="212"/>
        <v>735.27</v>
      </c>
      <c r="AD349" s="2">
        <f>ROUND((((ET349)-(EU349))+AE349),6)</f>
        <v>0</v>
      </c>
      <c r="AE349" s="2">
        <f t="shared" ref="AE349:AF352" si="238">ROUND((EU349),6)</f>
        <v>0</v>
      </c>
      <c r="AF349" s="2">
        <f t="shared" si="238"/>
        <v>0</v>
      </c>
      <c r="AG349" s="2">
        <f t="shared" si="214"/>
        <v>0</v>
      </c>
      <c r="AH349" s="2">
        <f t="shared" ref="AH349:AI352" si="239">(EW349)</f>
        <v>0</v>
      </c>
      <c r="AI349" s="2">
        <f t="shared" si="239"/>
        <v>0</v>
      </c>
      <c r="AJ349" s="2">
        <f t="shared" si="216"/>
        <v>0</v>
      </c>
      <c r="AK349" s="2">
        <v>735.27</v>
      </c>
      <c r="AL349" s="2">
        <v>735.27</v>
      </c>
      <c r="AM349" s="2">
        <v>0</v>
      </c>
      <c r="AN349" s="2">
        <v>0</v>
      </c>
      <c r="AO349" s="2">
        <v>0</v>
      </c>
      <c r="AP349" s="2">
        <v>0</v>
      </c>
      <c r="AQ349" s="2">
        <v>0</v>
      </c>
      <c r="AR349" s="2">
        <v>0</v>
      </c>
      <c r="AS349" s="2">
        <v>0</v>
      </c>
      <c r="AT349" s="2">
        <v>0</v>
      </c>
      <c r="AU349" s="2">
        <v>0</v>
      </c>
      <c r="AV349" s="2">
        <v>1</v>
      </c>
      <c r="AW349" s="2">
        <v>1</v>
      </c>
      <c r="AX349" s="2"/>
      <c r="AY349" s="2"/>
      <c r="AZ349" s="2">
        <v>1</v>
      </c>
      <c r="BA349" s="2">
        <v>1</v>
      </c>
      <c r="BB349" s="2">
        <v>1</v>
      </c>
      <c r="BC349" s="2">
        <v>8.7799999999999994</v>
      </c>
      <c r="BD349" s="2" t="s">
        <v>3</v>
      </c>
      <c r="BE349" s="2" t="s">
        <v>3</v>
      </c>
      <c r="BF349" s="2" t="s">
        <v>3</v>
      </c>
      <c r="BG349" s="2" t="s">
        <v>3</v>
      </c>
      <c r="BH349" s="2">
        <v>3</v>
      </c>
      <c r="BI349" s="2">
        <v>1</v>
      </c>
      <c r="BJ349" s="2" t="s">
        <v>223</v>
      </c>
      <c r="BK349" s="2"/>
      <c r="BL349" s="2"/>
      <c r="BM349" s="2">
        <v>1617</v>
      </c>
      <c r="BN349" s="2">
        <v>0</v>
      </c>
      <c r="BO349" s="2" t="s">
        <v>220</v>
      </c>
      <c r="BP349" s="2">
        <v>1</v>
      </c>
      <c r="BQ349" s="2">
        <v>200</v>
      </c>
      <c r="BR349" s="2">
        <v>0</v>
      </c>
      <c r="BS349" s="2">
        <v>1</v>
      </c>
      <c r="BT349" s="2">
        <v>1</v>
      </c>
      <c r="BU349" s="2">
        <v>1</v>
      </c>
      <c r="BV349" s="2">
        <v>1</v>
      </c>
      <c r="BW349" s="2">
        <v>1</v>
      </c>
      <c r="BX349" s="2">
        <v>1</v>
      </c>
      <c r="BY349" s="2" t="s">
        <v>3</v>
      </c>
      <c r="BZ349" s="2">
        <v>0</v>
      </c>
      <c r="CA349" s="2">
        <v>0</v>
      </c>
      <c r="CB349" s="2" t="s">
        <v>3</v>
      </c>
      <c r="CC349" s="2"/>
      <c r="CD349" s="2"/>
      <c r="CE349" s="2">
        <v>30</v>
      </c>
      <c r="CF349" s="2">
        <v>0</v>
      </c>
      <c r="CG349" s="2">
        <v>0</v>
      </c>
      <c r="CH349" s="2">
        <v>32</v>
      </c>
      <c r="CI349" s="2">
        <v>0</v>
      </c>
      <c r="CJ349" s="2">
        <v>0</v>
      </c>
      <c r="CK349" s="2">
        <v>0</v>
      </c>
      <c r="CL349" s="2">
        <v>0</v>
      </c>
      <c r="CM349" s="2">
        <v>0</v>
      </c>
      <c r="CN349" s="2" t="s">
        <v>3</v>
      </c>
      <c r="CO349" s="2">
        <v>0</v>
      </c>
      <c r="CP349" s="2">
        <f t="shared" si="217"/>
        <v>774.66</v>
      </c>
      <c r="CQ349" s="2">
        <f t="shared" si="218"/>
        <v>6455.67</v>
      </c>
      <c r="CR349" s="2">
        <f>(ROUND((ROUND(((ET349)*AV349*1),2)*BB349),2)+ROUND((ROUND(((AE349-(EU349))*AV349*1),2)*BS349),2))</f>
        <v>0</v>
      </c>
      <c r="CS349" s="2">
        <f t="shared" si="219"/>
        <v>0</v>
      </c>
      <c r="CT349" s="2">
        <f t="shared" si="220"/>
        <v>0</v>
      </c>
      <c r="CU349" s="2">
        <f t="shared" si="221"/>
        <v>0</v>
      </c>
      <c r="CV349" s="2">
        <f t="shared" si="222"/>
        <v>0</v>
      </c>
      <c r="CW349" s="2">
        <f t="shared" si="223"/>
        <v>0</v>
      </c>
      <c r="CX349" s="2">
        <f t="shared" si="224"/>
        <v>0</v>
      </c>
      <c r="CY349" s="2">
        <f t="shared" si="225"/>
        <v>0</v>
      </c>
      <c r="CZ349" s="2">
        <f t="shared" si="226"/>
        <v>0</v>
      </c>
      <c r="DA349" s="2"/>
      <c r="DB349" s="2"/>
      <c r="DC349" s="2" t="s">
        <v>3</v>
      </c>
      <c r="DD349" s="2" t="s">
        <v>3</v>
      </c>
      <c r="DE349" s="2" t="s">
        <v>3</v>
      </c>
      <c r="DF349" s="2" t="s">
        <v>3</v>
      </c>
      <c r="DG349" s="2" t="s">
        <v>3</v>
      </c>
      <c r="DH349" s="2" t="s">
        <v>3</v>
      </c>
      <c r="DI349" s="2" t="s">
        <v>3</v>
      </c>
      <c r="DJ349" s="2" t="s">
        <v>3</v>
      </c>
      <c r="DK349" s="2" t="s">
        <v>3</v>
      </c>
      <c r="DL349" s="2" t="s">
        <v>3</v>
      </c>
      <c r="DM349" s="2" t="s">
        <v>3</v>
      </c>
      <c r="DN349" s="2">
        <v>0</v>
      </c>
      <c r="DO349" s="2">
        <v>0</v>
      </c>
      <c r="DP349" s="2">
        <v>1</v>
      </c>
      <c r="DQ349" s="2">
        <v>1</v>
      </c>
      <c r="DR349" s="2"/>
      <c r="DS349" s="2"/>
      <c r="DT349" s="2"/>
      <c r="DU349" s="2">
        <v>1007</v>
      </c>
      <c r="DV349" s="2" t="s">
        <v>222</v>
      </c>
      <c r="DW349" s="2" t="s">
        <v>222</v>
      </c>
      <c r="DX349" s="2">
        <v>1</v>
      </c>
      <c r="DY349" s="2"/>
      <c r="DZ349" s="2" t="s">
        <v>3</v>
      </c>
      <c r="EA349" s="2" t="s">
        <v>3</v>
      </c>
      <c r="EB349" s="2" t="s">
        <v>3</v>
      </c>
      <c r="EC349" s="2" t="s">
        <v>3</v>
      </c>
      <c r="ED349" s="2"/>
      <c r="EE349" s="2">
        <v>50803467</v>
      </c>
      <c r="EF349" s="2">
        <v>200</v>
      </c>
      <c r="EG349" s="2" t="s">
        <v>178</v>
      </c>
      <c r="EH349" s="2">
        <v>0</v>
      </c>
      <c r="EI349" s="2" t="s">
        <v>3</v>
      </c>
      <c r="EJ349" s="2">
        <v>1</v>
      </c>
      <c r="EK349" s="2">
        <v>1617</v>
      </c>
      <c r="EL349" s="2" t="s">
        <v>179</v>
      </c>
      <c r="EM349" s="2" t="s">
        <v>180</v>
      </c>
      <c r="EN349" s="2"/>
      <c r="EO349" s="2" t="s">
        <v>3</v>
      </c>
      <c r="EP349" s="2"/>
      <c r="EQ349" s="2">
        <v>0</v>
      </c>
      <c r="ER349" s="2">
        <v>735.27</v>
      </c>
      <c r="ES349" s="2">
        <v>735.27</v>
      </c>
      <c r="ET349" s="2">
        <v>0</v>
      </c>
      <c r="EU349" s="2">
        <v>0</v>
      </c>
      <c r="EV349" s="2">
        <v>0</v>
      </c>
      <c r="EW349" s="2">
        <v>0</v>
      </c>
      <c r="EX349" s="2">
        <v>0</v>
      </c>
      <c r="EY349" s="2">
        <v>0</v>
      </c>
      <c r="EZ349" s="2"/>
      <c r="FA349" s="2"/>
      <c r="FB349" s="2"/>
      <c r="FC349" s="2"/>
      <c r="FD349" s="2"/>
      <c r="FE349" s="2"/>
      <c r="FF349" s="2"/>
      <c r="FG349" s="2"/>
      <c r="FH349" s="2"/>
      <c r="FI349" s="2"/>
      <c r="FJ349" s="2"/>
      <c r="FK349" s="2"/>
      <c r="FL349" s="2"/>
      <c r="FM349" s="2"/>
      <c r="FN349" s="2"/>
      <c r="FO349" s="2"/>
      <c r="FP349" s="2"/>
      <c r="FQ349" s="2">
        <v>0</v>
      </c>
      <c r="FR349" s="2">
        <f t="shared" si="227"/>
        <v>0</v>
      </c>
      <c r="FS349" s="2">
        <v>0</v>
      </c>
      <c r="FT349" s="2"/>
      <c r="FU349" s="2"/>
      <c r="FV349" s="2"/>
      <c r="FW349" s="2"/>
      <c r="FX349" s="2">
        <v>0</v>
      </c>
      <c r="FY349" s="2">
        <v>0</v>
      </c>
      <c r="FZ349" s="2"/>
      <c r="GA349" s="2" t="s">
        <v>3</v>
      </c>
      <c r="GB349" s="2"/>
      <c r="GC349" s="2"/>
      <c r="GD349" s="2">
        <v>0</v>
      </c>
      <c r="GE349" s="2"/>
      <c r="GF349" s="2">
        <v>2043517171</v>
      </c>
      <c r="GG349" s="2">
        <v>2</v>
      </c>
      <c r="GH349" s="2">
        <v>1</v>
      </c>
      <c r="GI349" s="2">
        <v>2</v>
      </c>
      <c r="GJ349" s="2">
        <v>0</v>
      </c>
      <c r="GK349" s="2">
        <f>ROUND(R349*(R12)/100,2)</f>
        <v>0</v>
      </c>
      <c r="GL349" s="2">
        <f t="shared" si="228"/>
        <v>0</v>
      </c>
      <c r="GM349" s="2">
        <f t="shared" si="229"/>
        <v>774.66</v>
      </c>
      <c r="GN349" s="2">
        <f t="shared" si="230"/>
        <v>774.66</v>
      </c>
      <c r="GO349" s="2">
        <f t="shared" si="231"/>
        <v>0</v>
      </c>
      <c r="GP349" s="2">
        <f t="shared" si="232"/>
        <v>0</v>
      </c>
      <c r="GQ349" s="2"/>
      <c r="GR349" s="2">
        <v>0</v>
      </c>
      <c r="GS349" s="2">
        <v>3</v>
      </c>
      <c r="GT349" s="2">
        <v>0</v>
      </c>
      <c r="GU349" s="2" t="s">
        <v>3</v>
      </c>
      <c r="GV349" s="2">
        <f t="shared" si="233"/>
        <v>0</v>
      </c>
      <c r="GW349" s="2">
        <v>1</v>
      </c>
      <c r="GX349" s="2">
        <f t="shared" si="234"/>
        <v>0</v>
      </c>
      <c r="GY349" s="2"/>
      <c r="GZ349" s="2"/>
      <c r="HA349" s="2">
        <v>0</v>
      </c>
      <c r="HB349" s="2">
        <v>0</v>
      </c>
      <c r="HC349" s="2">
        <f t="shared" si="235"/>
        <v>0</v>
      </c>
      <c r="HD349" s="2"/>
      <c r="HE349" s="2" t="s">
        <v>3</v>
      </c>
      <c r="HF349" s="2" t="s">
        <v>3</v>
      </c>
      <c r="HG349" s="2"/>
      <c r="HH349" s="2"/>
      <c r="HI349" s="2"/>
      <c r="HJ349" s="2"/>
      <c r="HK349" s="2"/>
      <c r="HL349" s="2"/>
      <c r="HM349" s="2" t="s">
        <v>3</v>
      </c>
      <c r="HN349" s="2" t="s">
        <v>3</v>
      </c>
      <c r="HO349" s="2" t="s">
        <v>3</v>
      </c>
      <c r="HP349" s="2" t="s">
        <v>3</v>
      </c>
      <c r="HQ349" s="2" t="s">
        <v>3</v>
      </c>
      <c r="HR349" s="2"/>
      <c r="HS349" s="2"/>
      <c r="HT349" s="2"/>
      <c r="HU349" s="2"/>
      <c r="HV349" s="2"/>
      <c r="HW349" s="2"/>
      <c r="HX349" s="2"/>
      <c r="HY349" s="2"/>
      <c r="HZ349" s="2"/>
      <c r="IA349" s="2"/>
      <c r="IB349" s="2"/>
      <c r="IC349" s="2"/>
      <c r="ID349" s="2"/>
      <c r="IE349" s="2"/>
      <c r="IF349" s="2"/>
      <c r="IG349" s="2"/>
      <c r="IH349" s="2"/>
      <c r="II349" s="2"/>
      <c r="IJ349" s="2"/>
      <c r="IK349" s="2">
        <v>0</v>
      </c>
      <c r="IL349" s="2"/>
      <c r="IM349" s="2"/>
      <c r="IN349" s="2"/>
      <c r="IO349" s="2"/>
      <c r="IP349" s="2"/>
      <c r="IQ349" s="2"/>
      <c r="IR349" s="2"/>
      <c r="IS349" s="2"/>
      <c r="IT349" s="2"/>
      <c r="IU349" s="2"/>
    </row>
    <row r="350" spans="1:255" x14ac:dyDescent="0.2">
      <c r="A350">
        <v>17</v>
      </c>
      <c r="B350">
        <v>1</v>
      </c>
      <c r="E350" t="s">
        <v>219</v>
      </c>
      <c r="F350" t="s">
        <v>220</v>
      </c>
      <c r="G350" t="s">
        <v>221</v>
      </c>
      <c r="H350" t="s">
        <v>222</v>
      </c>
      <c r="I350">
        <v>0.12</v>
      </c>
      <c r="J350">
        <v>0</v>
      </c>
      <c r="K350">
        <v>0.12</v>
      </c>
      <c r="L350">
        <v>0.12</v>
      </c>
      <c r="M350">
        <v>0</v>
      </c>
      <c r="N350">
        <f t="shared" si="200"/>
        <v>0.12</v>
      </c>
      <c r="O350">
        <f t="shared" si="201"/>
        <v>774.66</v>
      </c>
      <c r="P350">
        <f t="shared" si="202"/>
        <v>774.66</v>
      </c>
      <c r="Q350">
        <f>(ROUND((ROUND(((ET350)*AV350*I350),2)*BB350),2)+ROUND((ROUND(((AE350-(EU350))*AV350*I350),2)*BS350),2))</f>
        <v>0</v>
      </c>
      <c r="R350">
        <f t="shared" si="203"/>
        <v>0</v>
      </c>
      <c r="S350">
        <f t="shared" si="204"/>
        <v>0</v>
      </c>
      <c r="T350">
        <f t="shared" si="205"/>
        <v>0</v>
      </c>
      <c r="U350">
        <f t="shared" si="206"/>
        <v>0</v>
      </c>
      <c r="V350">
        <f t="shared" si="207"/>
        <v>0</v>
      </c>
      <c r="W350">
        <f t="shared" si="208"/>
        <v>0</v>
      </c>
      <c r="X350">
        <f t="shared" si="209"/>
        <v>0</v>
      </c>
      <c r="Y350">
        <f t="shared" si="210"/>
        <v>0</v>
      </c>
      <c r="AA350">
        <v>52210569</v>
      </c>
      <c r="AB350">
        <f t="shared" si="211"/>
        <v>735.27</v>
      </c>
      <c r="AC350">
        <f t="shared" si="212"/>
        <v>735.27</v>
      </c>
      <c r="AD350">
        <f>ROUND((((ET350)-(EU350))+AE350),6)</f>
        <v>0</v>
      </c>
      <c r="AE350">
        <f t="shared" si="238"/>
        <v>0</v>
      </c>
      <c r="AF350">
        <f t="shared" si="238"/>
        <v>0</v>
      </c>
      <c r="AG350">
        <f t="shared" si="214"/>
        <v>0</v>
      </c>
      <c r="AH350">
        <f t="shared" si="239"/>
        <v>0</v>
      </c>
      <c r="AI350">
        <f t="shared" si="239"/>
        <v>0</v>
      </c>
      <c r="AJ350">
        <f t="shared" si="216"/>
        <v>0</v>
      </c>
      <c r="AK350">
        <v>735.27</v>
      </c>
      <c r="AL350">
        <v>735.27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1</v>
      </c>
      <c r="AW350">
        <v>1</v>
      </c>
      <c r="AZ350">
        <v>1</v>
      </c>
      <c r="BA350">
        <v>1</v>
      </c>
      <c r="BB350">
        <v>1</v>
      </c>
      <c r="BC350">
        <v>8.7799999999999994</v>
      </c>
      <c r="BD350" t="s">
        <v>3</v>
      </c>
      <c r="BE350" t="s">
        <v>3</v>
      </c>
      <c r="BF350" t="s">
        <v>3</v>
      </c>
      <c r="BG350" t="s">
        <v>3</v>
      </c>
      <c r="BH350">
        <v>3</v>
      </c>
      <c r="BI350">
        <v>1</v>
      </c>
      <c r="BJ350" t="s">
        <v>223</v>
      </c>
      <c r="BM350">
        <v>1617</v>
      </c>
      <c r="BN350">
        <v>0</v>
      </c>
      <c r="BO350" t="s">
        <v>220</v>
      </c>
      <c r="BP350">
        <v>1</v>
      </c>
      <c r="BQ350">
        <v>200</v>
      </c>
      <c r="BR350">
        <v>0</v>
      </c>
      <c r="BS350">
        <v>1</v>
      </c>
      <c r="BT350">
        <v>1</v>
      </c>
      <c r="BU350">
        <v>1</v>
      </c>
      <c r="BV350">
        <v>1</v>
      </c>
      <c r="BW350">
        <v>1</v>
      </c>
      <c r="BX350">
        <v>1</v>
      </c>
      <c r="BY350" t="s">
        <v>3</v>
      </c>
      <c r="BZ350">
        <v>0</v>
      </c>
      <c r="CA350">
        <v>0</v>
      </c>
      <c r="CB350" t="s">
        <v>3</v>
      </c>
      <c r="CE350">
        <v>30</v>
      </c>
      <c r="CF350">
        <v>0</v>
      </c>
      <c r="CG350">
        <v>0</v>
      </c>
      <c r="CH350">
        <v>32</v>
      </c>
      <c r="CI350">
        <v>0</v>
      </c>
      <c r="CJ350">
        <v>0</v>
      </c>
      <c r="CK350">
        <v>0</v>
      </c>
      <c r="CL350">
        <v>0</v>
      </c>
      <c r="CM350">
        <v>0</v>
      </c>
      <c r="CN350" t="s">
        <v>3</v>
      </c>
      <c r="CO350">
        <v>0</v>
      </c>
      <c r="CP350">
        <f t="shared" si="217"/>
        <v>774.66</v>
      </c>
      <c r="CQ350">
        <f t="shared" si="218"/>
        <v>6455.67</v>
      </c>
      <c r="CR350">
        <f>(ROUND((ROUND(((ET350)*AV350*1),2)*BB350),2)+ROUND((ROUND(((AE350-(EU350))*AV350*1),2)*BS350),2))</f>
        <v>0</v>
      </c>
      <c r="CS350">
        <f t="shared" si="219"/>
        <v>0</v>
      </c>
      <c r="CT350">
        <f t="shared" si="220"/>
        <v>0</v>
      </c>
      <c r="CU350">
        <f t="shared" si="221"/>
        <v>0</v>
      </c>
      <c r="CV350">
        <f t="shared" si="222"/>
        <v>0</v>
      </c>
      <c r="CW350">
        <f t="shared" si="223"/>
        <v>0</v>
      </c>
      <c r="CX350">
        <f t="shared" si="224"/>
        <v>0</v>
      </c>
      <c r="CY350">
        <f t="shared" si="225"/>
        <v>0</v>
      </c>
      <c r="CZ350">
        <f t="shared" si="226"/>
        <v>0</v>
      </c>
      <c r="DC350" t="s">
        <v>3</v>
      </c>
      <c r="DD350" t="s">
        <v>3</v>
      </c>
      <c r="DE350" t="s">
        <v>3</v>
      </c>
      <c r="DF350" t="s">
        <v>3</v>
      </c>
      <c r="DG350" t="s">
        <v>3</v>
      </c>
      <c r="DH350" t="s">
        <v>3</v>
      </c>
      <c r="DI350" t="s">
        <v>3</v>
      </c>
      <c r="DJ350" t="s">
        <v>3</v>
      </c>
      <c r="DK350" t="s">
        <v>3</v>
      </c>
      <c r="DL350" t="s">
        <v>3</v>
      </c>
      <c r="DM350" t="s">
        <v>3</v>
      </c>
      <c r="DN350">
        <v>0</v>
      </c>
      <c r="DO350">
        <v>0</v>
      </c>
      <c r="DP350">
        <v>1</v>
      </c>
      <c r="DQ350">
        <v>1</v>
      </c>
      <c r="DU350">
        <v>1007</v>
      </c>
      <c r="DV350" t="s">
        <v>222</v>
      </c>
      <c r="DW350" t="s">
        <v>222</v>
      </c>
      <c r="DX350">
        <v>1</v>
      </c>
      <c r="DZ350" t="s">
        <v>3</v>
      </c>
      <c r="EA350" t="s">
        <v>3</v>
      </c>
      <c r="EB350" t="s">
        <v>3</v>
      </c>
      <c r="EC350" t="s">
        <v>3</v>
      </c>
      <c r="EE350">
        <v>50803467</v>
      </c>
      <c r="EF350">
        <v>200</v>
      </c>
      <c r="EG350" t="s">
        <v>178</v>
      </c>
      <c r="EH350">
        <v>0</v>
      </c>
      <c r="EI350" t="s">
        <v>3</v>
      </c>
      <c r="EJ350">
        <v>1</v>
      </c>
      <c r="EK350">
        <v>1617</v>
      </c>
      <c r="EL350" t="s">
        <v>179</v>
      </c>
      <c r="EM350" t="s">
        <v>180</v>
      </c>
      <c r="EO350" t="s">
        <v>3</v>
      </c>
      <c r="EQ350">
        <v>0</v>
      </c>
      <c r="ER350">
        <v>735.27</v>
      </c>
      <c r="ES350">
        <v>735.27</v>
      </c>
      <c r="ET350">
        <v>0</v>
      </c>
      <c r="EU350">
        <v>0</v>
      </c>
      <c r="EV350">
        <v>0</v>
      </c>
      <c r="EW350">
        <v>0</v>
      </c>
      <c r="EX350">
        <v>0</v>
      </c>
      <c r="EY350">
        <v>0</v>
      </c>
      <c r="FQ350">
        <v>0</v>
      </c>
      <c r="FR350">
        <f t="shared" si="227"/>
        <v>0</v>
      </c>
      <c r="FS350">
        <v>0</v>
      </c>
      <c r="FX350">
        <v>0</v>
      </c>
      <c r="FY350">
        <v>0</v>
      </c>
      <c r="GA350" t="s">
        <v>3</v>
      </c>
      <c r="GD350">
        <v>0</v>
      </c>
      <c r="GF350">
        <v>2043517171</v>
      </c>
      <c r="GG350">
        <v>2</v>
      </c>
      <c r="GH350">
        <v>1</v>
      </c>
      <c r="GI350">
        <v>2</v>
      </c>
      <c r="GJ350">
        <v>0</v>
      </c>
      <c r="GK350">
        <f>ROUND(R350*(S12)/100,2)</f>
        <v>0</v>
      </c>
      <c r="GL350">
        <f t="shared" si="228"/>
        <v>0</v>
      </c>
      <c r="GM350">
        <f t="shared" si="229"/>
        <v>774.66</v>
      </c>
      <c r="GN350">
        <f t="shared" si="230"/>
        <v>774.66</v>
      </c>
      <c r="GO350">
        <f t="shared" si="231"/>
        <v>0</v>
      </c>
      <c r="GP350">
        <f t="shared" si="232"/>
        <v>0</v>
      </c>
      <c r="GR350">
        <v>0</v>
      </c>
      <c r="GS350">
        <v>3</v>
      </c>
      <c r="GT350">
        <v>0</v>
      </c>
      <c r="GU350" t="s">
        <v>3</v>
      </c>
      <c r="GV350">
        <f t="shared" si="233"/>
        <v>0</v>
      </c>
      <c r="GW350">
        <v>1</v>
      </c>
      <c r="GX350">
        <f t="shared" si="234"/>
        <v>0</v>
      </c>
      <c r="HA350">
        <v>0</v>
      </c>
      <c r="HB350">
        <v>0</v>
      </c>
      <c r="HC350">
        <f t="shared" si="235"/>
        <v>0</v>
      </c>
      <c r="HE350" t="s">
        <v>3</v>
      </c>
      <c r="HF350" t="s">
        <v>3</v>
      </c>
      <c r="HM350" t="s">
        <v>3</v>
      </c>
      <c r="HN350" t="s">
        <v>3</v>
      </c>
      <c r="HO350" t="s">
        <v>3</v>
      </c>
      <c r="HP350" t="s">
        <v>3</v>
      </c>
      <c r="HQ350" t="s">
        <v>3</v>
      </c>
      <c r="IK350">
        <v>0</v>
      </c>
    </row>
    <row r="351" spans="1:255" x14ac:dyDescent="0.2">
      <c r="A351" s="2">
        <v>17</v>
      </c>
      <c r="B351" s="2">
        <v>1</v>
      </c>
      <c r="C351" s="2"/>
      <c r="D351" s="2"/>
      <c r="E351" s="2" t="s">
        <v>224</v>
      </c>
      <c r="F351" s="2" t="s">
        <v>225</v>
      </c>
      <c r="G351" s="2" t="s">
        <v>226</v>
      </c>
      <c r="H351" s="2" t="s">
        <v>166</v>
      </c>
      <c r="I351" s="2">
        <v>4</v>
      </c>
      <c r="J351" s="2">
        <v>0</v>
      </c>
      <c r="K351" s="2">
        <v>4</v>
      </c>
      <c r="L351" s="2">
        <v>4</v>
      </c>
      <c r="M351" s="2">
        <v>0</v>
      </c>
      <c r="N351" s="2">
        <f t="shared" si="200"/>
        <v>4</v>
      </c>
      <c r="O351" s="2">
        <f t="shared" si="201"/>
        <v>410.57</v>
      </c>
      <c r="P351" s="2">
        <f t="shared" si="202"/>
        <v>410.57</v>
      </c>
      <c r="Q351" s="2">
        <f>(ROUND((ROUND(((ET351)*AV351*I351),2)*BB351),2)+ROUND((ROUND(((AE351-(EU351))*AV351*I351),2)*BS351),2))</f>
        <v>0</v>
      </c>
      <c r="R351" s="2">
        <f t="shared" si="203"/>
        <v>0</v>
      </c>
      <c r="S351" s="2">
        <f t="shared" si="204"/>
        <v>0</v>
      </c>
      <c r="T351" s="2">
        <f t="shared" si="205"/>
        <v>0</v>
      </c>
      <c r="U351" s="2">
        <f t="shared" si="206"/>
        <v>0</v>
      </c>
      <c r="V351" s="2">
        <f t="shared" si="207"/>
        <v>0</v>
      </c>
      <c r="W351" s="2">
        <f t="shared" si="208"/>
        <v>0</v>
      </c>
      <c r="X351" s="2">
        <f t="shared" si="209"/>
        <v>0</v>
      </c>
      <c r="Y351" s="2">
        <f t="shared" si="210"/>
        <v>0</v>
      </c>
      <c r="Z351" s="2"/>
      <c r="AA351" s="2">
        <v>52210627</v>
      </c>
      <c r="AB351" s="2">
        <f t="shared" si="211"/>
        <v>9.86</v>
      </c>
      <c r="AC351" s="2">
        <f t="shared" si="212"/>
        <v>9.86</v>
      </c>
      <c r="AD351" s="2">
        <f>ROUND((((ET351)-(EU351))+AE351),6)</f>
        <v>0</v>
      </c>
      <c r="AE351" s="2">
        <f t="shared" si="238"/>
        <v>0</v>
      </c>
      <c r="AF351" s="2">
        <f t="shared" si="238"/>
        <v>0</v>
      </c>
      <c r="AG351" s="2">
        <f t="shared" si="214"/>
        <v>0</v>
      </c>
      <c r="AH351" s="2">
        <f t="shared" si="239"/>
        <v>0</v>
      </c>
      <c r="AI351" s="2">
        <f t="shared" si="239"/>
        <v>0</v>
      </c>
      <c r="AJ351" s="2">
        <f t="shared" si="216"/>
        <v>0</v>
      </c>
      <c r="AK351" s="2">
        <v>9.86</v>
      </c>
      <c r="AL351" s="2">
        <v>9.86</v>
      </c>
      <c r="AM351" s="2">
        <v>0</v>
      </c>
      <c r="AN351" s="2">
        <v>0</v>
      </c>
      <c r="AO351" s="2">
        <v>0</v>
      </c>
      <c r="AP351" s="2">
        <v>0</v>
      </c>
      <c r="AQ351" s="2">
        <v>0</v>
      </c>
      <c r="AR351" s="2">
        <v>0</v>
      </c>
      <c r="AS351" s="2">
        <v>0</v>
      </c>
      <c r="AT351" s="2">
        <v>0</v>
      </c>
      <c r="AU351" s="2">
        <v>0</v>
      </c>
      <c r="AV351" s="2">
        <v>1</v>
      </c>
      <c r="AW351" s="2">
        <v>1</v>
      </c>
      <c r="AX351" s="2"/>
      <c r="AY351" s="2"/>
      <c r="AZ351" s="2">
        <v>1</v>
      </c>
      <c r="BA351" s="2">
        <v>1</v>
      </c>
      <c r="BB351" s="2">
        <v>1</v>
      </c>
      <c r="BC351" s="2">
        <v>10.41</v>
      </c>
      <c r="BD351" s="2" t="s">
        <v>3</v>
      </c>
      <c r="BE351" s="2" t="s">
        <v>3</v>
      </c>
      <c r="BF351" s="2" t="s">
        <v>3</v>
      </c>
      <c r="BG351" s="2" t="s">
        <v>3</v>
      </c>
      <c r="BH351" s="2">
        <v>3</v>
      </c>
      <c r="BI351" s="2">
        <v>1</v>
      </c>
      <c r="BJ351" s="2" t="s">
        <v>227</v>
      </c>
      <c r="BK351" s="2"/>
      <c r="BL351" s="2"/>
      <c r="BM351" s="2">
        <v>1617</v>
      </c>
      <c r="BN351" s="2">
        <v>0</v>
      </c>
      <c r="BO351" s="2" t="s">
        <v>225</v>
      </c>
      <c r="BP351" s="2">
        <v>1</v>
      </c>
      <c r="BQ351" s="2">
        <v>200</v>
      </c>
      <c r="BR351" s="2">
        <v>0</v>
      </c>
      <c r="BS351" s="2">
        <v>1</v>
      </c>
      <c r="BT351" s="2">
        <v>1</v>
      </c>
      <c r="BU351" s="2">
        <v>1</v>
      </c>
      <c r="BV351" s="2">
        <v>1</v>
      </c>
      <c r="BW351" s="2">
        <v>1</v>
      </c>
      <c r="BX351" s="2">
        <v>1</v>
      </c>
      <c r="BY351" s="2" t="s">
        <v>3</v>
      </c>
      <c r="BZ351" s="2">
        <v>0</v>
      </c>
      <c r="CA351" s="2">
        <v>0</v>
      </c>
      <c r="CB351" s="2" t="s">
        <v>3</v>
      </c>
      <c r="CC351" s="2"/>
      <c r="CD351" s="2"/>
      <c r="CE351" s="2">
        <v>30</v>
      </c>
      <c r="CF351" s="2">
        <v>0</v>
      </c>
      <c r="CG351" s="2">
        <v>0</v>
      </c>
      <c r="CH351" s="2">
        <v>33</v>
      </c>
      <c r="CI351" s="2">
        <v>0</v>
      </c>
      <c r="CJ351" s="2">
        <v>0</v>
      </c>
      <c r="CK351" s="2">
        <v>0</v>
      </c>
      <c r="CL351" s="2">
        <v>0</v>
      </c>
      <c r="CM351" s="2">
        <v>0</v>
      </c>
      <c r="CN351" s="2" t="s">
        <v>3</v>
      </c>
      <c r="CO351" s="2">
        <v>0</v>
      </c>
      <c r="CP351" s="2">
        <f t="shared" si="217"/>
        <v>410.57</v>
      </c>
      <c r="CQ351" s="2">
        <f t="shared" si="218"/>
        <v>102.64</v>
      </c>
      <c r="CR351" s="2">
        <f>(ROUND((ROUND(((ET351)*AV351*1),2)*BB351),2)+ROUND((ROUND(((AE351-(EU351))*AV351*1),2)*BS351),2))</f>
        <v>0</v>
      </c>
      <c r="CS351" s="2">
        <f t="shared" si="219"/>
        <v>0</v>
      </c>
      <c r="CT351" s="2">
        <f t="shared" si="220"/>
        <v>0</v>
      </c>
      <c r="CU351" s="2">
        <f t="shared" si="221"/>
        <v>0</v>
      </c>
      <c r="CV351" s="2">
        <f t="shared" si="222"/>
        <v>0</v>
      </c>
      <c r="CW351" s="2">
        <f t="shared" si="223"/>
        <v>0</v>
      </c>
      <c r="CX351" s="2">
        <f t="shared" si="224"/>
        <v>0</v>
      </c>
      <c r="CY351" s="2">
        <f t="shared" si="225"/>
        <v>0</v>
      </c>
      <c r="CZ351" s="2">
        <f t="shared" si="226"/>
        <v>0</v>
      </c>
      <c r="DA351" s="2"/>
      <c r="DB351" s="2"/>
      <c r="DC351" s="2" t="s">
        <v>3</v>
      </c>
      <c r="DD351" s="2" t="s">
        <v>3</v>
      </c>
      <c r="DE351" s="2" t="s">
        <v>3</v>
      </c>
      <c r="DF351" s="2" t="s">
        <v>3</v>
      </c>
      <c r="DG351" s="2" t="s">
        <v>3</v>
      </c>
      <c r="DH351" s="2" t="s">
        <v>3</v>
      </c>
      <c r="DI351" s="2" t="s">
        <v>3</v>
      </c>
      <c r="DJ351" s="2" t="s">
        <v>3</v>
      </c>
      <c r="DK351" s="2" t="s">
        <v>3</v>
      </c>
      <c r="DL351" s="2" t="s">
        <v>3</v>
      </c>
      <c r="DM351" s="2" t="s">
        <v>3</v>
      </c>
      <c r="DN351" s="2">
        <v>0</v>
      </c>
      <c r="DO351" s="2">
        <v>0</v>
      </c>
      <c r="DP351" s="2">
        <v>1</v>
      </c>
      <c r="DQ351" s="2">
        <v>1</v>
      </c>
      <c r="DR351" s="2"/>
      <c r="DS351" s="2"/>
      <c r="DT351" s="2"/>
      <c r="DU351" s="2">
        <v>1009</v>
      </c>
      <c r="DV351" s="2" t="s">
        <v>166</v>
      </c>
      <c r="DW351" s="2" t="s">
        <v>166</v>
      </c>
      <c r="DX351" s="2">
        <v>1</v>
      </c>
      <c r="DY351" s="2"/>
      <c r="DZ351" s="2" t="s">
        <v>3</v>
      </c>
      <c r="EA351" s="2" t="s">
        <v>3</v>
      </c>
      <c r="EB351" s="2" t="s">
        <v>3</v>
      </c>
      <c r="EC351" s="2" t="s">
        <v>3</v>
      </c>
      <c r="ED351" s="2"/>
      <c r="EE351" s="2">
        <v>50803467</v>
      </c>
      <c r="EF351" s="2">
        <v>200</v>
      </c>
      <c r="EG351" s="2" t="s">
        <v>178</v>
      </c>
      <c r="EH351" s="2">
        <v>0</v>
      </c>
      <c r="EI351" s="2" t="s">
        <v>3</v>
      </c>
      <c r="EJ351" s="2">
        <v>1</v>
      </c>
      <c r="EK351" s="2">
        <v>1617</v>
      </c>
      <c r="EL351" s="2" t="s">
        <v>179</v>
      </c>
      <c r="EM351" s="2" t="s">
        <v>180</v>
      </c>
      <c r="EN351" s="2"/>
      <c r="EO351" s="2" t="s">
        <v>3</v>
      </c>
      <c r="EP351" s="2"/>
      <c r="EQ351" s="2">
        <v>0</v>
      </c>
      <c r="ER351" s="2">
        <v>9.86</v>
      </c>
      <c r="ES351" s="2">
        <v>9.86</v>
      </c>
      <c r="ET351" s="2">
        <v>0</v>
      </c>
      <c r="EU351" s="2">
        <v>0</v>
      </c>
      <c r="EV351" s="2">
        <v>0</v>
      </c>
      <c r="EW351" s="2">
        <v>0</v>
      </c>
      <c r="EX351" s="2">
        <v>0</v>
      </c>
      <c r="EY351" s="2">
        <v>0</v>
      </c>
      <c r="EZ351" s="2"/>
      <c r="FA351" s="2"/>
      <c r="FB351" s="2"/>
      <c r="FC351" s="2"/>
      <c r="FD351" s="2"/>
      <c r="FE351" s="2"/>
      <c r="FF351" s="2"/>
      <c r="FG351" s="2"/>
      <c r="FH351" s="2"/>
      <c r="FI351" s="2"/>
      <c r="FJ351" s="2"/>
      <c r="FK351" s="2"/>
      <c r="FL351" s="2"/>
      <c r="FM351" s="2"/>
      <c r="FN351" s="2"/>
      <c r="FO351" s="2"/>
      <c r="FP351" s="2"/>
      <c r="FQ351" s="2">
        <v>0</v>
      </c>
      <c r="FR351" s="2">
        <f t="shared" si="227"/>
        <v>0</v>
      </c>
      <c r="FS351" s="2">
        <v>0</v>
      </c>
      <c r="FT351" s="2"/>
      <c r="FU351" s="2"/>
      <c r="FV351" s="2"/>
      <c r="FW351" s="2"/>
      <c r="FX351" s="2">
        <v>0</v>
      </c>
      <c r="FY351" s="2">
        <v>0</v>
      </c>
      <c r="FZ351" s="2"/>
      <c r="GA351" s="2" t="s">
        <v>3</v>
      </c>
      <c r="GB351" s="2"/>
      <c r="GC351" s="2"/>
      <c r="GD351" s="2">
        <v>0</v>
      </c>
      <c r="GE351" s="2"/>
      <c r="GF351" s="2">
        <v>1241994263</v>
      </c>
      <c r="GG351" s="2">
        <v>2</v>
      </c>
      <c r="GH351" s="2">
        <v>1</v>
      </c>
      <c r="GI351" s="2">
        <v>2</v>
      </c>
      <c r="GJ351" s="2">
        <v>0</v>
      </c>
      <c r="GK351" s="2">
        <f>ROUND(R351*(R12)/100,2)</f>
        <v>0</v>
      </c>
      <c r="GL351" s="2">
        <f t="shared" si="228"/>
        <v>0</v>
      </c>
      <c r="GM351" s="2">
        <f t="shared" si="229"/>
        <v>410.57</v>
      </c>
      <c r="GN351" s="2">
        <f t="shared" si="230"/>
        <v>410.57</v>
      </c>
      <c r="GO351" s="2">
        <f t="shared" si="231"/>
        <v>0</v>
      </c>
      <c r="GP351" s="2">
        <f t="shared" si="232"/>
        <v>0</v>
      </c>
      <c r="GQ351" s="2"/>
      <c r="GR351" s="2">
        <v>0</v>
      </c>
      <c r="GS351" s="2">
        <v>3</v>
      </c>
      <c r="GT351" s="2">
        <v>0</v>
      </c>
      <c r="GU351" s="2" t="s">
        <v>3</v>
      </c>
      <c r="GV351" s="2">
        <f t="shared" si="233"/>
        <v>0</v>
      </c>
      <c r="GW351" s="2">
        <v>1</v>
      </c>
      <c r="GX351" s="2">
        <f t="shared" si="234"/>
        <v>0</v>
      </c>
      <c r="GY351" s="2"/>
      <c r="GZ351" s="2"/>
      <c r="HA351" s="2">
        <v>0</v>
      </c>
      <c r="HB351" s="2">
        <v>0</v>
      </c>
      <c r="HC351" s="2">
        <f t="shared" si="235"/>
        <v>0</v>
      </c>
      <c r="HD351" s="2"/>
      <c r="HE351" s="2" t="s">
        <v>3</v>
      </c>
      <c r="HF351" s="2" t="s">
        <v>3</v>
      </c>
      <c r="HG351" s="2"/>
      <c r="HH351" s="2"/>
      <c r="HI351" s="2"/>
      <c r="HJ351" s="2"/>
      <c r="HK351" s="2"/>
      <c r="HL351" s="2"/>
      <c r="HM351" s="2" t="s">
        <v>3</v>
      </c>
      <c r="HN351" s="2" t="s">
        <v>3</v>
      </c>
      <c r="HO351" s="2" t="s">
        <v>3</v>
      </c>
      <c r="HP351" s="2" t="s">
        <v>3</v>
      </c>
      <c r="HQ351" s="2" t="s">
        <v>3</v>
      </c>
      <c r="HR351" s="2"/>
      <c r="HS351" s="2"/>
      <c r="HT351" s="2"/>
      <c r="HU351" s="2"/>
      <c r="HV351" s="2"/>
      <c r="HW351" s="2"/>
      <c r="HX351" s="2"/>
      <c r="HY351" s="2"/>
      <c r="HZ351" s="2"/>
      <c r="IA351" s="2"/>
      <c r="IB351" s="2"/>
      <c r="IC351" s="2"/>
      <c r="ID351" s="2"/>
      <c r="IE351" s="2"/>
      <c r="IF351" s="2"/>
      <c r="IG351" s="2"/>
      <c r="IH351" s="2"/>
      <c r="II351" s="2"/>
      <c r="IJ351" s="2"/>
      <c r="IK351" s="2">
        <v>0</v>
      </c>
      <c r="IL351" s="2"/>
      <c r="IM351" s="2"/>
      <c r="IN351" s="2"/>
      <c r="IO351" s="2"/>
      <c r="IP351" s="2"/>
      <c r="IQ351" s="2"/>
      <c r="IR351" s="2"/>
      <c r="IS351" s="2"/>
      <c r="IT351" s="2"/>
      <c r="IU351" s="2"/>
    </row>
    <row r="352" spans="1:255" x14ac:dyDescent="0.2">
      <c r="A352">
        <v>17</v>
      </c>
      <c r="B352">
        <v>1</v>
      </c>
      <c r="E352" t="s">
        <v>224</v>
      </c>
      <c r="F352" t="s">
        <v>225</v>
      </c>
      <c r="G352" t="s">
        <v>226</v>
      </c>
      <c r="H352" t="s">
        <v>166</v>
      </c>
      <c r="I352">
        <v>4</v>
      </c>
      <c r="J352">
        <v>0</v>
      </c>
      <c r="K352">
        <v>4</v>
      </c>
      <c r="L352">
        <v>4</v>
      </c>
      <c r="M352">
        <v>0</v>
      </c>
      <c r="N352">
        <f t="shared" si="200"/>
        <v>4</v>
      </c>
      <c r="O352">
        <f t="shared" si="201"/>
        <v>410.57</v>
      </c>
      <c r="P352">
        <f t="shared" si="202"/>
        <v>410.57</v>
      </c>
      <c r="Q352">
        <f>(ROUND((ROUND(((ET352)*AV352*I352),2)*BB352),2)+ROUND((ROUND(((AE352-(EU352))*AV352*I352),2)*BS352),2))</f>
        <v>0</v>
      </c>
      <c r="R352">
        <f t="shared" si="203"/>
        <v>0</v>
      </c>
      <c r="S352">
        <f t="shared" si="204"/>
        <v>0</v>
      </c>
      <c r="T352">
        <f t="shared" si="205"/>
        <v>0</v>
      </c>
      <c r="U352">
        <f t="shared" si="206"/>
        <v>0</v>
      </c>
      <c r="V352">
        <f t="shared" si="207"/>
        <v>0</v>
      </c>
      <c r="W352">
        <f t="shared" si="208"/>
        <v>0</v>
      </c>
      <c r="X352">
        <f t="shared" si="209"/>
        <v>0</v>
      </c>
      <c r="Y352">
        <f t="shared" si="210"/>
        <v>0</v>
      </c>
      <c r="AA352">
        <v>52210569</v>
      </c>
      <c r="AB352">
        <f t="shared" si="211"/>
        <v>9.86</v>
      </c>
      <c r="AC352">
        <f t="shared" si="212"/>
        <v>9.86</v>
      </c>
      <c r="AD352">
        <f>ROUND((((ET352)-(EU352))+AE352),6)</f>
        <v>0</v>
      </c>
      <c r="AE352">
        <f t="shared" si="238"/>
        <v>0</v>
      </c>
      <c r="AF352">
        <f t="shared" si="238"/>
        <v>0</v>
      </c>
      <c r="AG352">
        <f t="shared" si="214"/>
        <v>0</v>
      </c>
      <c r="AH352">
        <f t="shared" si="239"/>
        <v>0</v>
      </c>
      <c r="AI352">
        <f t="shared" si="239"/>
        <v>0</v>
      </c>
      <c r="AJ352">
        <f t="shared" si="216"/>
        <v>0</v>
      </c>
      <c r="AK352">
        <v>9.86</v>
      </c>
      <c r="AL352">
        <v>9.86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1</v>
      </c>
      <c r="AW352">
        <v>1</v>
      </c>
      <c r="AZ352">
        <v>1</v>
      </c>
      <c r="BA352">
        <v>1</v>
      </c>
      <c r="BB352">
        <v>1</v>
      </c>
      <c r="BC352">
        <v>10.41</v>
      </c>
      <c r="BD352" t="s">
        <v>3</v>
      </c>
      <c r="BE352" t="s">
        <v>3</v>
      </c>
      <c r="BF352" t="s">
        <v>3</v>
      </c>
      <c r="BG352" t="s">
        <v>3</v>
      </c>
      <c r="BH352">
        <v>3</v>
      </c>
      <c r="BI352">
        <v>1</v>
      </c>
      <c r="BJ352" t="s">
        <v>227</v>
      </c>
      <c r="BM352">
        <v>1617</v>
      </c>
      <c r="BN352">
        <v>0</v>
      </c>
      <c r="BO352" t="s">
        <v>225</v>
      </c>
      <c r="BP352">
        <v>1</v>
      </c>
      <c r="BQ352">
        <v>200</v>
      </c>
      <c r="BR352">
        <v>0</v>
      </c>
      <c r="BS352">
        <v>1</v>
      </c>
      <c r="BT352">
        <v>1</v>
      </c>
      <c r="BU352">
        <v>1</v>
      </c>
      <c r="BV352">
        <v>1</v>
      </c>
      <c r="BW352">
        <v>1</v>
      </c>
      <c r="BX352">
        <v>1</v>
      </c>
      <c r="BY352" t="s">
        <v>3</v>
      </c>
      <c r="BZ352">
        <v>0</v>
      </c>
      <c r="CA352">
        <v>0</v>
      </c>
      <c r="CB352" t="s">
        <v>3</v>
      </c>
      <c r="CE352">
        <v>30</v>
      </c>
      <c r="CF352">
        <v>0</v>
      </c>
      <c r="CG352">
        <v>0</v>
      </c>
      <c r="CH352">
        <v>33</v>
      </c>
      <c r="CI352">
        <v>0</v>
      </c>
      <c r="CJ352">
        <v>0</v>
      </c>
      <c r="CK352">
        <v>0</v>
      </c>
      <c r="CL352">
        <v>0</v>
      </c>
      <c r="CM352">
        <v>0</v>
      </c>
      <c r="CN352" t="s">
        <v>3</v>
      </c>
      <c r="CO352">
        <v>0</v>
      </c>
      <c r="CP352">
        <f t="shared" si="217"/>
        <v>410.57</v>
      </c>
      <c r="CQ352">
        <f t="shared" si="218"/>
        <v>102.64</v>
      </c>
      <c r="CR352">
        <f>(ROUND((ROUND(((ET352)*AV352*1),2)*BB352),2)+ROUND((ROUND(((AE352-(EU352))*AV352*1),2)*BS352),2))</f>
        <v>0</v>
      </c>
      <c r="CS352">
        <f t="shared" si="219"/>
        <v>0</v>
      </c>
      <c r="CT352">
        <f t="shared" si="220"/>
        <v>0</v>
      </c>
      <c r="CU352">
        <f t="shared" si="221"/>
        <v>0</v>
      </c>
      <c r="CV352">
        <f t="shared" si="222"/>
        <v>0</v>
      </c>
      <c r="CW352">
        <f t="shared" si="223"/>
        <v>0</v>
      </c>
      <c r="CX352">
        <f t="shared" si="224"/>
        <v>0</v>
      </c>
      <c r="CY352">
        <f t="shared" si="225"/>
        <v>0</v>
      </c>
      <c r="CZ352">
        <f t="shared" si="226"/>
        <v>0</v>
      </c>
      <c r="DC352" t="s">
        <v>3</v>
      </c>
      <c r="DD352" t="s">
        <v>3</v>
      </c>
      <c r="DE352" t="s">
        <v>3</v>
      </c>
      <c r="DF352" t="s">
        <v>3</v>
      </c>
      <c r="DG352" t="s">
        <v>3</v>
      </c>
      <c r="DH352" t="s">
        <v>3</v>
      </c>
      <c r="DI352" t="s">
        <v>3</v>
      </c>
      <c r="DJ352" t="s">
        <v>3</v>
      </c>
      <c r="DK352" t="s">
        <v>3</v>
      </c>
      <c r="DL352" t="s">
        <v>3</v>
      </c>
      <c r="DM352" t="s">
        <v>3</v>
      </c>
      <c r="DN352">
        <v>0</v>
      </c>
      <c r="DO352">
        <v>0</v>
      </c>
      <c r="DP352">
        <v>1</v>
      </c>
      <c r="DQ352">
        <v>1</v>
      </c>
      <c r="DU352">
        <v>1009</v>
      </c>
      <c r="DV352" t="s">
        <v>166</v>
      </c>
      <c r="DW352" t="s">
        <v>166</v>
      </c>
      <c r="DX352">
        <v>1</v>
      </c>
      <c r="DZ352" t="s">
        <v>3</v>
      </c>
      <c r="EA352" t="s">
        <v>3</v>
      </c>
      <c r="EB352" t="s">
        <v>3</v>
      </c>
      <c r="EC352" t="s">
        <v>3</v>
      </c>
      <c r="EE352">
        <v>50803467</v>
      </c>
      <c r="EF352">
        <v>200</v>
      </c>
      <c r="EG352" t="s">
        <v>178</v>
      </c>
      <c r="EH352">
        <v>0</v>
      </c>
      <c r="EI352" t="s">
        <v>3</v>
      </c>
      <c r="EJ352">
        <v>1</v>
      </c>
      <c r="EK352">
        <v>1617</v>
      </c>
      <c r="EL352" t="s">
        <v>179</v>
      </c>
      <c r="EM352" t="s">
        <v>180</v>
      </c>
      <c r="EO352" t="s">
        <v>3</v>
      </c>
      <c r="EQ352">
        <v>0</v>
      </c>
      <c r="ER352">
        <v>9.86</v>
      </c>
      <c r="ES352">
        <v>9.86</v>
      </c>
      <c r="ET352">
        <v>0</v>
      </c>
      <c r="EU352">
        <v>0</v>
      </c>
      <c r="EV352">
        <v>0</v>
      </c>
      <c r="EW352">
        <v>0</v>
      </c>
      <c r="EX352">
        <v>0</v>
      </c>
      <c r="EY352">
        <v>0</v>
      </c>
      <c r="FQ352">
        <v>0</v>
      </c>
      <c r="FR352">
        <f t="shared" si="227"/>
        <v>0</v>
      </c>
      <c r="FS352">
        <v>0</v>
      </c>
      <c r="FX352">
        <v>0</v>
      </c>
      <c r="FY352">
        <v>0</v>
      </c>
      <c r="GA352" t="s">
        <v>3</v>
      </c>
      <c r="GD352">
        <v>0</v>
      </c>
      <c r="GF352">
        <v>1241994263</v>
      </c>
      <c r="GG352">
        <v>2</v>
      </c>
      <c r="GH352">
        <v>1</v>
      </c>
      <c r="GI352">
        <v>2</v>
      </c>
      <c r="GJ352">
        <v>0</v>
      </c>
      <c r="GK352">
        <f>ROUND(R352*(S12)/100,2)</f>
        <v>0</v>
      </c>
      <c r="GL352">
        <f t="shared" si="228"/>
        <v>0</v>
      </c>
      <c r="GM352">
        <f t="shared" si="229"/>
        <v>410.57</v>
      </c>
      <c r="GN352">
        <f t="shared" si="230"/>
        <v>410.57</v>
      </c>
      <c r="GO352">
        <f t="shared" si="231"/>
        <v>0</v>
      </c>
      <c r="GP352">
        <f t="shared" si="232"/>
        <v>0</v>
      </c>
      <c r="GR352">
        <v>0</v>
      </c>
      <c r="GS352">
        <v>3</v>
      </c>
      <c r="GT352">
        <v>0</v>
      </c>
      <c r="GU352" t="s">
        <v>3</v>
      </c>
      <c r="GV352">
        <f t="shared" si="233"/>
        <v>0</v>
      </c>
      <c r="GW352">
        <v>1</v>
      </c>
      <c r="GX352">
        <f t="shared" si="234"/>
        <v>0</v>
      </c>
      <c r="HA352">
        <v>0</v>
      </c>
      <c r="HB352">
        <v>0</v>
      </c>
      <c r="HC352">
        <f t="shared" si="235"/>
        <v>0</v>
      </c>
      <c r="HE352" t="s">
        <v>3</v>
      </c>
      <c r="HF352" t="s">
        <v>3</v>
      </c>
      <c r="HM352" t="s">
        <v>3</v>
      </c>
      <c r="HN352" t="s">
        <v>3</v>
      </c>
      <c r="HO352" t="s">
        <v>3</v>
      </c>
      <c r="HP352" t="s">
        <v>3</v>
      </c>
      <c r="HQ352" t="s">
        <v>3</v>
      </c>
      <c r="IK352">
        <v>0</v>
      </c>
    </row>
    <row r="353" spans="1:255" x14ac:dyDescent="0.2">
      <c r="A353" s="2">
        <v>17</v>
      </c>
      <c r="B353" s="2">
        <v>1</v>
      </c>
      <c r="C353" s="2">
        <f>ROW(SmtRes!A156)</f>
        <v>156</v>
      </c>
      <c r="D353" s="2">
        <f>ROW(EtalonRes!A176)</f>
        <v>176</v>
      </c>
      <c r="E353" s="2" t="s">
        <v>228</v>
      </c>
      <c r="F353" s="2" t="s">
        <v>193</v>
      </c>
      <c r="G353" s="2" t="s">
        <v>229</v>
      </c>
      <c r="H353" s="2" t="s">
        <v>195</v>
      </c>
      <c r="I353" s="2">
        <v>0.08</v>
      </c>
      <c r="J353" s="2">
        <v>0</v>
      </c>
      <c r="K353" s="2">
        <v>0.08</v>
      </c>
      <c r="L353" s="2">
        <v>0.08</v>
      </c>
      <c r="M353" s="2">
        <v>0</v>
      </c>
      <c r="N353" s="2">
        <f t="shared" si="200"/>
        <v>0.08</v>
      </c>
      <c r="O353" s="2">
        <f t="shared" si="201"/>
        <v>10579.3</v>
      </c>
      <c r="P353" s="2">
        <f t="shared" si="202"/>
        <v>0</v>
      </c>
      <c r="Q353" s="2">
        <f>(ROUND((ROUND(((((ET353*1.2)*1.1))*AV353*I353),2)*BB353),2)+ROUND((ROUND(((AE353-(((EU353*1.2)*1.1)))*AV353*I353),2)*BS353),2))</f>
        <v>3130.6</v>
      </c>
      <c r="R353" s="2">
        <f t="shared" si="203"/>
        <v>1981.81</v>
      </c>
      <c r="S353" s="2">
        <f t="shared" si="204"/>
        <v>7448.7</v>
      </c>
      <c r="T353" s="2">
        <f t="shared" si="205"/>
        <v>0</v>
      </c>
      <c r="U353" s="2">
        <f t="shared" si="206"/>
        <v>22.236470783999998</v>
      </c>
      <c r="V353" s="2">
        <f t="shared" si="207"/>
        <v>0</v>
      </c>
      <c r="W353" s="2">
        <f t="shared" si="208"/>
        <v>0</v>
      </c>
      <c r="X353" s="2">
        <f t="shared" si="209"/>
        <v>5586.53</v>
      </c>
      <c r="Y353" s="2">
        <f t="shared" si="210"/>
        <v>3053.97</v>
      </c>
      <c r="Z353" s="2"/>
      <c r="AA353" s="2">
        <v>52210627</v>
      </c>
      <c r="AB353" s="2">
        <f t="shared" si="211"/>
        <v>5069.3015999999998</v>
      </c>
      <c r="AC353" s="2">
        <f t="shared" si="212"/>
        <v>0</v>
      </c>
      <c r="AD353" s="2">
        <f>ROUND((((((ET353*1.2)*1.1))-(((EU353*1.2)*1.1)))+AE353),6)</f>
        <v>2151.6923999999999</v>
      </c>
      <c r="AE353" s="2">
        <f t="shared" ref="AE353:AF356" si="240">ROUND((((EU353*1.2)*1.1)),6)</f>
        <v>776.27880000000005</v>
      </c>
      <c r="AF353" s="2">
        <f t="shared" si="240"/>
        <v>2917.6091999999999</v>
      </c>
      <c r="AG353" s="2">
        <f t="shared" si="214"/>
        <v>0</v>
      </c>
      <c r="AH353" s="2">
        <f t="shared" ref="AH353:AI356" si="241">(((EW353*1.2)*1.1))</f>
        <v>265.47840000000002</v>
      </c>
      <c r="AI353" s="2">
        <f t="shared" si="241"/>
        <v>0</v>
      </c>
      <c r="AJ353" s="2">
        <f t="shared" si="216"/>
        <v>0</v>
      </c>
      <c r="AK353" s="2">
        <v>3840.38</v>
      </c>
      <c r="AL353" s="2">
        <v>0</v>
      </c>
      <c r="AM353" s="2">
        <v>1630.07</v>
      </c>
      <c r="AN353" s="2">
        <v>588.09</v>
      </c>
      <c r="AO353" s="2">
        <v>2210.31</v>
      </c>
      <c r="AP353" s="2">
        <v>0</v>
      </c>
      <c r="AQ353" s="2">
        <v>201.12</v>
      </c>
      <c r="AR353" s="2">
        <v>0</v>
      </c>
      <c r="AS353" s="2">
        <v>0</v>
      </c>
      <c r="AT353" s="2">
        <v>75</v>
      </c>
      <c r="AU353" s="2">
        <v>41</v>
      </c>
      <c r="AV353" s="2">
        <v>1.0469999999999999</v>
      </c>
      <c r="AW353" s="2">
        <v>1.002</v>
      </c>
      <c r="AX353" s="2"/>
      <c r="AY353" s="2"/>
      <c r="AZ353" s="2">
        <v>1</v>
      </c>
      <c r="BA353" s="2">
        <v>30.48</v>
      </c>
      <c r="BB353" s="2">
        <v>17.37</v>
      </c>
      <c r="BC353" s="2">
        <v>1</v>
      </c>
      <c r="BD353" s="2" t="s">
        <v>3</v>
      </c>
      <c r="BE353" s="2" t="s">
        <v>3</v>
      </c>
      <c r="BF353" s="2" t="s">
        <v>3</v>
      </c>
      <c r="BG353" s="2" t="s">
        <v>3</v>
      </c>
      <c r="BH353" s="2">
        <v>0</v>
      </c>
      <c r="BI353" s="2">
        <v>1</v>
      </c>
      <c r="BJ353" s="2" t="s">
        <v>196</v>
      </c>
      <c r="BK353" s="2"/>
      <c r="BL353" s="2"/>
      <c r="BM353" s="2">
        <v>682</v>
      </c>
      <c r="BN353" s="2">
        <v>0</v>
      </c>
      <c r="BO353" s="2" t="s">
        <v>193</v>
      </c>
      <c r="BP353" s="2">
        <v>1</v>
      </c>
      <c r="BQ353" s="2">
        <v>60</v>
      </c>
      <c r="BR353" s="2">
        <v>0</v>
      </c>
      <c r="BS353" s="2">
        <v>30.48</v>
      </c>
      <c r="BT353" s="2">
        <v>1</v>
      </c>
      <c r="BU353" s="2">
        <v>1</v>
      </c>
      <c r="BV353" s="2">
        <v>1</v>
      </c>
      <c r="BW353" s="2">
        <v>1</v>
      </c>
      <c r="BX353" s="2">
        <v>1</v>
      </c>
      <c r="BY353" s="2" t="s">
        <v>3</v>
      </c>
      <c r="BZ353" s="2">
        <v>75</v>
      </c>
      <c r="CA353" s="2">
        <v>41</v>
      </c>
      <c r="CB353" s="2" t="s">
        <v>3</v>
      </c>
      <c r="CC353" s="2"/>
      <c r="CD353" s="2"/>
      <c r="CE353" s="2">
        <v>30</v>
      </c>
      <c r="CF353" s="2">
        <v>0</v>
      </c>
      <c r="CG353" s="2">
        <v>0</v>
      </c>
      <c r="CH353" s="2">
        <v>34</v>
      </c>
      <c r="CI353" s="2">
        <v>0</v>
      </c>
      <c r="CJ353" s="2">
        <v>0</v>
      </c>
      <c r="CK353" s="2">
        <v>0</v>
      </c>
      <c r="CL353" s="2">
        <v>0</v>
      </c>
      <c r="CM353" s="2">
        <v>0</v>
      </c>
      <c r="CN353" s="2" t="s">
        <v>462</v>
      </c>
      <c r="CO353" s="2">
        <v>0</v>
      </c>
      <c r="CP353" s="2">
        <f t="shared" si="217"/>
        <v>10579.3</v>
      </c>
      <c r="CQ353" s="2">
        <f t="shared" si="218"/>
        <v>0</v>
      </c>
      <c r="CR353" s="2">
        <f>(ROUND((ROUND(((((ET353*1.2)*1.1))*AV353*1),2)*BB353),2)+ROUND((ROUND(((AE353-(((EU353*1.2)*1.1)))*AV353*1),2)*BS353),2))</f>
        <v>39131.480000000003</v>
      </c>
      <c r="CS353" s="2">
        <f t="shared" si="219"/>
        <v>24772.92</v>
      </c>
      <c r="CT353" s="2">
        <f t="shared" si="220"/>
        <v>93108.479999999996</v>
      </c>
      <c r="CU353" s="2">
        <f t="shared" si="221"/>
        <v>0</v>
      </c>
      <c r="CV353" s="2">
        <f t="shared" si="222"/>
        <v>277.95588479999998</v>
      </c>
      <c r="CW353" s="2">
        <f t="shared" si="223"/>
        <v>0</v>
      </c>
      <c r="CX353" s="2">
        <f t="shared" si="224"/>
        <v>0</v>
      </c>
      <c r="CY353" s="2">
        <f t="shared" si="225"/>
        <v>5586.5249999999996</v>
      </c>
      <c r="CZ353" s="2">
        <f t="shared" si="226"/>
        <v>3053.9669999999996</v>
      </c>
      <c r="DA353" s="2"/>
      <c r="DB353" s="2"/>
      <c r="DC353" s="2" t="s">
        <v>3</v>
      </c>
      <c r="DD353" s="2" t="s">
        <v>3</v>
      </c>
      <c r="DE353" s="2" t="s">
        <v>26</v>
      </c>
      <c r="DF353" s="2" t="s">
        <v>26</v>
      </c>
      <c r="DG353" s="2" t="s">
        <v>26</v>
      </c>
      <c r="DH353" s="2" t="s">
        <v>3</v>
      </c>
      <c r="DI353" s="2" t="s">
        <v>26</v>
      </c>
      <c r="DJ353" s="2" t="s">
        <v>26</v>
      </c>
      <c r="DK353" s="2" t="s">
        <v>3</v>
      </c>
      <c r="DL353" s="2" t="s">
        <v>3</v>
      </c>
      <c r="DM353" s="2" t="s">
        <v>3</v>
      </c>
      <c r="DN353" s="2">
        <v>91</v>
      </c>
      <c r="DO353" s="2">
        <v>70</v>
      </c>
      <c r="DP353" s="2">
        <v>1.0469999999999999</v>
      </c>
      <c r="DQ353" s="2">
        <v>1.002</v>
      </c>
      <c r="DR353" s="2"/>
      <c r="DS353" s="2"/>
      <c r="DT353" s="2"/>
      <c r="DU353" s="2">
        <v>1013</v>
      </c>
      <c r="DV353" s="2" t="s">
        <v>195</v>
      </c>
      <c r="DW353" s="2" t="s">
        <v>195</v>
      </c>
      <c r="DX353" s="2">
        <v>1</v>
      </c>
      <c r="DY353" s="2"/>
      <c r="DZ353" s="2" t="s">
        <v>3</v>
      </c>
      <c r="EA353" s="2" t="s">
        <v>3</v>
      </c>
      <c r="EB353" s="2" t="s">
        <v>3</v>
      </c>
      <c r="EC353" s="2" t="s">
        <v>3</v>
      </c>
      <c r="ED353" s="2"/>
      <c r="EE353" s="2">
        <v>50802532</v>
      </c>
      <c r="EF353" s="2">
        <v>60</v>
      </c>
      <c r="EG353" s="2" t="s">
        <v>197</v>
      </c>
      <c r="EH353" s="2">
        <v>0</v>
      </c>
      <c r="EI353" s="2" t="s">
        <v>3</v>
      </c>
      <c r="EJ353" s="2">
        <v>1</v>
      </c>
      <c r="EK353" s="2">
        <v>682</v>
      </c>
      <c r="EL353" s="2" t="s">
        <v>198</v>
      </c>
      <c r="EM353" s="2" t="s">
        <v>199</v>
      </c>
      <c r="EN353" s="2"/>
      <c r="EO353" s="2" t="s">
        <v>30</v>
      </c>
      <c r="EP353" s="2"/>
      <c r="EQ353" s="2">
        <v>0</v>
      </c>
      <c r="ER353" s="2">
        <v>3840.38</v>
      </c>
      <c r="ES353" s="2">
        <v>0</v>
      </c>
      <c r="ET353" s="2">
        <v>1630.07</v>
      </c>
      <c r="EU353" s="2">
        <v>588.09</v>
      </c>
      <c r="EV353" s="2">
        <v>2210.31</v>
      </c>
      <c r="EW353" s="2">
        <v>201.12</v>
      </c>
      <c r="EX353" s="2">
        <v>0</v>
      </c>
      <c r="EY353" s="2">
        <v>0</v>
      </c>
      <c r="EZ353" s="2"/>
      <c r="FA353" s="2"/>
      <c r="FB353" s="2"/>
      <c r="FC353" s="2"/>
      <c r="FD353" s="2"/>
      <c r="FE353" s="2"/>
      <c r="FF353" s="2"/>
      <c r="FG353" s="2"/>
      <c r="FH353" s="2"/>
      <c r="FI353" s="2"/>
      <c r="FJ353" s="2"/>
      <c r="FK353" s="2"/>
      <c r="FL353" s="2"/>
      <c r="FM353" s="2"/>
      <c r="FN353" s="2"/>
      <c r="FO353" s="2"/>
      <c r="FP353" s="2"/>
      <c r="FQ353" s="2">
        <v>0</v>
      </c>
      <c r="FR353" s="2">
        <f t="shared" si="227"/>
        <v>0</v>
      </c>
      <c r="FS353" s="2">
        <v>0</v>
      </c>
      <c r="FT353" s="2"/>
      <c r="FU353" s="2"/>
      <c r="FV353" s="2"/>
      <c r="FW353" s="2"/>
      <c r="FX353" s="2">
        <v>91</v>
      </c>
      <c r="FY353" s="2">
        <v>70</v>
      </c>
      <c r="FZ353" s="2"/>
      <c r="GA353" s="2" t="s">
        <v>3</v>
      </c>
      <c r="GB353" s="2"/>
      <c r="GC353" s="2"/>
      <c r="GD353" s="2">
        <v>0</v>
      </c>
      <c r="GE353" s="2"/>
      <c r="GF353" s="2">
        <v>-997209791</v>
      </c>
      <c r="GG353" s="2">
        <v>2</v>
      </c>
      <c r="GH353" s="2">
        <v>1</v>
      </c>
      <c r="GI353" s="2">
        <v>2</v>
      </c>
      <c r="GJ353" s="2">
        <v>0</v>
      </c>
      <c r="GK353" s="2">
        <f>ROUND(R353*(R12)/100,2)</f>
        <v>3170.9</v>
      </c>
      <c r="GL353" s="2">
        <f t="shared" si="228"/>
        <v>0</v>
      </c>
      <c r="GM353" s="2">
        <f t="shared" si="229"/>
        <v>22390.7</v>
      </c>
      <c r="GN353" s="2">
        <f t="shared" si="230"/>
        <v>22390.7</v>
      </c>
      <c r="GO353" s="2">
        <f t="shared" si="231"/>
        <v>0</v>
      </c>
      <c r="GP353" s="2">
        <f t="shared" si="232"/>
        <v>0</v>
      </c>
      <c r="GQ353" s="2"/>
      <c r="GR353" s="2">
        <v>0</v>
      </c>
      <c r="GS353" s="2">
        <v>3</v>
      </c>
      <c r="GT353" s="2">
        <v>0</v>
      </c>
      <c r="GU353" s="2" t="s">
        <v>3</v>
      </c>
      <c r="GV353" s="2">
        <f t="shared" si="233"/>
        <v>0</v>
      </c>
      <c r="GW353" s="2">
        <v>1</v>
      </c>
      <c r="GX353" s="2">
        <f t="shared" si="234"/>
        <v>0</v>
      </c>
      <c r="GY353" s="2"/>
      <c r="GZ353" s="2"/>
      <c r="HA353" s="2">
        <v>0</v>
      </c>
      <c r="HB353" s="2">
        <v>0</v>
      </c>
      <c r="HC353" s="2">
        <f t="shared" si="235"/>
        <v>0</v>
      </c>
      <c r="HD353" s="2"/>
      <c r="HE353" s="2" t="s">
        <v>3</v>
      </c>
      <c r="HF353" s="2" t="s">
        <v>3</v>
      </c>
      <c r="HG353" s="2"/>
      <c r="HH353" s="2"/>
      <c r="HI353" s="2"/>
      <c r="HJ353" s="2"/>
      <c r="HK353" s="2"/>
      <c r="HL353" s="2"/>
      <c r="HM353" s="2" t="s">
        <v>3</v>
      </c>
      <c r="HN353" s="2" t="s">
        <v>3</v>
      </c>
      <c r="HO353" s="2" t="s">
        <v>3</v>
      </c>
      <c r="HP353" s="2" t="s">
        <v>3</v>
      </c>
      <c r="HQ353" s="2" t="s">
        <v>3</v>
      </c>
      <c r="HR353" s="2"/>
      <c r="HS353" s="2"/>
      <c r="HT353" s="2"/>
      <c r="HU353" s="2"/>
      <c r="HV353" s="2"/>
      <c r="HW353" s="2"/>
      <c r="HX353" s="2"/>
      <c r="HY353" s="2"/>
      <c r="HZ353" s="2"/>
      <c r="IA353" s="2"/>
      <c r="IB353" s="2"/>
      <c r="IC353" s="2"/>
      <c r="ID353" s="2"/>
      <c r="IE353" s="2"/>
      <c r="IF353" s="2"/>
      <c r="IG353" s="2"/>
      <c r="IH353" s="2"/>
      <c r="II353" s="2"/>
      <c r="IJ353" s="2"/>
      <c r="IK353" s="2">
        <v>0</v>
      </c>
      <c r="IL353" s="2"/>
      <c r="IM353" s="2"/>
      <c r="IN353" s="2"/>
      <c r="IO353" s="2"/>
      <c r="IP353" s="2"/>
      <c r="IQ353" s="2"/>
      <c r="IR353" s="2"/>
      <c r="IS353" s="2"/>
      <c r="IT353" s="2"/>
      <c r="IU353" s="2"/>
    </row>
    <row r="354" spans="1:255" x14ac:dyDescent="0.2">
      <c r="A354">
        <v>17</v>
      </c>
      <c r="B354">
        <v>1</v>
      </c>
      <c r="C354">
        <f>ROW(SmtRes!A160)</f>
        <v>160</v>
      </c>
      <c r="D354">
        <f>ROW(EtalonRes!A180)</f>
        <v>180</v>
      </c>
      <c r="E354" t="s">
        <v>228</v>
      </c>
      <c r="F354" t="s">
        <v>193</v>
      </c>
      <c r="G354" t="s">
        <v>229</v>
      </c>
      <c r="H354" t="s">
        <v>195</v>
      </c>
      <c r="I354">
        <v>0.08</v>
      </c>
      <c r="J354">
        <v>0</v>
      </c>
      <c r="K354">
        <v>0.08</v>
      </c>
      <c r="L354">
        <v>0.08</v>
      </c>
      <c r="M354">
        <v>0</v>
      </c>
      <c r="N354">
        <f t="shared" si="200"/>
        <v>0.08</v>
      </c>
      <c r="O354">
        <f t="shared" si="201"/>
        <v>10579.3</v>
      </c>
      <c r="P354">
        <f t="shared" si="202"/>
        <v>0</v>
      </c>
      <c r="Q354">
        <f>(ROUND((ROUND(((((ET354*1.2)*1.1))*AV354*I354),2)*BB354),2)+ROUND((ROUND(((AE354-(((EU354*1.2)*1.1)))*AV354*I354),2)*BS354),2))</f>
        <v>3130.6</v>
      </c>
      <c r="R354">
        <f t="shared" si="203"/>
        <v>1981.81</v>
      </c>
      <c r="S354">
        <f t="shared" si="204"/>
        <v>7448.7</v>
      </c>
      <c r="T354">
        <f t="shared" si="205"/>
        <v>0</v>
      </c>
      <c r="U354">
        <f t="shared" si="206"/>
        <v>22.236470783999998</v>
      </c>
      <c r="V354">
        <f t="shared" si="207"/>
        <v>0</v>
      </c>
      <c r="W354">
        <f t="shared" si="208"/>
        <v>0</v>
      </c>
      <c r="X354">
        <f t="shared" si="209"/>
        <v>5586.53</v>
      </c>
      <c r="Y354">
        <f t="shared" si="210"/>
        <v>3053.97</v>
      </c>
      <c r="AA354">
        <v>52210569</v>
      </c>
      <c r="AB354">
        <f t="shared" si="211"/>
        <v>5069.3015999999998</v>
      </c>
      <c r="AC354">
        <f t="shared" si="212"/>
        <v>0</v>
      </c>
      <c r="AD354">
        <f>ROUND((((((ET354*1.2)*1.1))-(((EU354*1.2)*1.1)))+AE354),6)</f>
        <v>2151.6923999999999</v>
      </c>
      <c r="AE354">
        <f t="shared" si="240"/>
        <v>776.27880000000005</v>
      </c>
      <c r="AF354">
        <f t="shared" si="240"/>
        <v>2917.6091999999999</v>
      </c>
      <c r="AG354">
        <f t="shared" si="214"/>
        <v>0</v>
      </c>
      <c r="AH354">
        <f t="shared" si="241"/>
        <v>265.47840000000002</v>
      </c>
      <c r="AI354">
        <f t="shared" si="241"/>
        <v>0</v>
      </c>
      <c r="AJ354">
        <f t="shared" si="216"/>
        <v>0</v>
      </c>
      <c r="AK354">
        <v>3840.38</v>
      </c>
      <c r="AL354">
        <v>0</v>
      </c>
      <c r="AM354">
        <v>1630.07</v>
      </c>
      <c r="AN354">
        <v>588.09</v>
      </c>
      <c r="AO354">
        <v>2210.31</v>
      </c>
      <c r="AP354">
        <v>0</v>
      </c>
      <c r="AQ354">
        <v>201.12</v>
      </c>
      <c r="AR354">
        <v>0</v>
      </c>
      <c r="AS354">
        <v>0</v>
      </c>
      <c r="AT354">
        <v>75</v>
      </c>
      <c r="AU354">
        <v>41</v>
      </c>
      <c r="AV354">
        <v>1.0469999999999999</v>
      </c>
      <c r="AW354">
        <v>1.002</v>
      </c>
      <c r="AZ354">
        <v>1</v>
      </c>
      <c r="BA354">
        <v>30.48</v>
      </c>
      <c r="BB354">
        <v>17.37</v>
      </c>
      <c r="BC354">
        <v>1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1</v>
      </c>
      <c r="BJ354" t="s">
        <v>196</v>
      </c>
      <c r="BM354">
        <v>682</v>
      </c>
      <c r="BN354">
        <v>0</v>
      </c>
      <c r="BO354" t="s">
        <v>193</v>
      </c>
      <c r="BP354">
        <v>1</v>
      </c>
      <c r="BQ354">
        <v>60</v>
      </c>
      <c r="BR354">
        <v>0</v>
      </c>
      <c r="BS354">
        <v>30.48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75</v>
      </c>
      <c r="CA354">
        <v>41</v>
      </c>
      <c r="CB354" t="s">
        <v>3</v>
      </c>
      <c r="CE354">
        <v>30</v>
      </c>
      <c r="CF354">
        <v>0</v>
      </c>
      <c r="CG354">
        <v>0</v>
      </c>
      <c r="CH354">
        <v>34</v>
      </c>
      <c r="CI354">
        <v>0</v>
      </c>
      <c r="CJ354">
        <v>0</v>
      </c>
      <c r="CK354">
        <v>0</v>
      </c>
      <c r="CL354">
        <v>0</v>
      </c>
      <c r="CM354">
        <v>0</v>
      </c>
      <c r="CN354" t="s">
        <v>462</v>
      </c>
      <c r="CO354">
        <v>0</v>
      </c>
      <c r="CP354">
        <f t="shared" si="217"/>
        <v>10579.3</v>
      </c>
      <c r="CQ354">
        <f t="shared" si="218"/>
        <v>0</v>
      </c>
      <c r="CR354">
        <f>(ROUND((ROUND(((((ET354*1.2)*1.1))*AV354*1),2)*BB354),2)+ROUND((ROUND(((AE354-(((EU354*1.2)*1.1)))*AV354*1),2)*BS354),2))</f>
        <v>39131.480000000003</v>
      </c>
      <c r="CS354">
        <f t="shared" si="219"/>
        <v>24772.92</v>
      </c>
      <c r="CT354">
        <f t="shared" si="220"/>
        <v>93108.479999999996</v>
      </c>
      <c r="CU354">
        <f t="shared" si="221"/>
        <v>0</v>
      </c>
      <c r="CV354">
        <f t="shared" si="222"/>
        <v>277.95588479999998</v>
      </c>
      <c r="CW354">
        <f t="shared" si="223"/>
        <v>0</v>
      </c>
      <c r="CX354">
        <f t="shared" si="224"/>
        <v>0</v>
      </c>
      <c r="CY354">
        <f t="shared" si="225"/>
        <v>5586.5249999999996</v>
      </c>
      <c r="CZ354">
        <f t="shared" si="226"/>
        <v>3053.9669999999996</v>
      </c>
      <c r="DC354" t="s">
        <v>3</v>
      </c>
      <c r="DD354" t="s">
        <v>3</v>
      </c>
      <c r="DE354" t="s">
        <v>26</v>
      </c>
      <c r="DF354" t="s">
        <v>26</v>
      </c>
      <c r="DG354" t="s">
        <v>26</v>
      </c>
      <c r="DH354" t="s">
        <v>3</v>
      </c>
      <c r="DI354" t="s">
        <v>26</v>
      </c>
      <c r="DJ354" t="s">
        <v>26</v>
      </c>
      <c r="DK354" t="s">
        <v>3</v>
      </c>
      <c r="DL354" t="s">
        <v>3</v>
      </c>
      <c r="DM354" t="s">
        <v>3</v>
      </c>
      <c r="DN354">
        <v>91</v>
      </c>
      <c r="DO354">
        <v>70</v>
      </c>
      <c r="DP354">
        <v>1.0469999999999999</v>
      </c>
      <c r="DQ354">
        <v>1.002</v>
      </c>
      <c r="DU354">
        <v>1013</v>
      </c>
      <c r="DV354" t="s">
        <v>195</v>
      </c>
      <c r="DW354" t="s">
        <v>195</v>
      </c>
      <c r="DX354">
        <v>1</v>
      </c>
      <c r="DZ354" t="s">
        <v>3</v>
      </c>
      <c r="EA354" t="s">
        <v>3</v>
      </c>
      <c r="EB354" t="s">
        <v>3</v>
      </c>
      <c r="EC354" t="s">
        <v>3</v>
      </c>
      <c r="EE354">
        <v>50802532</v>
      </c>
      <c r="EF354">
        <v>60</v>
      </c>
      <c r="EG354" t="s">
        <v>197</v>
      </c>
      <c r="EH354">
        <v>0</v>
      </c>
      <c r="EI354" t="s">
        <v>3</v>
      </c>
      <c r="EJ354">
        <v>1</v>
      </c>
      <c r="EK354">
        <v>682</v>
      </c>
      <c r="EL354" t="s">
        <v>198</v>
      </c>
      <c r="EM354" t="s">
        <v>199</v>
      </c>
      <c r="EO354" t="s">
        <v>30</v>
      </c>
      <c r="EQ354">
        <v>0</v>
      </c>
      <c r="ER354">
        <v>3840.38</v>
      </c>
      <c r="ES354">
        <v>0</v>
      </c>
      <c r="ET354">
        <v>1630.07</v>
      </c>
      <c r="EU354">
        <v>588.09</v>
      </c>
      <c r="EV354">
        <v>2210.31</v>
      </c>
      <c r="EW354">
        <v>201.12</v>
      </c>
      <c r="EX354">
        <v>0</v>
      </c>
      <c r="EY354">
        <v>0</v>
      </c>
      <c r="FQ354">
        <v>0</v>
      </c>
      <c r="FR354">
        <f t="shared" si="227"/>
        <v>0</v>
      </c>
      <c r="FS354">
        <v>0</v>
      </c>
      <c r="FX354">
        <v>91</v>
      </c>
      <c r="FY354">
        <v>70</v>
      </c>
      <c r="GA354" t="s">
        <v>3</v>
      </c>
      <c r="GD354">
        <v>0</v>
      </c>
      <c r="GF354">
        <v>-997209791</v>
      </c>
      <c r="GG354">
        <v>2</v>
      </c>
      <c r="GH354">
        <v>1</v>
      </c>
      <c r="GI354">
        <v>2</v>
      </c>
      <c r="GJ354">
        <v>0</v>
      </c>
      <c r="GK354">
        <f>ROUND(R354*(S12)/100,2)</f>
        <v>3170.9</v>
      </c>
      <c r="GL354">
        <f t="shared" si="228"/>
        <v>0</v>
      </c>
      <c r="GM354">
        <f t="shared" si="229"/>
        <v>22390.7</v>
      </c>
      <c r="GN354">
        <f t="shared" si="230"/>
        <v>22390.7</v>
      </c>
      <c r="GO354">
        <f t="shared" si="231"/>
        <v>0</v>
      </c>
      <c r="GP354">
        <f t="shared" si="232"/>
        <v>0</v>
      </c>
      <c r="GR354">
        <v>0</v>
      </c>
      <c r="GS354">
        <v>3</v>
      </c>
      <c r="GT354">
        <v>0</v>
      </c>
      <c r="GU354" t="s">
        <v>3</v>
      </c>
      <c r="GV354">
        <f t="shared" si="233"/>
        <v>0</v>
      </c>
      <c r="GW354">
        <v>1</v>
      </c>
      <c r="GX354">
        <f t="shared" si="234"/>
        <v>0</v>
      </c>
      <c r="HA354">
        <v>0</v>
      </c>
      <c r="HB354">
        <v>0</v>
      </c>
      <c r="HC354">
        <f t="shared" si="235"/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5" spans="1:255" x14ac:dyDescent="0.2">
      <c r="A355" s="2">
        <v>17</v>
      </c>
      <c r="B355" s="2">
        <v>1</v>
      </c>
      <c r="C355" s="2">
        <f>ROW(SmtRes!A165)</f>
        <v>165</v>
      </c>
      <c r="D355" s="2">
        <f>ROW(EtalonRes!A186)</f>
        <v>186</v>
      </c>
      <c r="E355" s="2" t="s">
        <v>230</v>
      </c>
      <c r="F355" s="2" t="s">
        <v>216</v>
      </c>
      <c r="G355" s="2" t="s">
        <v>217</v>
      </c>
      <c r="H355" s="2" t="s">
        <v>195</v>
      </c>
      <c r="I355" s="2">
        <v>0.08</v>
      </c>
      <c r="J355" s="2">
        <v>0</v>
      </c>
      <c r="K355" s="2">
        <v>0.08</v>
      </c>
      <c r="L355" s="2">
        <v>0.08</v>
      </c>
      <c r="M355" s="2">
        <v>0</v>
      </c>
      <c r="N355" s="2">
        <f t="shared" si="200"/>
        <v>0.08</v>
      </c>
      <c r="O355" s="2">
        <f t="shared" si="201"/>
        <v>5391.08</v>
      </c>
      <c r="P355" s="2">
        <f t="shared" si="202"/>
        <v>355.48</v>
      </c>
      <c r="Q355" s="2">
        <f>(ROUND((ROUND(((((ET355*1.2)*1.1))*AV355*I355),2)*BB355),2)+ROUND((ROUND(((AE355-(((EU355*1.2)*1.1)))*AV355*I355),2)*BS355),2))</f>
        <v>0</v>
      </c>
      <c r="R355" s="2">
        <f t="shared" si="203"/>
        <v>0</v>
      </c>
      <c r="S355" s="2">
        <f t="shared" si="204"/>
        <v>5035.6000000000004</v>
      </c>
      <c r="T355" s="2">
        <f t="shared" si="205"/>
        <v>0</v>
      </c>
      <c r="U355" s="2">
        <f t="shared" si="206"/>
        <v>14.5943424</v>
      </c>
      <c r="V355" s="2">
        <f t="shared" si="207"/>
        <v>0</v>
      </c>
      <c r="W355" s="2">
        <f t="shared" si="208"/>
        <v>0</v>
      </c>
      <c r="X355" s="2">
        <f t="shared" si="209"/>
        <v>3776.7</v>
      </c>
      <c r="Y355" s="2">
        <f t="shared" si="210"/>
        <v>2064.6</v>
      </c>
      <c r="Z355" s="2"/>
      <c r="AA355" s="2">
        <v>52210627</v>
      </c>
      <c r="AB355" s="2">
        <f t="shared" si="211"/>
        <v>2835.2067999999999</v>
      </c>
      <c r="AC355" s="2">
        <f t="shared" si="212"/>
        <v>862.81</v>
      </c>
      <c r="AD355" s="2">
        <f>ROUND((((((ET355*1.2)*1.1))-(((EU355*1.2)*1.1)))+AE355),6)</f>
        <v>0</v>
      </c>
      <c r="AE355" s="2">
        <f t="shared" si="240"/>
        <v>0</v>
      </c>
      <c r="AF355" s="2">
        <f t="shared" si="240"/>
        <v>1972.3968</v>
      </c>
      <c r="AG355" s="2">
        <f t="shared" si="214"/>
        <v>0</v>
      </c>
      <c r="AH355" s="2">
        <f t="shared" si="241"/>
        <v>174.24</v>
      </c>
      <c r="AI355" s="2">
        <f t="shared" si="241"/>
        <v>0</v>
      </c>
      <c r="AJ355" s="2">
        <f t="shared" si="216"/>
        <v>0</v>
      </c>
      <c r="AK355" s="2">
        <v>2357.0500000000002</v>
      </c>
      <c r="AL355" s="2">
        <v>862.81</v>
      </c>
      <c r="AM355" s="2">
        <v>0</v>
      </c>
      <c r="AN355" s="2">
        <v>0</v>
      </c>
      <c r="AO355" s="2">
        <v>1494.24</v>
      </c>
      <c r="AP355" s="2">
        <v>0</v>
      </c>
      <c r="AQ355" s="2">
        <v>132</v>
      </c>
      <c r="AR355" s="2">
        <v>0</v>
      </c>
      <c r="AS355" s="2">
        <v>0</v>
      </c>
      <c r="AT355" s="2">
        <v>75</v>
      </c>
      <c r="AU355" s="2">
        <v>41</v>
      </c>
      <c r="AV355" s="2">
        <v>1.0469999999999999</v>
      </c>
      <c r="AW355" s="2">
        <v>1.002</v>
      </c>
      <c r="AX355" s="2"/>
      <c r="AY355" s="2"/>
      <c r="AZ355" s="2">
        <v>1</v>
      </c>
      <c r="BA355" s="2">
        <v>30.48</v>
      </c>
      <c r="BB355" s="2">
        <v>1</v>
      </c>
      <c r="BC355" s="2">
        <v>5.14</v>
      </c>
      <c r="BD355" s="2" t="s">
        <v>3</v>
      </c>
      <c r="BE355" s="2" t="s">
        <v>3</v>
      </c>
      <c r="BF355" s="2" t="s">
        <v>3</v>
      </c>
      <c r="BG355" s="2" t="s">
        <v>3</v>
      </c>
      <c r="BH355" s="2">
        <v>0</v>
      </c>
      <c r="BI355" s="2">
        <v>1</v>
      </c>
      <c r="BJ355" s="2" t="s">
        <v>218</v>
      </c>
      <c r="BK355" s="2"/>
      <c r="BL355" s="2"/>
      <c r="BM355" s="2">
        <v>682</v>
      </c>
      <c r="BN355" s="2">
        <v>0</v>
      </c>
      <c r="BO355" s="2" t="s">
        <v>216</v>
      </c>
      <c r="BP355" s="2">
        <v>1</v>
      </c>
      <c r="BQ355" s="2">
        <v>60</v>
      </c>
      <c r="BR355" s="2">
        <v>0</v>
      </c>
      <c r="BS355" s="2">
        <v>30.48</v>
      </c>
      <c r="BT355" s="2">
        <v>1</v>
      </c>
      <c r="BU355" s="2">
        <v>1</v>
      </c>
      <c r="BV355" s="2">
        <v>1</v>
      </c>
      <c r="BW355" s="2">
        <v>1</v>
      </c>
      <c r="BX355" s="2">
        <v>1</v>
      </c>
      <c r="BY355" s="2" t="s">
        <v>3</v>
      </c>
      <c r="BZ355" s="2">
        <v>75</v>
      </c>
      <c r="CA355" s="2">
        <v>41</v>
      </c>
      <c r="CB355" s="2" t="s">
        <v>3</v>
      </c>
      <c r="CC355" s="2"/>
      <c r="CD355" s="2"/>
      <c r="CE355" s="2">
        <v>30</v>
      </c>
      <c r="CF355" s="2">
        <v>0</v>
      </c>
      <c r="CG355" s="2">
        <v>0</v>
      </c>
      <c r="CH355" s="2">
        <v>35</v>
      </c>
      <c r="CI355" s="2">
        <v>0</v>
      </c>
      <c r="CJ355" s="2">
        <v>0</v>
      </c>
      <c r="CK355" s="2">
        <v>0</v>
      </c>
      <c r="CL355" s="2">
        <v>0</v>
      </c>
      <c r="CM355" s="2">
        <v>0</v>
      </c>
      <c r="CN355" s="2" t="s">
        <v>462</v>
      </c>
      <c r="CO355" s="2">
        <v>0</v>
      </c>
      <c r="CP355" s="2">
        <f t="shared" si="217"/>
        <v>5391.08</v>
      </c>
      <c r="CQ355" s="2">
        <f t="shared" si="218"/>
        <v>4443.74</v>
      </c>
      <c r="CR355" s="2">
        <f>(ROUND((ROUND(((((ET355*1.2)*1.1))*AV355*1),2)*BB355),2)+ROUND((ROUND(((AE355-(((EU355*1.2)*1.1)))*AV355*1),2)*BS355),2))</f>
        <v>0</v>
      </c>
      <c r="CS355" s="2">
        <f t="shared" si="219"/>
        <v>0</v>
      </c>
      <c r="CT355" s="2">
        <f t="shared" si="220"/>
        <v>62944.25</v>
      </c>
      <c r="CU355" s="2">
        <f t="shared" si="221"/>
        <v>0</v>
      </c>
      <c r="CV355" s="2">
        <f t="shared" si="222"/>
        <v>182.42928000000001</v>
      </c>
      <c r="CW355" s="2">
        <f t="shared" si="223"/>
        <v>0</v>
      </c>
      <c r="CX355" s="2">
        <f t="shared" si="224"/>
        <v>0</v>
      </c>
      <c r="CY355" s="2">
        <f t="shared" si="225"/>
        <v>3776.7000000000003</v>
      </c>
      <c r="CZ355" s="2">
        <f t="shared" si="226"/>
        <v>2064.596</v>
      </c>
      <c r="DA355" s="2"/>
      <c r="DB355" s="2"/>
      <c r="DC355" s="2" t="s">
        <v>3</v>
      </c>
      <c r="DD355" s="2" t="s">
        <v>3</v>
      </c>
      <c r="DE355" s="2" t="s">
        <v>26</v>
      </c>
      <c r="DF355" s="2" t="s">
        <v>26</v>
      </c>
      <c r="DG355" s="2" t="s">
        <v>26</v>
      </c>
      <c r="DH355" s="2" t="s">
        <v>3</v>
      </c>
      <c r="DI355" s="2" t="s">
        <v>26</v>
      </c>
      <c r="DJ355" s="2" t="s">
        <v>26</v>
      </c>
      <c r="DK355" s="2" t="s">
        <v>3</v>
      </c>
      <c r="DL355" s="2" t="s">
        <v>3</v>
      </c>
      <c r="DM355" s="2" t="s">
        <v>3</v>
      </c>
      <c r="DN355" s="2">
        <v>91</v>
      </c>
      <c r="DO355" s="2">
        <v>70</v>
      </c>
      <c r="DP355" s="2">
        <v>1.0469999999999999</v>
      </c>
      <c r="DQ355" s="2">
        <v>1.002</v>
      </c>
      <c r="DR355" s="2"/>
      <c r="DS355" s="2"/>
      <c r="DT355" s="2"/>
      <c r="DU355" s="2">
        <v>1013</v>
      </c>
      <c r="DV355" s="2" t="s">
        <v>195</v>
      </c>
      <c r="DW355" s="2" t="s">
        <v>195</v>
      </c>
      <c r="DX355" s="2">
        <v>1</v>
      </c>
      <c r="DY355" s="2"/>
      <c r="DZ355" s="2" t="s">
        <v>3</v>
      </c>
      <c r="EA355" s="2" t="s">
        <v>3</v>
      </c>
      <c r="EB355" s="2" t="s">
        <v>3</v>
      </c>
      <c r="EC355" s="2" t="s">
        <v>3</v>
      </c>
      <c r="ED355" s="2"/>
      <c r="EE355" s="2">
        <v>50802532</v>
      </c>
      <c r="EF355" s="2">
        <v>60</v>
      </c>
      <c r="EG355" s="2" t="s">
        <v>197</v>
      </c>
      <c r="EH355" s="2">
        <v>0</v>
      </c>
      <c r="EI355" s="2" t="s">
        <v>3</v>
      </c>
      <c r="EJ355" s="2">
        <v>1</v>
      </c>
      <c r="EK355" s="2">
        <v>682</v>
      </c>
      <c r="EL355" s="2" t="s">
        <v>198</v>
      </c>
      <c r="EM355" s="2" t="s">
        <v>199</v>
      </c>
      <c r="EN355" s="2"/>
      <c r="EO355" s="2" t="s">
        <v>30</v>
      </c>
      <c r="EP355" s="2"/>
      <c r="EQ355" s="2">
        <v>0</v>
      </c>
      <c r="ER355" s="2">
        <v>2357.0500000000002</v>
      </c>
      <c r="ES355" s="2">
        <v>862.81</v>
      </c>
      <c r="ET355" s="2">
        <v>0</v>
      </c>
      <c r="EU355" s="2">
        <v>0</v>
      </c>
      <c r="EV355" s="2">
        <v>1494.24</v>
      </c>
      <c r="EW355" s="2">
        <v>132</v>
      </c>
      <c r="EX355" s="2">
        <v>0</v>
      </c>
      <c r="EY355" s="2">
        <v>0</v>
      </c>
      <c r="EZ355" s="2"/>
      <c r="FA355" s="2"/>
      <c r="FB355" s="2"/>
      <c r="FC355" s="2"/>
      <c r="FD355" s="2"/>
      <c r="FE355" s="2"/>
      <c r="FF355" s="2"/>
      <c r="FG355" s="2"/>
      <c r="FH355" s="2"/>
      <c r="FI355" s="2"/>
      <c r="FJ355" s="2"/>
      <c r="FK355" s="2"/>
      <c r="FL355" s="2"/>
      <c r="FM355" s="2"/>
      <c r="FN355" s="2"/>
      <c r="FO355" s="2"/>
      <c r="FP355" s="2"/>
      <c r="FQ355" s="2">
        <v>0</v>
      </c>
      <c r="FR355" s="2">
        <f t="shared" si="227"/>
        <v>0</v>
      </c>
      <c r="FS355" s="2">
        <v>0</v>
      </c>
      <c r="FT355" s="2"/>
      <c r="FU355" s="2"/>
      <c r="FV355" s="2"/>
      <c r="FW355" s="2"/>
      <c r="FX355" s="2">
        <v>91</v>
      </c>
      <c r="FY355" s="2">
        <v>70</v>
      </c>
      <c r="FZ355" s="2"/>
      <c r="GA355" s="2" t="s">
        <v>3</v>
      </c>
      <c r="GB355" s="2"/>
      <c r="GC355" s="2"/>
      <c r="GD355" s="2">
        <v>0</v>
      </c>
      <c r="GE355" s="2"/>
      <c r="GF355" s="2">
        <v>812717315</v>
      </c>
      <c r="GG355" s="2">
        <v>2</v>
      </c>
      <c r="GH355" s="2">
        <v>1</v>
      </c>
      <c r="GI355" s="2">
        <v>2</v>
      </c>
      <c r="GJ355" s="2">
        <v>0</v>
      </c>
      <c r="GK355" s="2">
        <f>ROUND(R355*(R12)/100,2)</f>
        <v>0</v>
      </c>
      <c r="GL355" s="2">
        <f t="shared" si="228"/>
        <v>0</v>
      </c>
      <c r="GM355" s="2">
        <f t="shared" si="229"/>
        <v>11232.38</v>
      </c>
      <c r="GN355" s="2">
        <f t="shared" si="230"/>
        <v>11232.38</v>
      </c>
      <c r="GO355" s="2">
        <f t="shared" si="231"/>
        <v>0</v>
      </c>
      <c r="GP355" s="2">
        <f t="shared" si="232"/>
        <v>0</v>
      </c>
      <c r="GQ355" s="2"/>
      <c r="GR355" s="2">
        <v>0</v>
      </c>
      <c r="GS355" s="2">
        <v>3</v>
      </c>
      <c r="GT355" s="2">
        <v>0</v>
      </c>
      <c r="GU355" s="2" t="s">
        <v>3</v>
      </c>
      <c r="GV355" s="2">
        <f t="shared" si="233"/>
        <v>0</v>
      </c>
      <c r="GW355" s="2">
        <v>1</v>
      </c>
      <c r="GX355" s="2">
        <f t="shared" si="234"/>
        <v>0</v>
      </c>
      <c r="GY355" s="2"/>
      <c r="GZ355" s="2"/>
      <c r="HA355" s="2">
        <v>0</v>
      </c>
      <c r="HB355" s="2">
        <v>0</v>
      </c>
      <c r="HC355" s="2">
        <f t="shared" si="235"/>
        <v>0</v>
      </c>
      <c r="HD355" s="2"/>
      <c r="HE355" s="2" t="s">
        <v>3</v>
      </c>
      <c r="HF355" s="2" t="s">
        <v>3</v>
      </c>
      <c r="HG355" s="2"/>
      <c r="HH355" s="2"/>
      <c r="HI355" s="2"/>
      <c r="HJ355" s="2"/>
      <c r="HK355" s="2"/>
      <c r="HL355" s="2"/>
      <c r="HM355" s="2" t="s">
        <v>3</v>
      </c>
      <c r="HN355" s="2" t="s">
        <v>3</v>
      </c>
      <c r="HO355" s="2" t="s">
        <v>3</v>
      </c>
      <c r="HP355" s="2" t="s">
        <v>3</v>
      </c>
      <c r="HQ355" s="2" t="s">
        <v>3</v>
      </c>
      <c r="HR355" s="2"/>
      <c r="HS355" s="2"/>
      <c r="HT355" s="2"/>
      <c r="HU355" s="2"/>
      <c r="HV355" s="2"/>
      <c r="HW355" s="2"/>
      <c r="HX355" s="2"/>
      <c r="HY355" s="2"/>
      <c r="HZ355" s="2"/>
      <c r="IA355" s="2"/>
      <c r="IB355" s="2"/>
      <c r="IC355" s="2"/>
      <c r="ID355" s="2"/>
      <c r="IE355" s="2"/>
      <c r="IF355" s="2"/>
      <c r="IG355" s="2"/>
      <c r="IH355" s="2"/>
      <c r="II355" s="2"/>
      <c r="IJ355" s="2"/>
      <c r="IK355" s="2">
        <v>0</v>
      </c>
      <c r="IL355" s="2"/>
      <c r="IM355" s="2"/>
      <c r="IN355" s="2"/>
      <c r="IO355" s="2"/>
      <c r="IP355" s="2"/>
      <c r="IQ355" s="2"/>
      <c r="IR355" s="2"/>
      <c r="IS355" s="2"/>
      <c r="IT355" s="2"/>
      <c r="IU355" s="2"/>
    </row>
    <row r="356" spans="1:255" x14ac:dyDescent="0.2">
      <c r="A356">
        <v>17</v>
      </c>
      <c r="B356">
        <v>1</v>
      </c>
      <c r="C356">
        <f>ROW(SmtRes!A170)</f>
        <v>170</v>
      </c>
      <c r="D356">
        <f>ROW(EtalonRes!A192)</f>
        <v>192</v>
      </c>
      <c r="E356" t="s">
        <v>230</v>
      </c>
      <c r="F356" t="s">
        <v>216</v>
      </c>
      <c r="G356" t="s">
        <v>217</v>
      </c>
      <c r="H356" t="s">
        <v>195</v>
      </c>
      <c r="I356">
        <v>0.08</v>
      </c>
      <c r="J356">
        <v>0</v>
      </c>
      <c r="K356">
        <v>0.08</v>
      </c>
      <c r="L356">
        <v>0.08</v>
      </c>
      <c r="M356">
        <v>0</v>
      </c>
      <c r="N356">
        <f t="shared" si="200"/>
        <v>0.08</v>
      </c>
      <c r="O356">
        <f t="shared" si="201"/>
        <v>5391.08</v>
      </c>
      <c r="P356">
        <f t="shared" si="202"/>
        <v>355.48</v>
      </c>
      <c r="Q356">
        <f>(ROUND((ROUND(((((ET356*1.2)*1.1))*AV356*I356),2)*BB356),2)+ROUND((ROUND(((AE356-(((EU356*1.2)*1.1)))*AV356*I356),2)*BS356),2))</f>
        <v>0</v>
      </c>
      <c r="R356">
        <f t="shared" si="203"/>
        <v>0</v>
      </c>
      <c r="S356">
        <f t="shared" si="204"/>
        <v>5035.6000000000004</v>
      </c>
      <c r="T356">
        <f t="shared" si="205"/>
        <v>0</v>
      </c>
      <c r="U356">
        <f t="shared" si="206"/>
        <v>14.5943424</v>
      </c>
      <c r="V356">
        <f t="shared" si="207"/>
        <v>0</v>
      </c>
      <c r="W356">
        <f t="shared" si="208"/>
        <v>0</v>
      </c>
      <c r="X356">
        <f t="shared" si="209"/>
        <v>3776.7</v>
      </c>
      <c r="Y356">
        <f t="shared" si="210"/>
        <v>2064.6</v>
      </c>
      <c r="AA356">
        <v>52210569</v>
      </c>
      <c r="AB356">
        <f t="shared" si="211"/>
        <v>2835.2067999999999</v>
      </c>
      <c r="AC356">
        <f t="shared" si="212"/>
        <v>862.81</v>
      </c>
      <c r="AD356">
        <f>ROUND((((((ET356*1.2)*1.1))-(((EU356*1.2)*1.1)))+AE356),6)</f>
        <v>0</v>
      </c>
      <c r="AE356">
        <f t="shared" si="240"/>
        <v>0</v>
      </c>
      <c r="AF356">
        <f t="shared" si="240"/>
        <v>1972.3968</v>
      </c>
      <c r="AG356">
        <f t="shared" si="214"/>
        <v>0</v>
      </c>
      <c r="AH356">
        <f t="shared" si="241"/>
        <v>174.24</v>
      </c>
      <c r="AI356">
        <f t="shared" si="241"/>
        <v>0</v>
      </c>
      <c r="AJ356">
        <f t="shared" si="216"/>
        <v>0</v>
      </c>
      <c r="AK356">
        <v>2357.0500000000002</v>
      </c>
      <c r="AL356">
        <v>862.81</v>
      </c>
      <c r="AM356">
        <v>0</v>
      </c>
      <c r="AN356">
        <v>0</v>
      </c>
      <c r="AO356">
        <v>1494.24</v>
      </c>
      <c r="AP356">
        <v>0</v>
      </c>
      <c r="AQ356">
        <v>132</v>
      </c>
      <c r="AR356">
        <v>0</v>
      </c>
      <c r="AS356">
        <v>0</v>
      </c>
      <c r="AT356">
        <v>75</v>
      </c>
      <c r="AU356">
        <v>41</v>
      </c>
      <c r="AV356">
        <v>1.0469999999999999</v>
      </c>
      <c r="AW356">
        <v>1.002</v>
      </c>
      <c r="AZ356">
        <v>1</v>
      </c>
      <c r="BA356">
        <v>30.48</v>
      </c>
      <c r="BB356">
        <v>1</v>
      </c>
      <c r="BC356">
        <v>5.14</v>
      </c>
      <c r="BD356" t="s">
        <v>3</v>
      </c>
      <c r="BE356" t="s">
        <v>3</v>
      </c>
      <c r="BF356" t="s">
        <v>3</v>
      </c>
      <c r="BG356" t="s">
        <v>3</v>
      </c>
      <c r="BH356">
        <v>0</v>
      </c>
      <c r="BI356">
        <v>1</v>
      </c>
      <c r="BJ356" t="s">
        <v>218</v>
      </c>
      <c r="BM356">
        <v>682</v>
      </c>
      <c r="BN356">
        <v>0</v>
      </c>
      <c r="BO356" t="s">
        <v>216</v>
      </c>
      <c r="BP356">
        <v>1</v>
      </c>
      <c r="BQ356">
        <v>60</v>
      </c>
      <c r="BR356">
        <v>0</v>
      </c>
      <c r="BS356">
        <v>30.48</v>
      </c>
      <c r="BT356">
        <v>1</v>
      </c>
      <c r="BU356">
        <v>1</v>
      </c>
      <c r="BV356">
        <v>1</v>
      </c>
      <c r="BW356">
        <v>1</v>
      </c>
      <c r="BX356">
        <v>1</v>
      </c>
      <c r="BY356" t="s">
        <v>3</v>
      </c>
      <c r="BZ356">
        <v>75</v>
      </c>
      <c r="CA356">
        <v>41</v>
      </c>
      <c r="CB356" t="s">
        <v>3</v>
      </c>
      <c r="CE356">
        <v>30</v>
      </c>
      <c r="CF356">
        <v>0</v>
      </c>
      <c r="CG356">
        <v>0</v>
      </c>
      <c r="CH356">
        <v>35</v>
      </c>
      <c r="CI356">
        <v>0</v>
      </c>
      <c r="CJ356">
        <v>0</v>
      </c>
      <c r="CK356">
        <v>0</v>
      </c>
      <c r="CL356">
        <v>0</v>
      </c>
      <c r="CM356">
        <v>0</v>
      </c>
      <c r="CN356" t="s">
        <v>462</v>
      </c>
      <c r="CO356">
        <v>0</v>
      </c>
      <c r="CP356">
        <f t="shared" si="217"/>
        <v>5391.08</v>
      </c>
      <c r="CQ356">
        <f t="shared" si="218"/>
        <v>4443.74</v>
      </c>
      <c r="CR356">
        <f>(ROUND((ROUND(((((ET356*1.2)*1.1))*AV356*1),2)*BB356),2)+ROUND((ROUND(((AE356-(((EU356*1.2)*1.1)))*AV356*1),2)*BS356),2))</f>
        <v>0</v>
      </c>
      <c r="CS356">
        <f t="shared" si="219"/>
        <v>0</v>
      </c>
      <c r="CT356">
        <f t="shared" si="220"/>
        <v>62944.25</v>
      </c>
      <c r="CU356">
        <f t="shared" si="221"/>
        <v>0</v>
      </c>
      <c r="CV356">
        <f t="shared" si="222"/>
        <v>182.42928000000001</v>
      </c>
      <c r="CW356">
        <f t="shared" si="223"/>
        <v>0</v>
      </c>
      <c r="CX356">
        <f t="shared" si="224"/>
        <v>0</v>
      </c>
      <c r="CY356">
        <f t="shared" si="225"/>
        <v>3776.7000000000003</v>
      </c>
      <c r="CZ356">
        <f t="shared" si="226"/>
        <v>2064.596</v>
      </c>
      <c r="DC356" t="s">
        <v>3</v>
      </c>
      <c r="DD356" t="s">
        <v>3</v>
      </c>
      <c r="DE356" t="s">
        <v>26</v>
      </c>
      <c r="DF356" t="s">
        <v>26</v>
      </c>
      <c r="DG356" t="s">
        <v>26</v>
      </c>
      <c r="DH356" t="s">
        <v>3</v>
      </c>
      <c r="DI356" t="s">
        <v>26</v>
      </c>
      <c r="DJ356" t="s">
        <v>26</v>
      </c>
      <c r="DK356" t="s">
        <v>3</v>
      </c>
      <c r="DL356" t="s">
        <v>3</v>
      </c>
      <c r="DM356" t="s">
        <v>3</v>
      </c>
      <c r="DN356">
        <v>91</v>
      </c>
      <c r="DO356">
        <v>70</v>
      </c>
      <c r="DP356">
        <v>1.0469999999999999</v>
      </c>
      <c r="DQ356">
        <v>1.002</v>
      </c>
      <c r="DU356">
        <v>1013</v>
      </c>
      <c r="DV356" t="s">
        <v>195</v>
      </c>
      <c r="DW356" t="s">
        <v>195</v>
      </c>
      <c r="DX356">
        <v>1</v>
      </c>
      <c r="DZ356" t="s">
        <v>3</v>
      </c>
      <c r="EA356" t="s">
        <v>3</v>
      </c>
      <c r="EB356" t="s">
        <v>3</v>
      </c>
      <c r="EC356" t="s">
        <v>3</v>
      </c>
      <c r="EE356">
        <v>50802532</v>
      </c>
      <c r="EF356">
        <v>60</v>
      </c>
      <c r="EG356" t="s">
        <v>197</v>
      </c>
      <c r="EH356">
        <v>0</v>
      </c>
      <c r="EI356" t="s">
        <v>3</v>
      </c>
      <c r="EJ356">
        <v>1</v>
      </c>
      <c r="EK356">
        <v>682</v>
      </c>
      <c r="EL356" t="s">
        <v>198</v>
      </c>
      <c r="EM356" t="s">
        <v>199</v>
      </c>
      <c r="EO356" t="s">
        <v>30</v>
      </c>
      <c r="EQ356">
        <v>0</v>
      </c>
      <c r="ER356">
        <v>2357.0500000000002</v>
      </c>
      <c r="ES356">
        <v>862.81</v>
      </c>
      <c r="ET356">
        <v>0</v>
      </c>
      <c r="EU356">
        <v>0</v>
      </c>
      <c r="EV356">
        <v>1494.24</v>
      </c>
      <c r="EW356">
        <v>132</v>
      </c>
      <c r="EX356">
        <v>0</v>
      </c>
      <c r="EY356">
        <v>0</v>
      </c>
      <c r="FQ356">
        <v>0</v>
      </c>
      <c r="FR356">
        <f t="shared" si="227"/>
        <v>0</v>
      </c>
      <c r="FS356">
        <v>0</v>
      </c>
      <c r="FX356">
        <v>91</v>
      </c>
      <c r="FY356">
        <v>70</v>
      </c>
      <c r="GA356" t="s">
        <v>3</v>
      </c>
      <c r="GD356">
        <v>0</v>
      </c>
      <c r="GF356">
        <v>812717315</v>
      </c>
      <c r="GG356">
        <v>2</v>
      </c>
      <c r="GH356">
        <v>1</v>
      </c>
      <c r="GI356">
        <v>2</v>
      </c>
      <c r="GJ356">
        <v>0</v>
      </c>
      <c r="GK356">
        <f>ROUND(R356*(S12)/100,2)</f>
        <v>0</v>
      </c>
      <c r="GL356">
        <f t="shared" si="228"/>
        <v>0</v>
      </c>
      <c r="GM356">
        <f t="shared" si="229"/>
        <v>11232.38</v>
      </c>
      <c r="GN356">
        <f t="shared" si="230"/>
        <v>11232.38</v>
      </c>
      <c r="GO356">
        <f t="shared" si="231"/>
        <v>0</v>
      </c>
      <c r="GP356">
        <f t="shared" si="232"/>
        <v>0</v>
      </c>
      <c r="GR356">
        <v>0</v>
      </c>
      <c r="GS356">
        <v>3</v>
      </c>
      <c r="GT356">
        <v>0</v>
      </c>
      <c r="GU356" t="s">
        <v>3</v>
      </c>
      <c r="GV356">
        <f t="shared" si="233"/>
        <v>0</v>
      </c>
      <c r="GW356">
        <v>1</v>
      </c>
      <c r="GX356">
        <f t="shared" si="234"/>
        <v>0</v>
      </c>
      <c r="HA356">
        <v>0</v>
      </c>
      <c r="HB356">
        <v>0</v>
      </c>
      <c r="HC356">
        <f t="shared" si="235"/>
        <v>0</v>
      </c>
      <c r="HE356" t="s">
        <v>3</v>
      </c>
      <c r="HF356" t="s">
        <v>3</v>
      </c>
      <c r="HM356" t="s">
        <v>3</v>
      </c>
      <c r="HN356" t="s">
        <v>3</v>
      </c>
      <c r="HO356" t="s">
        <v>3</v>
      </c>
      <c r="HP356" t="s">
        <v>3</v>
      </c>
      <c r="HQ356" t="s">
        <v>3</v>
      </c>
      <c r="IK356">
        <v>0</v>
      </c>
    </row>
    <row r="357" spans="1:255" x14ac:dyDescent="0.2">
      <c r="A357" s="2">
        <v>17</v>
      </c>
      <c r="B357" s="2">
        <v>1</v>
      </c>
      <c r="C357" s="2"/>
      <c r="D357" s="2"/>
      <c r="E357" s="2" t="s">
        <v>231</v>
      </c>
      <c r="F357" s="2" t="s">
        <v>220</v>
      </c>
      <c r="G357" s="2" t="s">
        <v>221</v>
      </c>
      <c r="H357" s="2" t="s">
        <v>222</v>
      </c>
      <c r="I357" s="2">
        <v>0.32</v>
      </c>
      <c r="J357" s="2">
        <v>0</v>
      </c>
      <c r="K357" s="2">
        <v>0.32</v>
      </c>
      <c r="L357" s="2">
        <v>0.32</v>
      </c>
      <c r="M357" s="2">
        <v>0</v>
      </c>
      <c r="N357" s="2">
        <f t="shared" si="200"/>
        <v>0.32</v>
      </c>
      <c r="O357" s="2">
        <f t="shared" si="201"/>
        <v>2065.85</v>
      </c>
      <c r="P357" s="2">
        <f t="shared" si="202"/>
        <v>2065.85</v>
      </c>
      <c r="Q357" s="2">
        <f>(ROUND((ROUND(((ET357)*AV357*I357),2)*BB357),2)+ROUND((ROUND(((AE357-(EU357))*AV357*I357),2)*BS357),2))</f>
        <v>0</v>
      </c>
      <c r="R357" s="2">
        <f t="shared" si="203"/>
        <v>0</v>
      </c>
      <c r="S357" s="2">
        <f t="shared" si="204"/>
        <v>0</v>
      </c>
      <c r="T357" s="2">
        <f t="shared" si="205"/>
        <v>0</v>
      </c>
      <c r="U357" s="2">
        <f t="shared" si="206"/>
        <v>0</v>
      </c>
      <c r="V357" s="2">
        <f t="shared" si="207"/>
        <v>0</v>
      </c>
      <c r="W357" s="2">
        <f t="shared" si="208"/>
        <v>0</v>
      </c>
      <c r="X357" s="2">
        <f t="shared" si="209"/>
        <v>0</v>
      </c>
      <c r="Y357" s="2">
        <f t="shared" si="210"/>
        <v>0</v>
      </c>
      <c r="Z357" s="2"/>
      <c r="AA357" s="2">
        <v>52210627</v>
      </c>
      <c r="AB357" s="2">
        <f t="shared" si="211"/>
        <v>735.27</v>
      </c>
      <c r="AC357" s="2">
        <f t="shared" si="212"/>
        <v>735.27</v>
      </c>
      <c r="AD357" s="2">
        <f>ROUND((((ET357)-(EU357))+AE357),6)</f>
        <v>0</v>
      </c>
      <c r="AE357" s="2">
        <f t="shared" ref="AE357:AF360" si="242">ROUND((EU357),6)</f>
        <v>0</v>
      </c>
      <c r="AF357" s="2">
        <f t="shared" si="242"/>
        <v>0</v>
      </c>
      <c r="AG357" s="2">
        <f t="shared" si="214"/>
        <v>0</v>
      </c>
      <c r="AH357" s="2">
        <f t="shared" ref="AH357:AI360" si="243">(EW357)</f>
        <v>0</v>
      </c>
      <c r="AI357" s="2">
        <f t="shared" si="243"/>
        <v>0</v>
      </c>
      <c r="AJ357" s="2">
        <f t="shared" si="216"/>
        <v>0</v>
      </c>
      <c r="AK357" s="2">
        <v>735.27</v>
      </c>
      <c r="AL357" s="2">
        <v>735.27</v>
      </c>
      <c r="AM357" s="2">
        <v>0</v>
      </c>
      <c r="AN357" s="2">
        <v>0</v>
      </c>
      <c r="AO357" s="2">
        <v>0</v>
      </c>
      <c r="AP357" s="2">
        <v>0</v>
      </c>
      <c r="AQ357" s="2">
        <v>0</v>
      </c>
      <c r="AR357" s="2">
        <v>0</v>
      </c>
      <c r="AS357" s="2">
        <v>0</v>
      </c>
      <c r="AT357" s="2">
        <v>0</v>
      </c>
      <c r="AU357" s="2">
        <v>0</v>
      </c>
      <c r="AV357" s="2">
        <v>1</v>
      </c>
      <c r="AW357" s="2">
        <v>1</v>
      </c>
      <c r="AX357" s="2"/>
      <c r="AY357" s="2"/>
      <c r="AZ357" s="2">
        <v>1</v>
      </c>
      <c r="BA357" s="2">
        <v>1</v>
      </c>
      <c r="BB357" s="2">
        <v>1</v>
      </c>
      <c r="BC357" s="2">
        <v>8.7799999999999994</v>
      </c>
      <c r="BD357" s="2" t="s">
        <v>3</v>
      </c>
      <c r="BE357" s="2" t="s">
        <v>3</v>
      </c>
      <c r="BF357" s="2" t="s">
        <v>3</v>
      </c>
      <c r="BG357" s="2" t="s">
        <v>3</v>
      </c>
      <c r="BH357" s="2">
        <v>3</v>
      </c>
      <c r="BI357" s="2">
        <v>1</v>
      </c>
      <c r="BJ357" s="2" t="s">
        <v>223</v>
      </c>
      <c r="BK357" s="2"/>
      <c r="BL357" s="2"/>
      <c r="BM357" s="2">
        <v>1617</v>
      </c>
      <c r="BN357" s="2">
        <v>0</v>
      </c>
      <c r="BO357" s="2" t="s">
        <v>220</v>
      </c>
      <c r="BP357" s="2">
        <v>1</v>
      </c>
      <c r="BQ357" s="2">
        <v>200</v>
      </c>
      <c r="BR357" s="2">
        <v>0</v>
      </c>
      <c r="BS357" s="2">
        <v>1</v>
      </c>
      <c r="BT357" s="2">
        <v>1</v>
      </c>
      <c r="BU357" s="2">
        <v>1</v>
      </c>
      <c r="BV357" s="2">
        <v>1</v>
      </c>
      <c r="BW357" s="2">
        <v>1</v>
      </c>
      <c r="BX357" s="2">
        <v>1</v>
      </c>
      <c r="BY357" s="2" t="s">
        <v>3</v>
      </c>
      <c r="BZ357" s="2">
        <v>0</v>
      </c>
      <c r="CA357" s="2">
        <v>0</v>
      </c>
      <c r="CB357" s="2" t="s">
        <v>3</v>
      </c>
      <c r="CC357" s="2"/>
      <c r="CD357" s="2"/>
      <c r="CE357" s="2">
        <v>30</v>
      </c>
      <c r="CF357" s="2">
        <v>0</v>
      </c>
      <c r="CG357" s="2">
        <v>0</v>
      </c>
      <c r="CH357" s="2">
        <v>36</v>
      </c>
      <c r="CI357" s="2">
        <v>0</v>
      </c>
      <c r="CJ357" s="2">
        <v>0</v>
      </c>
      <c r="CK357" s="2">
        <v>0</v>
      </c>
      <c r="CL357" s="2">
        <v>0</v>
      </c>
      <c r="CM357" s="2">
        <v>0</v>
      </c>
      <c r="CN357" s="2" t="s">
        <v>3</v>
      </c>
      <c r="CO357" s="2">
        <v>0</v>
      </c>
      <c r="CP357" s="2">
        <f t="shared" si="217"/>
        <v>2065.85</v>
      </c>
      <c r="CQ357" s="2">
        <f t="shared" si="218"/>
        <v>6455.67</v>
      </c>
      <c r="CR357" s="2">
        <f>(ROUND((ROUND(((ET357)*AV357*1),2)*BB357),2)+ROUND((ROUND(((AE357-(EU357))*AV357*1),2)*BS357),2))</f>
        <v>0</v>
      </c>
      <c r="CS357" s="2">
        <f t="shared" si="219"/>
        <v>0</v>
      </c>
      <c r="CT357" s="2">
        <f t="shared" si="220"/>
        <v>0</v>
      </c>
      <c r="CU357" s="2">
        <f t="shared" si="221"/>
        <v>0</v>
      </c>
      <c r="CV357" s="2">
        <f t="shared" si="222"/>
        <v>0</v>
      </c>
      <c r="CW357" s="2">
        <f t="shared" si="223"/>
        <v>0</v>
      </c>
      <c r="CX357" s="2">
        <f t="shared" si="224"/>
        <v>0</v>
      </c>
      <c r="CY357" s="2">
        <f t="shared" si="225"/>
        <v>0</v>
      </c>
      <c r="CZ357" s="2">
        <f t="shared" si="226"/>
        <v>0</v>
      </c>
      <c r="DA357" s="2"/>
      <c r="DB357" s="2"/>
      <c r="DC357" s="2" t="s">
        <v>3</v>
      </c>
      <c r="DD357" s="2" t="s">
        <v>3</v>
      </c>
      <c r="DE357" s="2" t="s">
        <v>3</v>
      </c>
      <c r="DF357" s="2" t="s">
        <v>3</v>
      </c>
      <c r="DG357" s="2" t="s">
        <v>3</v>
      </c>
      <c r="DH357" s="2" t="s">
        <v>3</v>
      </c>
      <c r="DI357" s="2" t="s">
        <v>3</v>
      </c>
      <c r="DJ357" s="2" t="s">
        <v>3</v>
      </c>
      <c r="DK357" s="2" t="s">
        <v>3</v>
      </c>
      <c r="DL357" s="2" t="s">
        <v>3</v>
      </c>
      <c r="DM357" s="2" t="s">
        <v>3</v>
      </c>
      <c r="DN357" s="2">
        <v>0</v>
      </c>
      <c r="DO357" s="2">
        <v>0</v>
      </c>
      <c r="DP357" s="2">
        <v>1</v>
      </c>
      <c r="DQ357" s="2">
        <v>1</v>
      </c>
      <c r="DR357" s="2"/>
      <c r="DS357" s="2"/>
      <c r="DT357" s="2"/>
      <c r="DU357" s="2">
        <v>1007</v>
      </c>
      <c r="DV357" s="2" t="s">
        <v>222</v>
      </c>
      <c r="DW357" s="2" t="s">
        <v>222</v>
      </c>
      <c r="DX357" s="2">
        <v>1</v>
      </c>
      <c r="DY357" s="2"/>
      <c r="DZ357" s="2" t="s">
        <v>3</v>
      </c>
      <c r="EA357" s="2" t="s">
        <v>3</v>
      </c>
      <c r="EB357" s="2" t="s">
        <v>3</v>
      </c>
      <c r="EC357" s="2" t="s">
        <v>3</v>
      </c>
      <c r="ED357" s="2"/>
      <c r="EE357" s="2">
        <v>50803467</v>
      </c>
      <c r="EF357" s="2">
        <v>200</v>
      </c>
      <c r="EG357" s="2" t="s">
        <v>178</v>
      </c>
      <c r="EH357" s="2">
        <v>0</v>
      </c>
      <c r="EI357" s="2" t="s">
        <v>3</v>
      </c>
      <c r="EJ357" s="2">
        <v>1</v>
      </c>
      <c r="EK357" s="2">
        <v>1617</v>
      </c>
      <c r="EL357" s="2" t="s">
        <v>179</v>
      </c>
      <c r="EM357" s="2" t="s">
        <v>180</v>
      </c>
      <c r="EN357" s="2"/>
      <c r="EO357" s="2" t="s">
        <v>3</v>
      </c>
      <c r="EP357" s="2"/>
      <c r="EQ357" s="2">
        <v>0</v>
      </c>
      <c r="ER357" s="2">
        <v>735.27</v>
      </c>
      <c r="ES357" s="2">
        <v>735.27</v>
      </c>
      <c r="ET357" s="2">
        <v>0</v>
      </c>
      <c r="EU357" s="2">
        <v>0</v>
      </c>
      <c r="EV357" s="2">
        <v>0</v>
      </c>
      <c r="EW357" s="2">
        <v>0</v>
      </c>
      <c r="EX357" s="2">
        <v>0</v>
      </c>
      <c r="EY357" s="2">
        <v>0</v>
      </c>
      <c r="EZ357" s="2"/>
      <c r="FA357" s="2"/>
      <c r="FB357" s="2"/>
      <c r="FC357" s="2"/>
      <c r="FD357" s="2"/>
      <c r="FE357" s="2"/>
      <c r="FF357" s="2"/>
      <c r="FG357" s="2"/>
      <c r="FH357" s="2"/>
      <c r="FI357" s="2"/>
      <c r="FJ357" s="2"/>
      <c r="FK357" s="2"/>
      <c r="FL357" s="2"/>
      <c r="FM357" s="2"/>
      <c r="FN357" s="2"/>
      <c r="FO357" s="2"/>
      <c r="FP357" s="2"/>
      <c r="FQ357" s="2">
        <v>0</v>
      </c>
      <c r="FR357" s="2">
        <f t="shared" si="227"/>
        <v>0</v>
      </c>
      <c r="FS357" s="2">
        <v>0</v>
      </c>
      <c r="FT357" s="2"/>
      <c r="FU357" s="2"/>
      <c r="FV357" s="2"/>
      <c r="FW357" s="2"/>
      <c r="FX357" s="2">
        <v>0</v>
      </c>
      <c r="FY357" s="2">
        <v>0</v>
      </c>
      <c r="FZ357" s="2"/>
      <c r="GA357" s="2" t="s">
        <v>3</v>
      </c>
      <c r="GB357" s="2"/>
      <c r="GC357" s="2"/>
      <c r="GD357" s="2">
        <v>0</v>
      </c>
      <c r="GE357" s="2"/>
      <c r="GF357" s="2">
        <v>2043517171</v>
      </c>
      <c r="GG357" s="2">
        <v>2</v>
      </c>
      <c r="GH357" s="2">
        <v>1</v>
      </c>
      <c r="GI357" s="2">
        <v>2</v>
      </c>
      <c r="GJ357" s="2">
        <v>0</v>
      </c>
      <c r="GK357" s="2">
        <f>ROUND(R357*(R12)/100,2)</f>
        <v>0</v>
      </c>
      <c r="GL357" s="2">
        <f t="shared" si="228"/>
        <v>0</v>
      </c>
      <c r="GM357" s="2">
        <f t="shared" si="229"/>
        <v>2065.85</v>
      </c>
      <c r="GN357" s="2">
        <f t="shared" si="230"/>
        <v>2065.85</v>
      </c>
      <c r="GO357" s="2">
        <f t="shared" si="231"/>
        <v>0</v>
      </c>
      <c r="GP357" s="2">
        <f t="shared" si="232"/>
        <v>0</v>
      </c>
      <c r="GQ357" s="2"/>
      <c r="GR357" s="2">
        <v>0</v>
      </c>
      <c r="GS357" s="2">
        <v>3</v>
      </c>
      <c r="GT357" s="2">
        <v>0</v>
      </c>
      <c r="GU357" s="2" t="s">
        <v>3</v>
      </c>
      <c r="GV357" s="2">
        <f t="shared" si="233"/>
        <v>0</v>
      </c>
      <c r="GW357" s="2">
        <v>1</v>
      </c>
      <c r="GX357" s="2">
        <f t="shared" si="234"/>
        <v>0</v>
      </c>
      <c r="GY357" s="2"/>
      <c r="GZ357" s="2"/>
      <c r="HA357" s="2">
        <v>0</v>
      </c>
      <c r="HB357" s="2">
        <v>0</v>
      </c>
      <c r="HC357" s="2">
        <f t="shared" si="235"/>
        <v>0</v>
      </c>
      <c r="HD357" s="2"/>
      <c r="HE357" s="2" t="s">
        <v>3</v>
      </c>
      <c r="HF357" s="2" t="s">
        <v>3</v>
      </c>
      <c r="HG357" s="2"/>
      <c r="HH357" s="2"/>
      <c r="HI357" s="2"/>
      <c r="HJ357" s="2"/>
      <c r="HK357" s="2"/>
      <c r="HL357" s="2"/>
      <c r="HM357" s="2" t="s">
        <v>3</v>
      </c>
      <c r="HN357" s="2" t="s">
        <v>3</v>
      </c>
      <c r="HO357" s="2" t="s">
        <v>3</v>
      </c>
      <c r="HP357" s="2" t="s">
        <v>3</v>
      </c>
      <c r="HQ357" s="2" t="s">
        <v>3</v>
      </c>
      <c r="HR357" s="2"/>
      <c r="HS357" s="2"/>
      <c r="HT357" s="2"/>
      <c r="HU357" s="2"/>
      <c r="HV357" s="2"/>
      <c r="HW357" s="2"/>
      <c r="HX357" s="2"/>
      <c r="HY357" s="2"/>
      <c r="HZ357" s="2"/>
      <c r="IA357" s="2"/>
      <c r="IB357" s="2"/>
      <c r="IC357" s="2"/>
      <c r="ID357" s="2"/>
      <c r="IE357" s="2"/>
      <c r="IF357" s="2"/>
      <c r="IG357" s="2"/>
      <c r="IH357" s="2"/>
      <c r="II357" s="2"/>
      <c r="IJ357" s="2"/>
      <c r="IK357" s="2">
        <v>0</v>
      </c>
      <c r="IL357" s="2"/>
      <c r="IM357" s="2"/>
      <c r="IN357" s="2"/>
      <c r="IO357" s="2"/>
      <c r="IP357" s="2"/>
      <c r="IQ357" s="2"/>
      <c r="IR357" s="2"/>
      <c r="IS357" s="2"/>
      <c r="IT357" s="2"/>
      <c r="IU357" s="2"/>
    </row>
    <row r="358" spans="1:255" x14ac:dyDescent="0.2">
      <c r="A358">
        <v>17</v>
      </c>
      <c r="B358">
        <v>1</v>
      </c>
      <c r="E358" t="s">
        <v>231</v>
      </c>
      <c r="F358" t="s">
        <v>220</v>
      </c>
      <c r="G358" t="s">
        <v>221</v>
      </c>
      <c r="H358" t="s">
        <v>222</v>
      </c>
      <c r="I358">
        <v>0.32</v>
      </c>
      <c r="J358">
        <v>0</v>
      </c>
      <c r="K358">
        <v>0.32</v>
      </c>
      <c r="L358">
        <v>0.32</v>
      </c>
      <c r="M358">
        <v>0</v>
      </c>
      <c r="N358">
        <f t="shared" si="200"/>
        <v>0.32</v>
      </c>
      <c r="O358">
        <f t="shared" si="201"/>
        <v>2065.85</v>
      </c>
      <c r="P358">
        <f t="shared" si="202"/>
        <v>2065.85</v>
      </c>
      <c r="Q358">
        <f>(ROUND((ROUND(((ET358)*AV358*I358),2)*BB358),2)+ROUND((ROUND(((AE358-(EU358))*AV358*I358),2)*BS358),2))</f>
        <v>0</v>
      </c>
      <c r="R358">
        <f t="shared" si="203"/>
        <v>0</v>
      </c>
      <c r="S358">
        <f t="shared" si="204"/>
        <v>0</v>
      </c>
      <c r="T358">
        <f t="shared" si="205"/>
        <v>0</v>
      </c>
      <c r="U358">
        <f t="shared" si="206"/>
        <v>0</v>
      </c>
      <c r="V358">
        <f t="shared" si="207"/>
        <v>0</v>
      </c>
      <c r="W358">
        <f t="shared" si="208"/>
        <v>0</v>
      </c>
      <c r="X358">
        <f t="shared" si="209"/>
        <v>0</v>
      </c>
      <c r="Y358">
        <f t="shared" si="210"/>
        <v>0</v>
      </c>
      <c r="AA358">
        <v>52210569</v>
      </c>
      <c r="AB358">
        <f t="shared" si="211"/>
        <v>735.27</v>
      </c>
      <c r="AC358">
        <f t="shared" si="212"/>
        <v>735.27</v>
      </c>
      <c r="AD358">
        <f>ROUND((((ET358)-(EU358))+AE358),6)</f>
        <v>0</v>
      </c>
      <c r="AE358">
        <f t="shared" si="242"/>
        <v>0</v>
      </c>
      <c r="AF358">
        <f t="shared" si="242"/>
        <v>0</v>
      </c>
      <c r="AG358">
        <f t="shared" si="214"/>
        <v>0</v>
      </c>
      <c r="AH358">
        <f t="shared" si="243"/>
        <v>0</v>
      </c>
      <c r="AI358">
        <f t="shared" si="243"/>
        <v>0</v>
      </c>
      <c r="AJ358">
        <f t="shared" si="216"/>
        <v>0</v>
      </c>
      <c r="AK358">
        <v>735.27</v>
      </c>
      <c r="AL358">
        <v>735.27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1</v>
      </c>
      <c r="AW358">
        <v>1</v>
      </c>
      <c r="AZ358">
        <v>1</v>
      </c>
      <c r="BA358">
        <v>1</v>
      </c>
      <c r="BB358">
        <v>1</v>
      </c>
      <c r="BC358">
        <v>8.7799999999999994</v>
      </c>
      <c r="BD358" t="s">
        <v>3</v>
      </c>
      <c r="BE358" t="s">
        <v>3</v>
      </c>
      <c r="BF358" t="s">
        <v>3</v>
      </c>
      <c r="BG358" t="s">
        <v>3</v>
      </c>
      <c r="BH358">
        <v>3</v>
      </c>
      <c r="BI358">
        <v>1</v>
      </c>
      <c r="BJ358" t="s">
        <v>223</v>
      </c>
      <c r="BM358">
        <v>1617</v>
      </c>
      <c r="BN358">
        <v>0</v>
      </c>
      <c r="BO358" t="s">
        <v>220</v>
      </c>
      <c r="BP358">
        <v>1</v>
      </c>
      <c r="BQ358">
        <v>200</v>
      </c>
      <c r="BR358">
        <v>0</v>
      </c>
      <c r="BS358">
        <v>1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3</v>
      </c>
      <c r="BZ358">
        <v>0</v>
      </c>
      <c r="CA358">
        <v>0</v>
      </c>
      <c r="CB358" t="s">
        <v>3</v>
      </c>
      <c r="CE358">
        <v>30</v>
      </c>
      <c r="CF358">
        <v>0</v>
      </c>
      <c r="CG358">
        <v>0</v>
      </c>
      <c r="CH358">
        <v>36</v>
      </c>
      <c r="CI358">
        <v>0</v>
      </c>
      <c r="CJ358">
        <v>0</v>
      </c>
      <c r="CK358">
        <v>0</v>
      </c>
      <c r="CL358">
        <v>0</v>
      </c>
      <c r="CM358">
        <v>0</v>
      </c>
      <c r="CN358" t="s">
        <v>3</v>
      </c>
      <c r="CO358">
        <v>0</v>
      </c>
      <c r="CP358">
        <f t="shared" si="217"/>
        <v>2065.85</v>
      </c>
      <c r="CQ358">
        <f t="shared" si="218"/>
        <v>6455.67</v>
      </c>
      <c r="CR358">
        <f>(ROUND((ROUND(((ET358)*AV358*1),2)*BB358),2)+ROUND((ROUND(((AE358-(EU358))*AV358*1),2)*BS358),2))</f>
        <v>0</v>
      </c>
      <c r="CS358">
        <f t="shared" si="219"/>
        <v>0</v>
      </c>
      <c r="CT358">
        <f t="shared" si="220"/>
        <v>0</v>
      </c>
      <c r="CU358">
        <f t="shared" si="221"/>
        <v>0</v>
      </c>
      <c r="CV358">
        <f t="shared" si="222"/>
        <v>0</v>
      </c>
      <c r="CW358">
        <f t="shared" si="223"/>
        <v>0</v>
      </c>
      <c r="CX358">
        <f t="shared" si="224"/>
        <v>0</v>
      </c>
      <c r="CY358">
        <f t="shared" si="225"/>
        <v>0</v>
      </c>
      <c r="CZ358">
        <f t="shared" si="226"/>
        <v>0</v>
      </c>
      <c r="DC358" t="s">
        <v>3</v>
      </c>
      <c r="DD358" t="s">
        <v>3</v>
      </c>
      <c r="DE358" t="s">
        <v>3</v>
      </c>
      <c r="DF358" t="s">
        <v>3</v>
      </c>
      <c r="DG358" t="s">
        <v>3</v>
      </c>
      <c r="DH358" t="s">
        <v>3</v>
      </c>
      <c r="DI358" t="s">
        <v>3</v>
      </c>
      <c r="DJ358" t="s">
        <v>3</v>
      </c>
      <c r="DK358" t="s">
        <v>3</v>
      </c>
      <c r="DL358" t="s">
        <v>3</v>
      </c>
      <c r="DM358" t="s">
        <v>3</v>
      </c>
      <c r="DN358">
        <v>0</v>
      </c>
      <c r="DO358">
        <v>0</v>
      </c>
      <c r="DP358">
        <v>1</v>
      </c>
      <c r="DQ358">
        <v>1</v>
      </c>
      <c r="DU358">
        <v>1007</v>
      </c>
      <c r="DV358" t="s">
        <v>222</v>
      </c>
      <c r="DW358" t="s">
        <v>222</v>
      </c>
      <c r="DX358">
        <v>1</v>
      </c>
      <c r="DZ358" t="s">
        <v>3</v>
      </c>
      <c r="EA358" t="s">
        <v>3</v>
      </c>
      <c r="EB358" t="s">
        <v>3</v>
      </c>
      <c r="EC358" t="s">
        <v>3</v>
      </c>
      <c r="EE358">
        <v>50803467</v>
      </c>
      <c r="EF358">
        <v>200</v>
      </c>
      <c r="EG358" t="s">
        <v>178</v>
      </c>
      <c r="EH358">
        <v>0</v>
      </c>
      <c r="EI358" t="s">
        <v>3</v>
      </c>
      <c r="EJ358">
        <v>1</v>
      </c>
      <c r="EK358">
        <v>1617</v>
      </c>
      <c r="EL358" t="s">
        <v>179</v>
      </c>
      <c r="EM358" t="s">
        <v>180</v>
      </c>
      <c r="EO358" t="s">
        <v>3</v>
      </c>
      <c r="EQ358">
        <v>0</v>
      </c>
      <c r="ER358">
        <v>735.27</v>
      </c>
      <c r="ES358">
        <v>735.27</v>
      </c>
      <c r="ET358">
        <v>0</v>
      </c>
      <c r="EU358">
        <v>0</v>
      </c>
      <c r="EV358">
        <v>0</v>
      </c>
      <c r="EW358">
        <v>0</v>
      </c>
      <c r="EX358">
        <v>0</v>
      </c>
      <c r="EY358">
        <v>0</v>
      </c>
      <c r="FQ358">
        <v>0</v>
      </c>
      <c r="FR358">
        <f t="shared" si="227"/>
        <v>0</v>
      </c>
      <c r="FS358">
        <v>0</v>
      </c>
      <c r="FX358">
        <v>0</v>
      </c>
      <c r="FY358">
        <v>0</v>
      </c>
      <c r="GA358" t="s">
        <v>3</v>
      </c>
      <c r="GD358">
        <v>0</v>
      </c>
      <c r="GF358">
        <v>2043517171</v>
      </c>
      <c r="GG358">
        <v>2</v>
      </c>
      <c r="GH358">
        <v>1</v>
      </c>
      <c r="GI358">
        <v>2</v>
      </c>
      <c r="GJ358">
        <v>0</v>
      </c>
      <c r="GK358">
        <f>ROUND(R358*(S12)/100,2)</f>
        <v>0</v>
      </c>
      <c r="GL358">
        <f t="shared" si="228"/>
        <v>0</v>
      </c>
      <c r="GM358">
        <f t="shared" si="229"/>
        <v>2065.85</v>
      </c>
      <c r="GN358">
        <f t="shared" si="230"/>
        <v>2065.85</v>
      </c>
      <c r="GO358">
        <f t="shared" si="231"/>
        <v>0</v>
      </c>
      <c r="GP358">
        <f t="shared" si="232"/>
        <v>0</v>
      </c>
      <c r="GR358">
        <v>0</v>
      </c>
      <c r="GS358">
        <v>3</v>
      </c>
      <c r="GT358">
        <v>0</v>
      </c>
      <c r="GU358" t="s">
        <v>3</v>
      </c>
      <c r="GV358">
        <f t="shared" si="233"/>
        <v>0</v>
      </c>
      <c r="GW358">
        <v>1</v>
      </c>
      <c r="GX358">
        <f t="shared" si="234"/>
        <v>0</v>
      </c>
      <c r="HA358">
        <v>0</v>
      </c>
      <c r="HB358">
        <v>0</v>
      </c>
      <c r="HC358">
        <f t="shared" si="235"/>
        <v>0</v>
      </c>
      <c r="HE358" t="s">
        <v>3</v>
      </c>
      <c r="HF358" t="s">
        <v>3</v>
      </c>
      <c r="HM358" t="s">
        <v>3</v>
      </c>
      <c r="HN358" t="s">
        <v>3</v>
      </c>
      <c r="HO358" t="s">
        <v>3</v>
      </c>
      <c r="HP358" t="s">
        <v>3</v>
      </c>
      <c r="HQ358" t="s">
        <v>3</v>
      </c>
      <c r="IK358">
        <v>0</v>
      </c>
    </row>
    <row r="359" spans="1:255" x14ac:dyDescent="0.2">
      <c r="A359" s="2">
        <v>17</v>
      </c>
      <c r="B359" s="2">
        <v>1</v>
      </c>
      <c r="C359" s="2"/>
      <c r="D359" s="2"/>
      <c r="E359" s="2" t="s">
        <v>232</v>
      </c>
      <c r="F359" s="2" t="s">
        <v>225</v>
      </c>
      <c r="G359" s="2" t="s">
        <v>226</v>
      </c>
      <c r="H359" s="2" t="s">
        <v>166</v>
      </c>
      <c r="I359" s="2">
        <v>7</v>
      </c>
      <c r="J359" s="2">
        <v>0</v>
      </c>
      <c r="K359" s="2">
        <v>7</v>
      </c>
      <c r="L359" s="2">
        <v>7</v>
      </c>
      <c r="M359" s="2">
        <v>0</v>
      </c>
      <c r="N359" s="2">
        <f t="shared" si="200"/>
        <v>7</v>
      </c>
      <c r="O359" s="2">
        <f t="shared" si="201"/>
        <v>718.5</v>
      </c>
      <c r="P359" s="2">
        <f t="shared" si="202"/>
        <v>718.5</v>
      </c>
      <c r="Q359" s="2">
        <f>(ROUND((ROUND(((ET359)*AV359*I359),2)*BB359),2)+ROUND((ROUND(((AE359-(EU359))*AV359*I359),2)*BS359),2))</f>
        <v>0</v>
      </c>
      <c r="R359" s="2">
        <f t="shared" si="203"/>
        <v>0</v>
      </c>
      <c r="S359" s="2">
        <f t="shared" si="204"/>
        <v>0</v>
      </c>
      <c r="T359" s="2">
        <f t="shared" si="205"/>
        <v>0</v>
      </c>
      <c r="U359" s="2">
        <f t="shared" si="206"/>
        <v>0</v>
      </c>
      <c r="V359" s="2">
        <f t="shared" si="207"/>
        <v>0</v>
      </c>
      <c r="W359" s="2">
        <f t="shared" si="208"/>
        <v>0</v>
      </c>
      <c r="X359" s="2">
        <f t="shared" si="209"/>
        <v>0</v>
      </c>
      <c r="Y359" s="2">
        <f t="shared" si="210"/>
        <v>0</v>
      </c>
      <c r="Z359" s="2"/>
      <c r="AA359" s="2">
        <v>52210627</v>
      </c>
      <c r="AB359" s="2">
        <f t="shared" si="211"/>
        <v>9.86</v>
      </c>
      <c r="AC359" s="2">
        <f t="shared" si="212"/>
        <v>9.86</v>
      </c>
      <c r="AD359" s="2">
        <f>ROUND((((ET359)-(EU359))+AE359),6)</f>
        <v>0</v>
      </c>
      <c r="AE359" s="2">
        <f t="shared" si="242"/>
        <v>0</v>
      </c>
      <c r="AF359" s="2">
        <f t="shared" si="242"/>
        <v>0</v>
      </c>
      <c r="AG359" s="2">
        <f t="shared" si="214"/>
        <v>0</v>
      </c>
      <c r="AH359" s="2">
        <f t="shared" si="243"/>
        <v>0</v>
      </c>
      <c r="AI359" s="2">
        <f t="shared" si="243"/>
        <v>0</v>
      </c>
      <c r="AJ359" s="2">
        <f t="shared" si="216"/>
        <v>0</v>
      </c>
      <c r="AK359" s="2">
        <v>9.86</v>
      </c>
      <c r="AL359" s="2">
        <v>9.86</v>
      </c>
      <c r="AM359" s="2">
        <v>0</v>
      </c>
      <c r="AN359" s="2">
        <v>0</v>
      </c>
      <c r="AO359" s="2">
        <v>0</v>
      </c>
      <c r="AP359" s="2">
        <v>0</v>
      </c>
      <c r="AQ359" s="2">
        <v>0</v>
      </c>
      <c r="AR359" s="2">
        <v>0</v>
      </c>
      <c r="AS359" s="2">
        <v>0</v>
      </c>
      <c r="AT359" s="2">
        <v>0</v>
      </c>
      <c r="AU359" s="2">
        <v>0</v>
      </c>
      <c r="AV359" s="2">
        <v>1</v>
      </c>
      <c r="AW359" s="2">
        <v>1</v>
      </c>
      <c r="AX359" s="2"/>
      <c r="AY359" s="2"/>
      <c r="AZ359" s="2">
        <v>1</v>
      </c>
      <c r="BA359" s="2">
        <v>1</v>
      </c>
      <c r="BB359" s="2">
        <v>1</v>
      </c>
      <c r="BC359" s="2">
        <v>10.41</v>
      </c>
      <c r="BD359" s="2" t="s">
        <v>3</v>
      </c>
      <c r="BE359" s="2" t="s">
        <v>3</v>
      </c>
      <c r="BF359" s="2" t="s">
        <v>3</v>
      </c>
      <c r="BG359" s="2" t="s">
        <v>3</v>
      </c>
      <c r="BH359" s="2">
        <v>3</v>
      </c>
      <c r="BI359" s="2">
        <v>1</v>
      </c>
      <c r="BJ359" s="2" t="s">
        <v>227</v>
      </c>
      <c r="BK359" s="2"/>
      <c r="BL359" s="2"/>
      <c r="BM359" s="2">
        <v>1617</v>
      </c>
      <c r="BN359" s="2">
        <v>0</v>
      </c>
      <c r="BO359" s="2" t="s">
        <v>225</v>
      </c>
      <c r="BP359" s="2">
        <v>1</v>
      </c>
      <c r="BQ359" s="2">
        <v>200</v>
      </c>
      <c r="BR359" s="2">
        <v>0</v>
      </c>
      <c r="BS359" s="2">
        <v>1</v>
      </c>
      <c r="BT359" s="2">
        <v>1</v>
      </c>
      <c r="BU359" s="2">
        <v>1</v>
      </c>
      <c r="BV359" s="2">
        <v>1</v>
      </c>
      <c r="BW359" s="2">
        <v>1</v>
      </c>
      <c r="BX359" s="2">
        <v>1</v>
      </c>
      <c r="BY359" s="2" t="s">
        <v>3</v>
      </c>
      <c r="BZ359" s="2">
        <v>0</v>
      </c>
      <c r="CA359" s="2">
        <v>0</v>
      </c>
      <c r="CB359" s="2" t="s">
        <v>3</v>
      </c>
      <c r="CC359" s="2"/>
      <c r="CD359" s="2"/>
      <c r="CE359" s="2">
        <v>30</v>
      </c>
      <c r="CF359" s="2">
        <v>0</v>
      </c>
      <c r="CG359" s="2">
        <v>0</v>
      </c>
      <c r="CH359" s="2">
        <v>37</v>
      </c>
      <c r="CI359" s="2">
        <v>0</v>
      </c>
      <c r="CJ359" s="2">
        <v>0</v>
      </c>
      <c r="CK359" s="2">
        <v>0</v>
      </c>
      <c r="CL359" s="2">
        <v>0</v>
      </c>
      <c r="CM359" s="2">
        <v>0</v>
      </c>
      <c r="CN359" s="2" t="s">
        <v>3</v>
      </c>
      <c r="CO359" s="2">
        <v>0</v>
      </c>
      <c r="CP359" s="2">
        <f t="shared" si="217"/>
        <v>718.5</v>
      </c>
      <c r="CQ359" s="2">
        <f t="shared" si="218"/>
        <v>102.64</v>
      </c>
      <c r="CR359" s="2">
        <f>(ROUND((ROUND(((ET359)*AV359*1),2)*BB359),2)+ROUND((ROUND(((AE359-(EU359))*AV359*1),2)*BS359),2))</f>
        <v>0</v>
      </c>
      <c r="CS359" s="2">
        <f t="shared" si="219"/>
        <v>0</v>
      </c>
      <c r="CT359" s="2">
        <f t="shared" si="220"/>
        <v>0</v>
      </c>
      <c r="CU359" s="2">
        <f t="shared" si="221"/>
        <v>0</v>
      </c>
      <c r="CV359" s="2">
        <f t="shared" si="222"/>
        <v>0</v>
      </c>
      <c r="CW359" s="2">
        <f t="shared" si="223"/>
        <v>0</v>
      </c>
      <c r="CX359" s="2">
        <f t="shared" si="224"/>
        <v>0</v>
      </c>
      <c r="CY359" s="2">
        <f t="shared" si="225"/>
        <v>0</v>
      </c>
      <c r="CZ359" s="2">
        <f t="shared" si="226"/>
        <v>0</v>
      </c>
      <c r="DA359" s="2"/>
      <c r="DB359" s="2"/>
      <c r="DC359" s="2" t="s">
        <v>3</v>
      </c>
      <c r="DD359" s="2" t="s">
        <v>3</v>
      </c>
      <c r="DE359" s="2" t="s">
        <v>3</v>
      </c>
      <c r="DF359" s="2" t="s">
        <v>3</v>
      </c>
      <c r="DG359" s="2" t="s">
        <v>3</v>
      </c>
      <c r="DH359" s="2" t="s">
        <v>3</v>
      </c>
      <c r="DI359" s="2" t="s">
        <v>3</v>
      </c>
      <c r="DJ359" s="2" t="s">
        <v>3</v>
      </c>
      <c r="DK359" s="2" t="s">
        <v>3</v>
      </c>
      <c r="DL359" s="2" t="s">
        <v>3</v>
      </c>
      <c r="DM359" s="2" t="s">
        <v>3</v>
      </c>
      <c r="DN359" s="2">
        <v>0</v>
      </c>
      <c r="DO359" s="2">
        <v>0</v>
      </c>
      <c r="DP359" s="2">
        <v>1</v>
      </c>
      <c r="DQ359" s="2">
        <v>1</v>
      </c>
      <c r="DR359" s="2"/>
      <c r="DS359" s="2"/>
      <c r="DT359" s="2"/>
      <c r="DU359" s="2">
        <v>1009</v>
      </c>
      <c r="DV359" s="2" t="s">
        <v>166</v>
      </c>
      <c r="DW359" s="2" t="s">
        <v>166</v>
      </c>
      <c r="DX359" s="2">
        <v>1</v>
      </c>
      <c r="DY359" s="2"/>
      <c r="DZ359" s="2" t="s">
        <v>3</v>
      </c>
      <c r="EA359" s="2" t="s">
        <v>3</v>
      </c>
      <c r="EB359" s="2" t="s">
        <v>3</v>
      </c>
      <c r="EC359" s="2" t="s">
        <v>3</v>
      </c>
      <c r="ED359" s="2"/>
      <c r="EE359" s="2">
        <v>50803467</v>
      </c>
      <c r="EF359" s="2">
        <v>200</v>
      </c>
      <c r="EG359" s="2" t="s">
        <v>178</v>
      </c>
      <c r="EH359" s="2">
        <v>0</v>
      </c>
      <c r="EI359" s="2" t="s">
        <v>3</v>
      </c>
      <c r="EJ359" s="2">
        <v>1</v>
      </c>
      <c r="EK359" s="2">
        <v>1617</v>
      </c>
      <c r="EL359" s="2" t="s">
        <v>179</v>
      </c>
      <c r="EM359" s="2" t="s">
        <v>180</v>
      </c>
      <c r="EN359" s="2"/>
      <c r="EO359" s="2" t="s">
        <v>3</v>
      </c>
      <c r="EP359" s="2"/>
      <c r="EQ359" s="2">
        <v>0</v>
      </c>
      <c r="ER359" s="2">
        <v>9.86</v>
      </c>
      <c r="ES359" s="2">
        <v>9.86</v>
      </c>
      <c r="ET359" s="2">
        <v>0</v>
      </c>
      <c r="EU359" s="2">
        <v>0</v>
      </c>
      <c r="EV359" s="2">
        <v>0</v>
      </c>
      <c r="EW359" s="2">
        <v>0</v>
      </c>
      <c r="EX359" s="2">
        <v>0</v>
      </c>
      <c r="EY359" s="2">
        <v>0</v>
      </c>
      <c r="EZ359" s="2"/>
      <c r="FA359" s="2"/>
      <c r="FB359" s="2"/>
      <c r="FC359" s="2"/>
      <c r="FD359" s="2"/>
      <c r="FE359" s="2"/>
      <c r="FF359" s="2"/>
      <c r="FG359" s="2"/>
      <c r="FH359" s="2"/>
      <c r="FI359" s="2"/>
      <c r="FJ359" s="2"/>
      <c r="FK359" s="2"/>
      <c r="FL359" s="2"/>
      <c r="FM359" s="2"/>
      <c r="FN359" s="2"/>
      <c r="FO359" s="2"/>
      <c r="FP359" s="2"/>
      <c r="FQ359" s="2">
        <v>0</v>
      </c>
      <c r="FR359" s="2">
        <f t="shared" si="227"/>
        <v>0</v>
      </c>
      <c r="FS359" s="2">
        <v>0</v>
      </c>
      <c r="FT359" s="2"/>
      <c r="FU359" s="2"/>
      <c r="FV359" s="2"/>
      <c r="FW359" s="2"/>
      <c r="FX359" s="2">
        <v>0</v>
      </c>
      <c r="FY359" s="2">
        <v>0</v>
      </c>
      <c r="FZ359" s="2"/>
      <c r="GA359" s="2" t="s">
        <v>3</v>
      </c>
      <c r="GB359" s="2"/>
      <c r="GC359" s="2"/>
      <c r="GD359" s="2">
        <v>0</v>
      </c>
      <c r="GE359" s="2"/>
      <c r="GF359" s="2">
        <v>1241994263</v>
      </c>
      <c r="GG359" s="2">
        <v>2</v>
      </c>
      <c r="GH359" s="2">
        <v>1</v>
      </c>
      <c r="GI359" s="2">
        <v>2</v>
      </c>
      <c r="GJ359" s="2">
        <v>0</v>
      </c>
      <c r="GK359" s="2">
        <f>ROUND(R359*(R12)/100,2)</f>
        <v>0</v>
      </c>
      <c r="GL359" s="2">
        <f t="shared" si="228"/>
        <v>0</v>
      </c>
      <c r="GM359" s="2">
        <f t="shared" si="229"/>
        <v>718.5</v>
      </c>
      <c r="GN359" s="2">
        <f t="shared" si="230"/>
        <v>718.5</v>
      </c>
      <c r="GO359" s="2">
        <f t="shared" si="231"/>
        <v>0</v>
      </c>
      <c r="GP359" s="2">
        <f t="shared" si="232"/>
        <v>0</v>
      </c>
      <c r="GQ359" s="2"/>
      <c r="GR359" s="2">
        <v>0</v>
      </c>
      <c r="GS359" s="2">
        <v>3</v>
      </c>
      <c r="GT359" s="2">
        <v>0</v>
      </c>
      <c r="GU359" s="2" t="s">
        <v>3</v>
      </c>
      <c r="GV359" s="2">
        <f t="shared" si="233"/>
        <v>0</v>
      </c>
      <c r="GW359" s="2">
        <v>1</v>
      </c>
      <c r="GX359" s="2">
        <f t="shared" si="234"/>
        <v>0</v>
      </c>
      <c r="GY359" s="2"/>
      <c r="GZ359" s="2"/>
      <c r="HA359" s="2">
        <v>0</v>
      </c>
      <c r="HB359" s="2">
        <v>0</v>
      </c>
      <c r="HC359" s="2">
        <f t="shared" si="235"/>
        <v>0</v>
      </c>
      <c r="HD359" s="2"/>
      <c r="HE359" s="2" t="s">
        <v>3</v>
      </c>
      <c r="HF359" s="2" t="s">
        <v>3</v>
      </c>
      <c r="HG359" s="2"/>
      <c r="HH359" s="2"/>
      <c r="HI359" s="2"/>
      <c r="HJ359" s="2"/>
      <c r="HK359" s="2"/>
      <c r="HL359" s="2"/>
      <c r="HM359" s="2" t="s">
        <v>3</v>
      </c>
      <c r="HN359" s="2" t="s">
        <v>3</v>
      </c>
      <c r="HO359" s="2" t="s">
        <v>3</v>
      </c>
      <c r="HP359" s="2" t="s">
        <v>3</v>
      </c>
      <c r="HQ359" s="2" t="s">
        <v>3</v>
      </c>
      <c r="HR359" s="2"/>
      <c r="HS359" s="2"/>
      <c r="HT359" s="2"/>
      <c r="HU359" s="2"/>
      <c r="HV359" s="2"/>
      <c r="HW359" s="2"/>
      <c r="HX359" s="2"/>
      <c r="HY359" s="2"/>
      <c r="HZ359" s="2"/>
      <c r="IA359" s="2"/>
      <c r="IB359" s="2"/>
      <c r="IC359" s="2"/>
      <c r="ID359" s="2"/>
      <c r="IE359" s="2"/>
      <c r="IF359" s="2"/>
      <c r="IG359" s="2"/>
      <c r="IH359" s="2"/>
      <c r="II359" s="2"/>
      <c r="IJ359" s="2"/>
      <c r="IK359" s="2">
        <v>0</v>
      </c>
      <c r="IL359" s="2"/>
      <c r="IM359" s="2"/>
      <c r="IN359" s="2"/>
      <c r="IO359" s="2"/>
      <c r="IP359" s="2"/>
      <c r="IQ359" s="2"/>
      <c r="IR359" s="2"/>
      <c r="IS359" s="2"/>
      <c r="IT359" s="2"/>
      <c r="IU359" s="2"/>
    </row>
    <row r="360" spans="1:255" x14ac:dyDescent="0.2">
      <c r="A360">
        <v>17</v>
      </c>
      <c r="B360">
        <v>1</v>
      </c>
      <c r="E360" t="s">
        <v>232</v>
      </c>
      <c r="F360" t="s">
        <v>225</v>
      </c>
      <c r="G360" t="s">
        <v>226</v>
      </c>
      <c r="H360" t="s">
        <v>166</v>
      </c>
      <c r="I360">
        <v>7</v>
      </c>
      <c r="J360">
        <v>0</v>
      </c>
      <c r="K360">
        <v>7</v>
      </c>
      <c r="L360">
        <v>7</v>
      </c>
      <c r="M360">
        <v>0</v>
      </c>
      <c r="N360">
        <f t="shared" si="200"/>
        <v>7</v>
      </c>
      <c r="O360">
        <f t="shared" si="201"/>
        <v>718.5</v>
      </c>
      <c r="P360">
        <f t="shared" si="202"/>
        <v>718.5</v>
      </c>
      <c r="Q360">
        <f>(ROUND((ROUND(((ET360)*AV360*I360),2)*BB360),2)+ROUND((ROUND(((AE360-(EU360))*AV360*I360),2)*BS360),2))</f>
        <v>0</v>
      </c>
      <c r="R360">
        <f t="shared" si="203"/>
        <v>0</v>
      </c>
      <c r="S360">
        <f t="shared" si="204"/>
        <v>0</v>
      </c>
      <c r="T360">
        <f t="shared" si="205"/>
        <v>0</v>
      </c>
      <c r="U360">
        <f t="shared" si="206"/>
        <v>0</v>
      </c>
      <c r="V360">
        <f t="shared" si="207"/>
        <v>0</v>
      </c>
      <c r="W360">
        <f t="shared" si="208"/>
        <v>0</v>
      </c>
      <c r="X360">
        <f t="shared" si="209"/>
        <v>0</v>
      </c>
      <c r="Y360">
        <f t="shared" si="210"/>
        <v>0</v>
      </c>
      <c r="AA360">
        <v>52210569</v>
      </c>
      <c r="AB360">
        <f t="shared" si="211"/>
        <v>9.86</v>
      </c>
      <c r="AC360">
        <f t="shared" si="212"/>
        <v>9.86</v>
      </c>
      <c r="AD360">
        <f>ROUND((((ET360)-(EU360))+AE360),6)</f>
        <v>0</v>
      </c>
      <c r="AE360">
        <f t="shared" si="242"/>
        <v>0</v>
      </c>
      <c r="AF360">
        <f t="shared" si="242"/>
        <v>0</v>
      </c>
      <c r="AG360">
        <f t="shared" si="214"/>
        <v>0</v>
      </c>
      <c r="AH360">
        <f t="shared" si="243"/>
        <v>0</v>
      </c>
      <c r="AI360">
        <f t="shared" si="243"/>
        <v>0</v>
      </c>
      <c r="AJ360">
        <f t="shared" si="216"/>
        <v>0</v>
      </c>
      <c r="AK360">
        <v>9.86</v>
      </c>
      <c r="AL360">
        <v>9.86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1</v>
      </c>
      <c r="AW360">
        <v>1</v>
      </c>
      <c r="AZ360">
        <v>1</v>
      </c>
      <c r="BA360">
        <v>1</v>
      </c>
      <c r="BB360">
        <v>1</v>
      </c>
      <c r="BC360">
        <v>10.41</v>
      </c>
      <c r="BD360" t="s">
        <v>3</v>
      </c>
      <c r="BE360" t="s">
        <v>3</v>
      </c>
      <c r="BF360" t="s">
        <v>3</v>
      </c>
      <c r="BG360" t="s">
        <v>3</v>
      </c>
      <c r="BH360">
        <v>3</v>
      </c>
      <c r="BI360">
        <v>1</v>
      </c>
      <c r="BJ360" t="s">
        <v>227</v>
      </c>
      <c r="BM360">
        <v>1617</v>
      </c>
      <c r="BN360">
        <v>0</v>
      </c>
      <c r="BO360" t="s">
        <v>225</v>
      </c>
      <c r="BP360">
        <v>1</v>
      </c>
      <c r="BQ360">
        <v>200</v>
      </c>
      <c r="BR360">
        <v>0</v>
      </c>
      <c r="BS360">
        <v>1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3</v>
      </c>
      <c r="BZ360">
        <v>0</v>
      </c>
      <c r="CA360">
        <v>0</v>
      </c>
      <c r="CB360" t="s">
        <v>3</v>
      </c>
      <c r="CE360">
        <v>30</v>
      </c>
      <c r="CF360">
        <v>0</v>
      </c>
      <c r="CG360">
        <v>0</v>
      </c>
      <c r="CH360">
        <v>37</v>
      </c>
      <c r="CI360">
        <v>0</v>
      </c>
      <c r="CJ360">
        <v>0</v>
      </c>
      <c r="CK360">
        <v>0</v>
      </c>
      <c r="CL360">
        <v>0</v>
      </c>
      <c r="CM360">
        <v>0</v>
      </c>
      <c r="CN360" t="s">
        <v>3</v>
      </c>
      <c r="CO360">
        <v>0</v>
      </c>
      <c r="CP360">
        <f t="shared" si="217"/>
        <v>718.5</v>
      </c>
      <c r="CQ360">
        <f t="shared" si="218"/>
        <v>102.64</v>
      </c>
      <c r="CR360">
        <f>(ROUND((ROUND(((ET360)*AV360*1),2)*BB360),2)+ROUND((ROUND(((AE360-(EU360))*AV360*1),2)*BS360),2))</f>
        <v>0</v>
      </c>
      <c r="CS360">
        <f t="shared" si="219"/>
        <v>0</v>
      </c>
      <c r="CT360">
        <f t="shared" si="220"/>
        <v>0</v>
      </c>
      <c r="CU360">
        <f t="shared" si="221"/>
        <v>0</v>
      </c>
      <c r="CV360">
        <f t="shared" si="222"/>
        <v>0</v>
      </c>
      <c r="CW360">
        <f t="shared" si="223"/>
        <v>0</v>
      </c>
      <c r="CX360">
        <f t="shared" si="224"/>
        <v>0</v>
      </c>
      <c r="CY360">
        <f t="shared" si="225"/>
        <v>0</v>
      </c>
      <c r="CZ360">
        <f t="shared" si="226"/>
        <v>0</v>
      </c>
      <c r="DC360" t="s">
        <v>3</v>
      </c>
      <c r="DD360" t="s">
        <v>3</v>
      </c>
      <c r="DE360" t="s">
        <v>3</v>
      </c>
      <c r="DF360" t="s">
        <v>3</v>
      </c>
      <c r="DG360" t="s">
        <v>3</v>
      </c>
      <c r="DH360" t="s">
        <v>3</v>
      </c>
      <c r="DI360" t="s">
        <v>3</v>
      </c>
      <c r="DJ360" t="s">
        <v>3</v>
      </c>
      <c r="DK360" t="s">
        <v>3</v>
      </c>
      <c r="DL360" t="s">
        <v>3</v>
      </c>
      <c r="DM360" t="s">
        <v>3</v>
      </c>
      <c r="DN360">
        <v>0</v>
      </c>
      <c r="DO360">
        <v>0</v>
      </c>
      <c r="DP360">
        <v>1</v>
      </c>
      <c r="DQ360">
        <v>1</v>
      </c>
      <c r="DU360">
        <v>1009</v>
      </c>
      <c r="DV360" t="s">
        <v>166</v>
      </c>
      <c r="DW360" t="s">
        <v>166</v>
      </c>
      <c r="DX360">
        <v>1</v>
      </c>
      <c r="DZ360" t="s">
        <v>3</v>
      </c>
      <c r="EA360" t="s">
        <v>3</v>
      </c>
      <c r="EB360" t="s">
        <v>3</v>
      </c>
      <c r="EC360" t="s">
        <v>3</v>
      </c>
      <c r="EE360">
        <v>50803467</v>
      </c>
      <c r="EF360">
        <v>200</v>
      </c>
      <c r="EG360" t="s">
        <v>178</v>
      </c>
      <c r="EH360">
        <v>0</v>
      </c>
      <c r="EI360" t="s">
        <v>3</v>
      </c>
      <c r="EJ360">
        <v>1</v>
      </c>
      <c r="EK360">
        <v>1617</v>
      </c>
      <c r="EL360" t="s">
        <v>179</v>
      </c>
      <c r="EM360" t="s">
        <v>180</v>
      </c>
      <c r="EO360" t="s">
        <v>3</v>
      </c>
      <c r="EQ360">
        <v>0</v>
      </c>
      <c r="ER360">
        <v>9.86</v>
      </c>
      <c r="ES360">
        <v>9.86</v>
      </c>
      <c r="ET360">
        <v>0</v>
      </c>
      <c r="EU360">
        <v>0</v>
      </c>
      <c r="EV360">
        <v>0</v>
      </c>
      <c r="EW360">
        <v>0</v>
      </c>
      <c r="EX360">
        <v>0</v>
      </c>
      <c r="EY360">
        <v>0</v>
      </c>
      <c r="FQ360">
        <v>0</v>
      </c>
      <c r="FR360">
        <f t="shared" si="227"/>
        <v>0</v>
      </c>
      <c r="FS360">
        <v>0</v>
      </c>
      <c r="FX360">
        <v>0</v>
      </c>
      <c r="FY360">
        <v>0</v>
      </c>
      <c r="GA360" t="s">
        <v>3</v>
      </c>
      <c r="GD360">
        <v>0</v>
      </c>
      <c r="GF360">
        <v>1241994263</v>
      </c>
      <c r="GG360">
        <v>2</v>
      </c>
      <c r="GH360">
        <v>1</v>
      </c>
      <c r="GI360">
        <v>2</v>
      </c>
      <c r="GJ360">
        <v>0</v>
      </c>
      <c r="GK360">
        <f>ROUND(R360*(S12)/100,2)</f>
        <v>0</v>
      </c>
      <c r="GL360">
        <f t="shared" si="228"/>
        <v>0</v>
      </c>
      <c r="GM360">
        <f t="shared" si="229"/>
        <v>718.5</v>
      </c>
      <c r="GN360">
        <f t="shared" si="230"/>
        <v>718.5</v>
      </c>
      <c r="GO360">
        <f t="shared" si="231"/>
        <v>0</v>
      </c>
      <c r="GP360">
        <f t="shared" si="232"/>
        <v>0</v>
      </c>
      <c r="GR360">
        <v>0</v>
      </c>
      <c r="GS360">
        <v>3</v>
      </c>
      <c r="GT360">
        <v>0</v>
      </c>
      <c r="GU360" t="s">
        <v>3</v>
      </c>
      <c r="GV360">
        <f t="shared" si="233"/>
        <v>0</v>
      </c>
      <c r="GW360">
        <v>1</v>
      </c>
      <c r="GX360">
        <f t="shared" si="234"/>
        <v>0</v>
      </c>
      <c r="HA360">
        <v>0</v>
      </c>
      <c r="HB360">
        <v>0</v>
      </c>
      <c r="HC360">
        <f t="shared" si="235"/>
        <v>0</v>
      </c>
      <c r="HE360" t="s">
        <v>3</v>
      </c>
      <c r="HF360" t="s">
        <v>3</v>
      </c>
      <c r="HM360" t="s">
        <v>3</v>
      </c>
      <c r="HN360" t="s">
        <v>3</v>
      </c>
      <c r="HO360" t="s">
        <v>3</v>
      </c>
      <c r="HP360" t="s">
        <v>3</v>
      </c>
      <c r="HQ360" t="s">
        <v>3</v>
      </c>
      <c r="IK360">
        <v>0</v>
      </c>
    </row>
    <row r="361" spans="1:255" x14ac:dyDescent="0.2">
      <c r="A361" s="2">
        <v>17</v>
      </c>
      <c r="B361" s="2">
        <v>1</v>
      </c>
      <c r="C361" s="2">
        <f>ROW(SmtRes!A173)</f>
        <v>173</v>
      </c>
      <c r="D361" s="2">
        <f>ROW(EtalonRes!A195)</f>
        <v>195</v>
      </c>
      <c r="E361" s="2" t="s">
        <v>233</v>
      </c>
      <c r="F361" s="2" t="s">
        <v>234</v>
      </c>
      <c r="G361" s="2" t="s">
        <v>235</v>
      </c>
      <c r="H361" s="2" t="s">
        <v>195</v>
      </c>
      <c r="I361" s="2">
        <v>0.36</v>
      </c>
      <c r="J361" s="2">
        <v>0</v>
      </c>
      <c r="K361" s="2">
        <v>0.36</v>
      </c>
      <c r="L361" s="2">
        <v>0.36</v>
      </c>
      <c r="M361" s="2">
        <v>0</v>
      </c>
      <c r="N361" s="2">
        <f t="shared" si="200"/>
        <v>0.36</v>
      </c>
      <c r="O361" s="2">
        <f t="shared" si="201"/>
        <v>1499.82</v>
      </c>
      <c r="P361" s="2">
        <f t="shared" si="202"/>
        <v>0</v>
      </c>
      <c r="Q361" s="2">
        <f>(ROUND((ROUND(((((ET361*1.2)*1.1))*AV361*I361),2)*BB361),2)+ROUND((ROUND(((AE361-(((EU361*1.2)*1.1)))*AV361*I361),2)*BS361),2))</f>
        <v>28.25</v>
      </c>
      <c r="R361" s="2">
        <f t="shared" si="203"/>
        <v>0</v>
      </c>
      <c r="S361" s="2">
        <f t="shared" si="204"/>
        <v>1471.57</v>
      </c>
      <c r="T361" s="2">
        <f t="shared" si="205"/>
        <v>0</v>
      </c>
      <c r="U361" s="2">
        <f t="shared" si="206"/>
        <v>4.3185985919999998</v>
      </c>
      <c r="V361" s="2">
        <f t="shared" si="207"/>
        <v>0</v>
      </c>
      <c r="W361" s="2">
        <f t="shared" si="208"/>
        <v>0</v>
      </c>
      <c r="X361" s="2">
        <f t="shared" si="209"/>
        <v>1103.68</v>
      </c>
      <c r="Y361" s="2">
        <f t="shared" si="210"/>
        <v>603.34</v>
      </c>
      <c r="Z361" s="2"/>
      <c r="AA361" s="2">
        <v>52210627</v>
      </c>
      <c r="AB361" s="2">
        <f t="shared" si="211"/>
        <v>136.91040000000001</v>
      </c>
      <c r="AC361" s="2">
        <f t="shared" si="212"/>
        <v>0</v>
      </c>
      <c r="AD361" s="2">
        <f>ROUND((((((ET361*1.2)*1.1))-(((EU361*1.2)*1.1)))+AE361),6)</f>
        <v>8.8176000000000005</v>
      </c>
      <c r="AE361" s="2">
        <f>ROUND((((EU361*1.2)*1.1)),6)</f>
        <v>0</v>
      </c>
      <c r="AF361" s="2">
        <f>ROUND((((EV361*1.2)*1.1)),6)</f>
        <v>128.09280000000001</v>
      </c>
      <c r="AG361" s="2">
        <f t="shared" si="214"/>
        <v>0</v>
      </c>
      <c r="AH361" s="2">
        <f>(((EW361*1.2)*1.1))</f>
        <v>11.457599999999999</v>
      </c>
      <c r="AI361" s="2">
        <f>(((EX361*1.2)*1.1))</f>
        <v>0</v>
      </c>
      <c r="AJ361" s="2">
        <f t="shared" si="216"/>
        <v>0</v>
      </c>
      <c r="AK361" s="2">
        <v>103.72</v>
      </c>
      <c r="AL361" s="2">
        <v>0</v>
      </c>
      <c r="AM361" s="2">
        <v>6.68</v>
      </c>
      <c r="AN361" s="2">
        <v>0</v>
      </c>
      <c r="AO361" s="2">
        <v>97.04</v>
      </c>
      <c r="AP361" s="2">
        <v>0</v>
      </c>
      <c r="AQ361" s="2">
        <v>8.68</v>
      </c>
      <c r="AR361" s="2">
        <v>0</v>
      </c>
      <c r="AS361" s="2">
        <v>0</v>
      </c>
      <c r="AT361" s="2">
        <v>75</v>
      </c>
      <c r="AU361" s="2">
        <v>41</v>
      </c>
      <c r="AV361" s="2">
        <v>1.0469999999999999</v>
      </c>
      <c r="AW361" s="2">
        <v>1.002</v>
      </c>
      <c r="AX361" s="2"/>
      <c r="AY361" s="2"/>
      <c r="AZ361" s="2">
        <v>1</v>
      </c>
      <c r="BA361" s="2">
        <v>30.48</v>
      </c>
      <c r="BB361" s="2">
        <v>8.51</v>
      </c>
      <c r="BC361" s="2">
        <v>1</v>
      </c>
      <c r="BD361" s="2" t="s">
        <v>3</v>
      </c>
      <c r="BE361" s="2" t="s">
        <v>3</v>
      </c>
      <c r="BF361" s="2" t="s">
        <v>3</v>
      </c>
      <c r="BG361" s="2" t="s">
        <v>3</v>
      </c>
      <c r="BH361" s="2">
        <v>0</v>
      </c>
      <c r="BI361" s="2">
        <v>1</v>
      </c>
      <c r="BJ361" s="2" t="s">
        <v>236</v>
      </c>
      <c r="BK361" s="2"/>
      <c r="BL361" s="2"/>
      <c r="BM361" s="2">
        <v>682</v>
      </c>
      <c r="BN361" s="2">
        <v>0</v>
      </c>
      <c r="BO361" s="2" t="s">
        <v>234</v>
      </c>
      <c r="BP361" s="2">
        <v>1</v>
      </c>
      <c r="BQ361" s="2">
        <v>60</v>
      </c>
      <c r="BR361" s="2">
        <v>0</v>
      </c>
      <c r="BS361" s="2">
        <v>30.48</v>
      </c>
      <c r="BT361" s="2">
        <v>1</v>
      </c>
      <c r="BU361" s="2">
        <v>1</v>
      </c>
      <c r="BV361" s="2">
        <v>1</v>
      </c>
      <c r="BW361" s="2">
        <v>1</v>
      </c>
      <c r="BX361" s="2">
        <v>1</v>
      </c>
      <c r="BY361" s="2" t="s">
        <v>3</v>
      </c>
      <c r="BZ361" s="2">
        <v>75</v>
      </c>
      <c r="CA361" s="2">
        <v>41</v>
      </c>
      <c r="CB361" s="2" t="s">
        <v>3</v>
      </c>
      <c r="CC361" s="2"/>
      <c r="CD361" s="2"/>
      <c r="CE361" s="2">
        <v>30</v>
      </c>
      <c r="CF361" s="2">
        <v>0</v>
      </c>
      <c r="CG361" s="2">
        <v>0</v>
      </c>
      <c r="CH361" s="2">
        <v>38</v>
      </c>
      <c r="CI361" s="2">
        <v>0</v>
      </c>
      <c r="CJ361" s="2">
        <v>0</v>
      </c>
      <c r="CK361" s="2">
        <v>0</v>
      </c>
      <c r="CL361" s="2">
        <v>0</v>
      </c>
      <c r="CM361" s="2">
        <v>0</v>
      </c>
      <c r="CN361" s="2" t="s">
        <v>462</v>
      </c>
      <c r="CO361" s="2">
        <v>0</v>
      </c>
      <c r="CP361" s="2">
        <f t="shared" si="217"/>
        <v>1499.82</v>
      </c>
      <c r="CQ361" s="2">
        <f t="shared" si="218"/>
        <v>0</v>
      </c>
      <c r="CR361" s="2">
        <f>(ROUND((ROUND(((((ET361*1.2)*1.1))*AV361*1),2)*BB361),2)+ROUND((ROUND(((AE361-(((EU361*1.2)*1.1)))*AV361*1),2)*BS361),2))</f>
        <v>78.55</v>
      </c>
      <c r="CS361" s="2">
        <f t="shared" si="219"/>
        <v>0</v>
      </c>
      <c r="CT361" s="2">
        <f t="shared" si="220"/>
        <v>4087.67</v>
      </c>
      <c r="CU361" s="2">
        <f t="shared" si="221"/>
        <v>0</v>
      </c>
      <c r="CV361" s="2">
        <f t="shared" si="222"/>
        <v>11.996107199999999</v>
      </c>
      <c r="CW361" s="2">
        <f t="shared" si="223"/>
        <v>0</v>
      </c>
      <c r="CX361" s="2">
        <f t="shared" si="224"/>
        <v>0</v>
      </c>
      <c r="CY361" s="2">
        <f t="shared" si="225"/>
        <v>1103.6775</v>
      </c>
      <c r="CZ361" s="2">
        <f t="shared" si="226"/>
        <v>603.3436999999999</v>
      </c>
      <c r="DA361" s="2"/>
      <c r="DB361" s="2"/>
      <c r="DC361" s="2" t="s">
        <v>3</v>
      </c>
      <c r="DD361" s="2" t="s">
        <v>3</v>
      </c>
      <c r="DE361" s="2" t="s">
        <v>26</v>
      </c>
      <c r="DF361" s="2" t="s">
        <v>26</v>
      </c>
      <c r="DG361" s="2" t="s">
        <v>26</v>
      </c>
      <c r="DH361" s="2" t="s">
        <v>3</v>
      </c>
      <c r="DI361" s="2" t="s">
        <v>26</v>
      </c>
      <c r="DJ361" s="2" t="s">
        <v>26</v>
      </c>
      <c r="DK361" s="2" t="s">
        <v>3</v>
      </c>
      <c r="DL361" s="2" t="s">
        <v>3</v>
      </c>
      <c r="DM361" s="2" t="s">
        <v>3</v>
      </c>
      <c r="DN361" s="2">
        <v>91</v>
      </c>
      <c r="DO361" s="2">
        <v>70</v>
      </c>
      <c r="DP361" s="2">
        <v>1.0469999999999999</v>
      </c>
      <c r="DQ361" s="2">
        <v>1.002</v>
      </c>
      <c r="DR361" s="2"/>
      <c r="DS361" s="2"/>
      <c r="DT361" s="2"/>
      <c r="DU361" s="2">
        <v>1013</v>
      </c>
      <c r="DV361" s="2" t="s">
        <v>195</v>
      </c>
      <c r="DW361" s="2" t="s">
        <v>195</v>
      </c>
      <c r="DX361" s="2">
        <v>1</v>
      </c>
      <c r="DY361" s="2"/>
      <c r="DZ361" s="2" t="s">
        <v>3</v>
      </c>
      <c r="EA361" s="2" t="s">
        <v>3</v>
      </c>
      <c r="EB361" s="2" t="s">
        <v>3</v>
      </c>
      <c r="EC361" s="2" t="s">
        <v>3</v>
      </c>
      <c r="ED361" s="2"/>
      <c r="EE361" s="2">
        <v>50802532</v>
      </c>
      <c r="EF361" s="2">
        <v>60</v>
      </c>
      <c r="EG361" s="2" t="s">
        <v>197</v>
      </c>
      <c r="EH361" s="2">
        <v>0</v>
      </c>
      <c r="EI361" s="2" t="s">
        <v>3</v>
      </c>
      <c r="EJ361" s="2">
        <v>1</v>
      </c>
      <c r="EK361" s="2">
        <v>682</v>
      </c>
      <c r="EL361" s="2" t="s">
        <v>198</v>
      </c>
      <c r="EM361" s="2" t="s">
        <v>199</v>
      </c>
      <c r="EN361" s="2"/>
      <c r="EO361" s="2" t="s">
        <v>30</v>
      </c>
      <c r="EP361" s="2"/>
      <c r="EQ361" s="2">
        <v>0</v>
      </c>
      <c r="ER361" s="2">
        <v>103.72</v>
      </c>
      <c r="ES361" s="2">
        <v>0</v>
      </c>
      <c r="ET361" s="2">
        <v>6.68</v>
      </c>
      <c r="EU361" s="2">
        <v>0</v>
      </c>
      <c r="EV361" s="2">
        <v>97.04</v>
      </c>
      <c r="EW361" s="2">
        <v>8.68</v>
      </c>
      <c r="EX361" s="2">
        <v>0</v>
      </c>
      <c r="EY361" s="2">
        <v>0</v>
      </c>
      <c r="EZ361" s="2"/>
      <c r="FA361" s="2"/>
      <c r="FB361" s="2"/>
      <c r="FC361" s="2"/>
      <c r="FD361" s="2"/>
      <c r="FE361" s="2"/>
      <c r="FF361" s="2"/>
      <c r="FG361" s="2"/>
      <c r="FH361" s="2"/>
      <c r="FI361" s="2"/>
      <c r="FJ361" s="2"/>
      <c r="FK361" s="2"/>
      <c r="FL361" s="2"/>
      <c r="FM361" s="2"/>
      <c r="FN361" s="2"/>
      <c r="FO361" s="2"/>
      <c r="FP361" s="2"/>
      <c r="FQ361" s="2">
        <v>0</v>
      </c>
      <c r="FR361" s="2">
        <f t="shared" si="227"/>
        <v>0</v>
      </c>
      <c r="FS361" s="2">
        <v>0</v>
      </c>
      <c r="FT361" s="2"/>
      <c r="FU361" s="2"/>
      <c r="FV361" s="2"/>
      <c r="FW361" s="2"/>
      <c r="FX361" s="2">
        <v>91</v>
      </c>
      <c r="FY361" s="2">
        <v>70</v>
      </c>
      <c r="FZ361" s="2"/>
      <c r="GA361" s="2" t="s">
        <v>3</v>
      </c>
      <c r="GB361" s="2"/>
      <c r="GC361" s="2"/>
      <c r="GD361" s="2">
        <v>0</v>
      </c>
      <c r="GE361" s="2"/>
      <c r="GF361" s="2">
        <v>110601746</v>
      </c>
      <c r="GG361" s="2">
        <v>2</v>
      </c>
      <c r="GH361" s="2">
        <v>1</v>
      </c>
      <c r="GI361" s="2">
        <v>2</v>
      </c>
      <c r="GJ361" s="2">
        <v>0</v>
      </c>
      <c r="GK361" s="2">
        <f>ROUND(R361*(R12)/100,2)</f>
        <v>0</v>
      </c>
      <c r="GL361" s="2">
        <f t="shared" si="228"/>
        <v>0</v>
      </c>
      <c r="GM361" s="2">
        <f t="shared" si="229"/>
        <v>3206.84</v>
      </c>
      <c r="GN361" s="2">
        <f t="shared" si="230"/>
        <v>3206.84</v>
      </c>
      <c r="GO361" s="2">
        <f t="shared" si="231"/>
        <v>0</v>
      </c>
      <c r="GP361" s="2">
        <f t="shared" si="232"/>
        <v>0</v>
      </c>
      <c r="GQ361" s="2"/>
      <c r="GR361" s="2">
        <v>0</v>
      </c>
      <c r="GS361" s="2">
        <v>3</v>
      </c>
      <c r="GT361" s="2">
        <v>0</v>
      </c>
      <c r="GU361" s="2" t="s">
        <v>3</v>
      </c>
      <c r="GV361" s="2">
        <f t="shared" si="233"/>
        <v>0</v>
      </c>
      <c r="GW361" s="2">
        <v>1</v>
      </c>
      <c r="GX361" s="2">
        <f t="shared" si="234"/>
        <v>0</v>
      </c>
      <c r="GY361" s="2"/>
      <c r="GZ361" s="2"/>
      <c r="HA361" s="2">
        <v>0</v>
      </c>
      <c r="HB361" s="2">
        <v>0</v>
      </c>
      <c r="HC361" s="2">
        <f t="shared" si="235"/>
        <v>0</v>
      </c>
      <c r="HD361" s="2"/>
      <c r="HE361" s="2" t="s">
        <v>3</v>
      </c>
      <c r="HF361" s="2" t="s">
        <v>3</v>
      </c>
      <c r="HG361" s="2"/>
      <c r="HH361" s="2"/>
      <c r="HI361" s="2"/>
      <c r="HJ361" s="2"/>
      <c r="HK361" s="2"/>
      <c r="HL361" s="2"/>
      <c r="HM361" s="2" t="s">
        <v>3</v>
      </c>
      <c r="HN361" s="2" t="s">
        <v>3</v>
      </c>
      <c r="HO361" s="2" t="s">
        <v>3</v>
      </c>
      <c r="HP361" s="2" t="s">
        <v>3</v>
      </c>
      <c r="HQ361" s="2" t="s">
        <v>3</v>
      </c>
      <c r="HR361" s="2"/>
      <c r="HS361" s="2"/>
      <c r="HT361" s="2"/>
      <c r="HU361" s="2"/>
      <c r="HV361" s="2"/>
      <c r="HW361" s="2"/>
      <c r="HX361" s="2"/>
      <c r="HY361" s="2"/>
      <c r="HZ361" s="2"/>
      <c r="IA361" s="2"/>
      <c r="IB361" s="2"/>
      <c r="IC361" s="2"/>
      <c r="ID361" s="2"/>
      <c r="IE361" s="2"/>
      <c r="IF361" s="2"/>
      <c r="IG361" s="2"/>
      <c r="IH361" s="2"/>
      <c r="II361" s="2"/>
      <c r="IJ361" s="2"/>
      <c r="IK361" s="2">
        <v>0</v>
      </c>
      <c r="IL361" s="2"/>
      <c r="IM361" s="2"/>
      <c r="IN361" s="2"/>
      <c r="IO361" s="2"/>
      <c r="IP361" s="2"/>
      <c r="IQ361" s="2"/>
      <c r="IR361" s="2"/>
      <c r="IS361" s="2"/>
      <c r="IT361" s="2"/>
      <c r="IU361" s="2"/>
    </row>
    <row r="362" spans="1:255" x14ac:dyDescent="0.2">
      <c r="A362">
        <v>17</v>
      </c>
      <c r="B362">
        <v>1</v>
      </c>
      <c r="C362">
        <f>ROW(SmtRes!A176)</f>
        <v>176</v>
      </c>
      <c r="D362">
        <f>ROW(EtalonRes!A198)</f>
        <v>198</v>
      </c>
      <c r="E362" t="s">
        <v>233</v>
      </c>
      <c r="F362" t="s">
        <v>234</v>
      </c>
      <c r="G362" t="s">
        <v>235</v>
      </c>
      <c r="H362" t="s">
        <v>195</v>
      </c>
      <c r="I362">
        <v>0.36</v>
      </c>
      <c r="J362">
        <v>0</v>
      </c>
      <c r="K362">
        <v>0.36</v>
      </c>
      <c r="L362">
        <v>0.36</v>
      </c>
      <c r="M362">
        <v>0</v>
      </c>
      <c r="N362">
        <f t="shared" si="200"/>
        <v>0.36</v>
      </c>
      <c r="O362">
        <f t="shared" si="201"/>
        <v>1499.82</v>
      </c>
      <c r="P362">
        <f t="shared" si="202"/>
        <v>0</v>
      </c>
      <c r="Q362">
        <f>(ROUND((ROUND(((((ET362*1.2)*1.1))*AV362*I362),2)*BB362),2)+ROUND((ROUND(((AE362-(((EU362*1.2)*1.1)))*AV362*I362),2)*BS362),2))</f>
        <v>28.25</v>
      </c>
      <c r="R362">
        <f t="shared" si="203"/>
        <v>0</v>
      </c>
      <c r="S362">
        <f t="shared" si="204"/>
        <v>1471.57</v>
      </c>
      <c r="T362">
        <f t="shared" si="205"/>
        <v>0</v>
      </c>
      <c r="U362">
        <f t="shared" si="206"/>
        <v>4.3185985919999998</v>
      </c>
      <c r="V362">
        <f t="shared" si="207"/>
        <v>0</v>
      </c>
      <c r="W362">
        <f t="shared" si="208"/>
        <v>0</v>
      </c>
      <c r="X362">
        <f t="shared" si="209"/>
        <v>1103.68</v>
      </c>
      <c r="Y362">
        <f t="shared" si="210"/>
        <v>603.34</v>
      </c>
      <c r="AA362">
        <v>52210569</v>
      </c>
      <c r="AB362">
        <f t="shared" si="211"/>
        <v>136.91040000000001</v>
      </c>
      <c r="AC362">
        <f t="shared" si="212"/>
        <v>0</v>
      </c>
      <c r="AD362">
        <f>ROUND((((((ET362*1.2)*1.1))-(((EU362*1.2)*1.1)))+AE362),6)</f>
        <v>8.8176000000000005</v>
      </c>
      <c r="AE362">
        <f>ROUND((((EU362*1.2)*1.1)),6)</f>
        <v>0</v>
      </c>
      <c r="AF362">
        <f>ROUND((((EV362*1.2)*1.1)),6)</f>
        <v>128.09280000000001</v>
      </c>
      <c r="AG362">
        <f t="shared" si="214"/>
        <v>0</v>
      </c>
      <c r="AH362">
        <f>(((EW362*1.2)*1.1))</f>
        <v>11.457599999999999</v>
      </c>
      <c r="AI362">
        <f>(((EX362*1.2)*1.1))</f>
        <v>0</v>
      </c>
      <c r="AJ362">
        <f t="shared" si="216"/>
        <v>0</v>
      </c>
      <c r="AK362">
        <v>103.72</v>
      </c>
      <c r="AL362">
        <v>0</v>
      </c>
      <c r="AM362">
        <v>6.68</v>
      </c>
      <c r="AN362">
        <v>0</v>
      </c>
      <c r="AO362">
        <v>97.04</v>
      </c>
      <c r="AP362">
        <v>0</v>
      </c>
      <c r="AQ362">
        <v>8.68</v>
      </c>
      <c r="AR362">
        <v>0</v>
      </c>
      <c r="AS362">
        <v>0</v>
      </c>
      <c r="AT362">
        <v>75</v>
      </c>
      <c r="AU362">
        <v>41</v>
      </c>
      <c r="AV362">
        <v>1.0469999999999999</v>
      </c>
      <c r="AW362">
        <v>1.002</v>
      </c>
      <c r="AZ362">
        <v>1</v>
      </c>
      <c r="BA362">
        <v>30.48</v>
      </c>
      <c r="BB362">
        <v>8.51</v>
      </c>
      <c r="BC362">
        <v>1</v>
      </c>
      <c r="BD362" t="s">
        <v>3</v>
      </c>
      <c r="BE362" t="s">
        <v>3</v>
      </c>
      <c r="BF362" t="s">
        <v>3</v>
      </c>
      <c r="BG362" t="s">
        <v>3</v>
      </c>
      <c r="BH362">
        <v>0</v>
      </c>
      <c r="BI362">
        <v>1</v>
      </c>
      <c r="BJ362" t="s">
        <v>236</v>
      </c>
      <c r="BM362">
        <v>682</v>
      </c>
      <c r="BN362">
        <v>0</v>
      </c>
      <c r="BO362" t="s">
        <v>234</v>
      </c>
      <c r="BP362">
        <v>1</v>
      </c>
      <c r="BQ362">
        <v>60</v>
      </c>
      <c r="BR362">
        <v>0</v>
      </c>
      <c r="BS362">
        <v>30.48</v>
      </c>
      <c r="BT362">
        <v>1</v>
      </c>
      <c r="BU362">
        <v>1</v>
      </c>
      <c r="BV362">
        <v>1</v>
      </c>
      <c r="BW362">
        <v>1</v>
      </c>
      <c r="BX362">
        <v>1</v>
      </c>
      <c r="BY362" t="s">
        <v>3</v>
      </c>
      <c r="BZ362">
        <v>75</v>
      </c>
      <c r="CA362">
        <v>41</v>
      </c>
      <c r="CB362" t="s">
        <v>3</v>
      </c>
      <c r="CE362">
        <v>30</v>
      </c>
      <c r="CF362">
        <v>0</v>
      </c>
      <c r="CG362">
        <v>0</v>
      </c>
      <c r="CH362">
        <v>38</v>
      </c>
      <c r="CI362">
        <v>0</v>
      </c>
      <c r="CJ362">
        <v>0</v>
      </c>
      <c r="CK362">
        <v>0</v>
      </c>
      <c r="CL362">
        <v>0</v>
      </c>
      <c r="CM362">
        <v>0</v>
      </c>
      <c r="CN362" t="s">
        <v>462</v>
      </c>
      <c r="CO362">
        <v>0</v>
      </c>
      <c r="CP362">
        <f t="shared" si="217"/>
        <v>1499.82</v>
      </c>
      <c r="CQ362">
        <f t="shared" si="218"/>
        <v>0</v>
      </c>
      <c r="CR362">
        <f>(ROUND((ROUND(((((ET362*1.2)*1.1))*AV362*1),2)*BB362),2)+ROUND((ROUND(((AE362-(((EU362*1.2)*1.1)))*AV362*1),2)*BS362),2))</f>
        <v>78.55</v>
      </c>
      <c r="CS362">
        <f t="shared" si="219"/>
        <v>0</v>
      </c>
      <c r="CT362">
        <f t="shared" si="220"/>
        <v>4087.67</v>
      </c>
      <c r="CU362">
        <f t="shared" si="221"/>
        <v>0</v>
      </c>
      <c r="CV362">
        <f t="shared" si="222"/>
        <v>11.996107199999999</v>
      </c>
      <c r="CW362">
        <f t="shared" si="223"/>
        <v>0</v>
      </c>
      <c r="CX362">
        <f t="shared" si="224"/>
        <v>0</v>
      </c>
      <c r="CY362">
        <f t="shared" si="225"/>
        <v>1103.6775</v>
      </c>
      <c r="CZ362">
        <f t="shared" si="226"/>
        <v>603.3436999999999</v>
      </c>
      <c r="DC362" t="s">
        <v>3</v>
      </c>
      <c r="DD362" t="s">
        <v>3</v>
      </c>
      <c r="DE362" t="s">
        <v>26</v>
      </c>
      <c r="DF362" t="s">
        <v>26</v>
      </c>
      <c r="DG362" t="s">
        <v>26</v>
      </c>
      <c r="DH362" t="s">
        <v>3</v>
      </c>
      <c r="DI362" t="s">
        <v>26</v>
      </c>
      <c r="DJ362" t="s">
        <v>26</v>
      </c>
      <c r="DK362" t="s">
        <v>3</v>
      </c>
      <c r="DL362" t="s">
        <v>3</v>
      </c>
      <c r="DM362" t="s">
        <v>3</v>
      </c>
      <c r="DN362">
        <v>91</v>
      </c>
      <c r="DO362">
        <v>70</v>
      </c>
      <c r="DP362">
        <v>1.0469999999999999</v>
      </c>
      <c r="DQ362">
        <v>1.002</v>
      </c>
      <c r="DU362">
        <v>1013</v>
      </c>
      <c r="DV362" t="s">
        <v>195</v>
      </c>
      <c r="DW362" t="s">
        <v>195</v>
      </c>
      <c r="DX362">
        <v>1</v>
      </c>
      <c r="DZ362" t="s">
        <v>3</v>
      </c>
      <c r="EA362" t="s">
        <v>3</v>
      </c>
      <c r="EB362" t="s">
        <v>3</v>
      </c>
      <c r="EC362" t="s">
        <v>3</v>
      </c>
      <c r="EE362">
        <v>50802532</v>
      </c>
      <c r="EF362">
        <v>60</v>
      </c>
      <c r="EG362" t="s">
        <v>197</v>
      </c>
      <c r="EH362">
        <v>0</v>
      </c>
      <c r="EI362" t="s">
        <v>3</v>
      </c>
      <c r="EJ362">
        <v>1</v>
      </c>
      <c r="EK362">
        <v>682</v>
      </c>
      <c r="EL362" t="s">
        <v>198</v>
      </c>
      <c r="EM362" t="s">
        <v>199</v>
      </c>
      <c r="EO362" t="s">
        <v>30</v>
      </c>
      <c r="EQ362">
        <v>0</v>
      </c>
      <c r="ER362">
        <v>103.72</v>
      </c>
      <c r="ES362">
        <v>0</v>
      </c>
      <c r="ET362">
        <v>6.68</v>
      </c>
      <c r="EU362">
        <v>0</v>
      </c>
      <c r="EV362">
        <v>97.04</v>
      </c>
      <c r="EW362">
        <v>8.68</v>
      </c>
      <c r="EX362">
        <v>0</v>
      </c>
      <c r="EY362">
        <v>0</v>
      </c>
      <c r="FQ362">
        <v>0</v>
      </c>
      <c r="FR362">
        <f t="shared" si="227"/>
        <v>0</v>
      </c>
      <c r="FS362">
        <v>0</v>
      </c>
      <c r="FX362">
        <v>91</v>
      </c>
      <c r="FY362">
        <v>70</v>
      </c>
      <c r="GA362" t="s">
        <v>3</v>
      </c>
      <c r="GD362">
        <v>0</v>
      </c>
      <c r="GF362">
        <v>110601746</v>
      </c>
      <c r="GG362">
        <v>2</v>
      </c>
      <c r="GH362">
        <v>1</v>
      </c>
      <c r="GI362">
        <v>2</v>
      </c>
      <c r="GJ362">
        <v>0</v>
      </c>
      <c r="GK362">
        <f>ROUND(R362*(S12)/100,2)</f>
        <v>0</v>
      </c>
      <c r="GL362">
        <f t="shared" si="228"/>
        <v>0</v>
      </c>
      <c r="GM362">
        <f t="shared" si="229"/>
        <v>3206.84</v>
      </c>
      <c r="GN362">
        <f t="shared" si="230"/>
        <v>3206.84</v>
      </c>
      <c r="GO362">
        <f t="shared" si="231"/>
        <v>0</v>
      </c>
      <c r="GP362">
        <f t="shared" si="232"/>
        <v>0</v>
      </c>
      <c r="GR362">
        <v>0</v>
      </c>
      <c r="GS362">
        <v>3</v>
      </c>
      <c r="GT362">
        <v>0</v>
      </c>
      <c r="GU362" t="s">
        <v>3</v>
      </c>
      <c r="GV362">
        <f t="shared" si="233"/>
        <v>0</v>
      </c>
      <c r="GW362">
        <v>1</v>
      </c>
      <c r="GX362">
        <f t="shared" si="234"/>
        <v>0</v>
      </c>
      <c r="HA362">
        <v>0</v>
      </c>
      <c r="HB362">
        <v>0</v>
      </c>
      <c r="HC362">
        <f t="shared" si="235"/>
        <v>0</v>
      </c>
      <c r="HE362" t="s">
        <v>3</v>
      </c>
      <c r="HF362" t="s">
        <v>3</v>
      </c>
      <c r="HM362" t="s">
        <v>3</v>
      </c>
      <c r="HN362" t="s">
        <v>3</v>
      </c>
      <c r="HO362" t="s">
        <v>3</v>
      </c>
      <c r="HP362" t="s">
        <v>3</v>
      </c>
      <c r="HQ362" t="s">
        <v>3</v>
      </c>
      <c r="IK362">
        <v>0</v>
      </c>
    </row>
    <row r="363" spans="1:255" x14ac:dyDescent="0.2">
      <c r="A363" s="2">
        <v>18</v>
      </c>
      <c r="B363" s="2">
        <v>1</v>
      </c>
      <c r="C363" s="2">
        <v>173</v>
      </c>
      <c r="D363" s="2"/>
      <c r="E363" s="2" t="s">
        <v>237</v>
      </c>
      <c r="F363" s="2" t="s">
        <v>238</v>
      </c>
      <c r="G363" s="2" t="s">
        <v>239</v>
      </c>
      <c r="H363" s="2" t="s">
        <v>47</v>
      </c>
      <c r="I363" s="2">
        <f>I361*J363</f>
        <v>3.5999999999999996</v>
      </c>
      <c r="J363" s="2">
        <v>10</v>
      </c>
      <c r="K363" s="2">
        <v>10</v>
      </c>
      <c r="L363" s="2">
        <v>3.6</v>
      </c>
      <c r="M363" s="2">
        <v>0</v>
      </c>
      <c r="N363" s="2">
        <f t="shared" si="200"/>
        <v>3.6</v>
      </c>
      <c r="O363" s="2">
        <f t="shared" si="201"/>
        <v>2428.4899999999998</v>
      </c>
      <c r="P363" s="2">
        <f t="shared" si="202"/>
        <v>2428.4899999999998</v>
      </c>
      <c r="Q363" s="2">
        <f>(ROUND((ROUND(((ET363)*AV363*I363),2)*BB363),2)+ROUND((ROUND(((AE363-(EU363))*AV363*I363),2)*BS363),2))</f>
        <v>0</v>
      </c>
      <c r="R363" s="2">
        <f t="shared" si="203"/>
        <v>0</v>
      </c>
      <c r="S363" s="2">
        <f t="shared" si="204"/>
        <v>0</v>
      </c>
      <c r="T363" s="2">
        <f t="shared" si="205"/>
        <v>0</v>
      </c>
      <c r="U363" s="2">
        <f t="shared" si="206"/>
        <v>0</v>
      </c>
      <c r="V363" s="2">
        <f t="shared" si="207"/>
        <v>0</v>
      </c>
      <c r="W363" s="2">
        <f t="shared" si="208"/>
        <v>0</v>
      </c>
      <c r="X363" s="2">
        <f t="shared" si="209"/>
        <v>0</v>
      </c>
      <c r="Y363" s="2">
        <f t="shared" si="210"/>
        <v>0</v>
      </c>
      <c r="Z363" s="2"/>
      <c r="AA363" s="2">
        <v>52210627</v>
      </c>
      <c r="AB363" s="2">
        <f t="shared" si="211"/>
        <v>378.22</v>
      </c>
      <c r="AC363" s="2">
        <f t="shared" si="212"/>
        <v>378.22</v>
      </c>
      <c r="AD363" s="2">
        <f>ROUND((((ET363)-(EU363))+AE363),6)</f>
        <v>0</v>
      </c>
      <c r="AE363" s="2">
        <f>ROUND((EU363),6)</f>
        <v>0</v>
      </c>
      <c r="AF363" s="2">
        <f>ROUND((EV363),6)</f>
        <v>0</v>
      </c>
      <c r="AG363" s="2">
        <f t="shared" si="214"/>
        <v>0</v>
      </c>
      <c r="AH363" s="2">
        <f>(EW363)</f>
        <v>0</v>
      </c>
      <c r="AI363" s="2">
        <f>(EX363)</f>
        <v>0</v>
      </c>
      <c r="AJ363" s="2">
        <f t="shared" si="216"/>
        <v>0</v>
      </c>
      <c r="AK363" s="2">
        <v>378.22</v>
      </c>
      <c r="AL363" s="2">
        <v>378.22</v>
      </c>
      <c r="AM363" s="2">
        <v>0</v>
      </c>
      <c r="AN363" s="2">
        <v>0</v>
      </c>
      <c r="AO363" s="2">
        <v>0</v>
      </c>
      <c r="AP363" s="2">
        <v>0</v>
      </c>
      <c r="AQ363" s="2">
        <v>0</v>
      </c>
      <c r="AR363" s="2">
        <v>0</v>
      </c>
      <c r="AS363" s="2">
        <v>0</v>
      </c>
      <c r="AT363" s="2">
        <v>0</v>
      </c>
      <c r="AU363" s="2">
        <v>0</v>
      </c>
      <c r="AV363" s="2">
        <v>1</v>
      </c>
      <c r="AW363" s="2">
        <v>1.002</v>
      </c>
      <c r="AX363" s="2"/>
      <c r="AY363" s="2"/>
      <c r="AZ363" s="2">
        <v>1</v>
      </c>
      <c r="BA363" s="2">
        <v>1</v>
      </c>
      <c r="BB363" s="2">
        <v>1</v>
      </c>
      <c r="BC363" s="2">
        <v>1.78</v>
      </c>
      <c r="BD363" s="2" t="s">
        <v>3</v>
      </c>
      <c r="BE363" s="2" t="s">
        <v>3</v>
      </c>
      <c r="BF363" s="2" t="s">
        <v>3</v>
      </c>
      <c r="BG363" s="2" t="s">
        <v>3</v>
      </c>
      <c r="BH363" s="2">
        <v>3</v>
      </c>
      <c r="BI363" s="2">
        <v>1</v>
      </c>
      <c r="BJ363" s="2" t="s">
        <v>240</v>
      </c>
      <c r="BK363" s="2"/>
      <c r="BL363" s="2"/>
      <c r="BM363" s="2">
        <v>682</v>
      </c>
      <c r="BN363" s="2">
        <v>0</v>
      </c>
      <c r="BO363" s="2" t="s">
        <v>238</v>
      </c>
      <c r="BP363" s="2">
        <v>1</v>
      </c>
      <c r="BQ363" s="2">
        <v>60</v>
      </c>
      <c r="BR363" s="2">
        <v>0</v>
      </c>
      <c r="BS363" s="2">
        <v>1</v>
      </c>
      <c r="BT363" s="2">
        <v>1</v>
      </c>
      <c r="BU363" s="2">
        <v>1</v>
      </c>
      <c r="BV363" s="2">
        <v>1</v>
      </c>
      <c r="BW363" s="2">
        <v>1</v>
      </c>
      <c r="BX363" s="2">
        <v>1</v>
      </c>
      <c r="BY363" s="2" t="s">
        <v>3</v>
      </c>
      <c r="BZ363" s="2">
        <v>0</v>
      </c>
      <c r="CA363" s="2">
        <v>0</v>
      </c>
      <c r="CB363" s="2" t="s">
        <v>3</v>
      </c>
      <c r="CC363" s="2"/>
      <c r="CD363" s="2"/>
      <c r="CE363" s="2">
        <v>30</v>
      </c>
      <c r="CF363" s="2">
        <v>0</v>
      </c>
      <c r="CG363" s="2">
        <v>0</v>
      </c>
      <c r="CH363" s="2">
        <v>38</v>
      </c>
      <c r="CI363" s="2">
        <v>1</v>
      </c>
      <c r="CJ363" s="2">
        <v>0</v>
      </c>
      <c r="CK363" s="2">
        <v>0</v>
      </c>
      <c r="CL363" s="2">
        <v>0</v>
      </c>
      <c r="CM363" s="2">
        <v>0</v>
      </c>
      <c r="CN363" s="2" t="s">
        <v>3</v>
      </c>
      <c r="CO363" s="2">
        <v>0</v>
      </c>
      <c r="CP363" s="2">
        <f t="shared" si="217"/>
        <v>2428.4899999999998</v>
      </c>
      <c r="CQ363" s="2">
        <f t="shared" si="218"/>
        <v>674.58</v>
      </c>
      <c r="CR363" s="2">
        <f>(ROUND((ROUND(((ET363)*AV363*1),2)*BB363),2)+ROUND((ROUND(((AE363-(EU363))*AV363*1),2)*BS363),2))</f>
        <v>0</v>
      </c>
      <c r="CS363" s="2">
        <f t="shared" si="219"/>
        <v>0</v>
      </c>
      <c r="CT363" s="2">
        <f t="shared" si="220"/>
        <v>0</v>
      </c>
      <c r="CU363" s="2">
        <f t="shared" si="221"/>
        <v>0</v>
      </c>
      <c r="CV363" s="2">
        <f t="shared" si="222"/>
        <v>0</v>
      </c>
      <c r="CW363" s="2">
        <f t="shared" si="223"/>
        <v>0</v>
      </c>
      <c r="CX363" s="2">
        <f t="shared" si="224"/>
        <v>0</v>
      </c>
      <c r="CY363" s="2">
        <f t="shared" si="225"/>
        <v>0</v>
      </c>
      <c r="CZ363" s="2">
        <f t="shared" si="226"/>
        <v>0</v>
      </c>
      <c r="DA363" s="2"/>
      <c r="DB363" s="2"/>
      <c r="DC363" s="2" t="s">
        <v>3</v>
      </c>
      <c r="DD363" s="2" t="s">
        <v>3</v>
      </c>
      <c r="DE363" s="2" t="s">
        <v>3</v>
      </c>
      <c r="DF363" s="2" t="s">
        <v>3</v>
      </c>
      <c r="DG363" s="2" t="s">
        <v>3</v>
      </c>
      <c r="DH363" s="2" t="s">
        <v>3</v>
      </c>
      <c r="DI363" s="2" t="s">
        <v>3</v>
      </c>
      <c r="DJ363" s="2" t="s">
        <v>3</v>
      </c>
      <c r="DK363" s="2" t="s">
        <v>3</v>
      </c>
      <c r="DL363" s="2" t="s">
        <v>3</v>
      </c>
      <c r="DM363" s="2" t="s">
        <v>3</v>
      </c>
      <c r="DN363" s="2">
        <v>91</v>
      </c>
      <c r="DO363" s="2">
        <v>70</v>
      </c>
      <c r="DP363" s="2">
        <v>1.0469999999999999</v>
      </c>
      <c r="DQ363" s="2">
        <v>1.002</v>
      </c>
      <c r="DR363" s="2"/>
      <c r="DS363" s="2"/>
      <c r="DT363" s="2"/>
      <c r="DU363" s="2">
        <v>1010</v>
      </c>
      <c r="DV363" s="2" t="s">
        <v>47</v>
      </c>
      <c r="DW363" s="2" t="s">
        <v>47</v>
      </c>
      <c r="DX363" s="2">
        <v>1</v>
      </c>
      <c r="DY363" s="2"/>
      <c r="DZ363" s="2" t="s">
        <v>3</v>
      </c>
      <c r="EA363" s="2" t="s">
        <v>3</v>
      </c>
      <c r="EB363" s="2" t="s">
        <v>3</v>
      </c>
      <c r="EC363" s="2" t="s">
        <v>3</v>
      </c>
      <c r="ED363" s="2"/>
      <c r="EE363" s="2">
        <v>50802532</v>
      </c>
      <c r="EF363" s="2">
        <v>60</v>
      </c>
      <c r="EG363" s="2" t="s">
        <v>197</v>
      </c>
      <c r="EH363" s="2">
        <v>0</v>
      </c>
      <c r="EI363" s="2" t="s">
        <v>3</v>
      </c>
      <c r="EJ363" s="2">
        <v>1</v>
      </c>
      <c r="EK363" s="2">
        <v>682</v>
      </c>
      <c r="EL363" s="2" t="s">
        <v>198</v>
      </c>
      <c r="EM363" s="2" t="s">
        <v>199</v>
      </c>
      <c r="EN363" s="2"/>
      <c r="EO363" s="2" t="s">
        <v>3</v>
      </c>
      <c r="EP363" s="2"/>
      <c r="EQ363" s="2">
        <v>0</v>
      </c>
      <c r="ER363" s="2">
        <v>378.22</v>
      </c>
      <c r="ES363" s="2">
        <v>378.22</v>
      </c>
      <c r="ET363" s="2">
        <v>0</v>
      </c>
      <c r="EU363" s="2">
        <v>0</v>
      </c>
      <c r="EV363" s="2">
        <v>0</v>
      </c>
      <c r="EW363" s="2">
        <v>0</v>
      </c>
      <c r="EX363" s="2">
        <v>0</v>
      </c>
      <c r="EY363" s="2"/>
      <c r="EZ363" s="2"/>
      <c r="FA363" s="2"/>
      <c r="FB363" s="2"/>
      <c r="FC363" s="2"/>
      <c r="FD363" s="2"/>
      <c r="FE363" s="2"/>
      <c r="FF363" s="2"/>
      <c r="FG363" s="2"/>
      <c r="FH363" s="2"/>
      <c r="FI363" s="2"/>
      <c r="FJ363" s="2"/>
      <c r="FK363" s="2"/>
      <c r="FL363" s="2"/>
      <c r="FM363" s="2"/>
      <c r="FN363" s="2"/>
      <c r="FO363" s="2"/>
      <c r="FP363" s="2"/>
      <c r="FQ363" s="2">
        <v>0</v>
      </c>
      <c r="FR363" s="2">
        <f t="shared" si="227"/>
        <v>0</v>
      </c>
      <c r="FS363" s="2">
        <v>0</v>
      </c>
      <c r="FT363" s="2"/>
      <c r="FU363" s="2"/>
      <c r="FV363" s="2"/>
      <c r="FW363" s="2"/>
      <c r="FX363" s="2">
        <v>91</v>
      </c>
      <c r="FY363" s="2">
        <v>70</v>
      </c>
      <c r="FZ363" s="2"/>
      <c r="GA363" s="2" t="s">
        <v>3</v>
      </c>
      <c r="GB363" s="2"/>
      <c r="GC363" s="2"/>
      <c r="GD363" s="2">
        <v>0</v>
      </c>
      <c r="GE363" s="2"/>
      <c r="GF363" s="2">
        <v>-1215804856</v>
      </c>
      <c r="GG363" s="2">
        <v>2</v>
      </c>
      <c r="GH363" s="2">
        <v>1</v>
      </c>
      <c r="GI363" s="2">
        <v>2</v>
      </c>
      <c r="GJ363" s="2">
        <v>0</v>
      </c>
      <c r="GK363" s="2">
        <f>ROUND(R363*(R12)/100,2)</f>
        <v>0</v>
      </c>
      <c r="GL363" s="2">
        <f t="shared" si="228"/>
        <v>0</v>
      </c>
      <c r="GM363" s="2">
        <f t="shared" si="229"/>
        <v>2428.4899999999998</v>
      </c>
      <c r="GN363" s="2">
        <f t="shared" si="230"/>
        <v>2428.4899999999998</v>
      </c>
      <c r="GO363" s="2">
        <f t="shared" si="231"/>
        <v>0</v>
      </c>
      <c r="GP363" s="2">
        <f t="shared" si="232"/>
        <v>0</v>
      </c>
      <c r="GQ363" s="2"/>
      <c r="GR363" s="2">
        <v>0</v>
      </c>
      <c r="GS363" s="2">
        <v>3</v>
      </c>
      <c r="GT363" s="2">
        <v>0</v>
      </c>
      <c r="GU363" s="2" t="s">
        <v>3</v>
      </c>
      <c r="GV363" s="2">
        <f t="shared" si="233"/>
        <v>0</v>
      </c>
      <c r="GW363" s="2">
        <v>1</v>
      </c>
      <c r="GX363" s="2">
        <f t="shared" si="234"/>
        <v>0</v>
      </c>
      <c r="GY363" s="2"/>
      <c r="GZ363" s="2"/>
      <c r="HA363" s="2">
        <v>0</v>
      </c>
      <c r="HB363" s="2">
        <v>0</v>
      </c>
      <c r="HC363" s="2">
        <f t="shared" si="235"/>
        <v>0</v>
      </c>
      <c r="HD363" s="2"/>
      <c r="HE363" s="2" t="s">
        <v>3</v>
      </c>
      <c r="HF363" s="2" t="s">
        <v>3</v>
      </c>
      <c r="HG363" s="2"/>
      <c r="HH363" s="2"/>
      <c r="HI363" s="2"/>
      <c r="HJ363" s="2"/>
      <c r="HK363" s="2"/>
      <c r="HL363" s="2"/>
      <c r="HM363" s="2" t="s">
        <v>3</v>
      </c>
      <c r="HN363" s="2" t="s">
        <v>3</v>
      </c>
      <c r="HO363" s="2" t="s">
        <v>3</v>
      </c>
      <c r="HP363" s="2" t="s">
        <v>3</v>
      </c>
      <c r="HQ363" s="2" t="s">
        <v>3</v>
      </c>
      <c r="HR363" s="2"/>
      <c r="HS363" s="2"/>
      <c r="HT363" s="2"/>
      <c r="HU363" s="2"/>
      <c r="HV363" s="2"/>
      <c r="HW363" s="2"/>
      <c r="HX363" s="2"/>
      <c r="HY363" s="2"/>
      <c r="HZ363" s="2"/>
      <c r="IA363" s="2"/>
      <c r="IB363" s="2"/>
      <c r="IC363" s="2"/>
      <c r="ID363" s="2"/>
      <c r="IE363" s="2"/>
      <c r="IF363" s="2"/>
      <c r="IG363" s="2"/>
      <c r="IH363" s="2"/>
      <c r="II363" s="2"/>
      <c r="IJ363" s="2"/>
      <c r="IK363" s="2">
        <v>0</v>
      </c>
      <c r="IL363" s="2"/>
      <c r="IM363" s="2"/>
      <c r="IN363" s="2"/>
      <c r="IO363" s="2"/>
      <c r="IP363" s="2"/>
      <c r="IQ363" s="2"/>
      <c r="IR363" s="2"/>
      <c r="IS363" s="2"/>
      <c r="IT363" s="2"/>
      <c r="IU363" s="2"/>
    </row>
    <row r="364" spans="1:255" x14ac:dyDescent="0.2">
      <c r="A364">
        <v>18</v>
      </c>
      <c r="B364">
        <v>1</v>
      </c>
      <c r="C364">
        <v>176</v>
      </c>
      <c r="E364" t="s">
        <v>237</v>
      </c>
      <c r="F364" t="s">
        <v>238</v>
      </c>
      <c r="G364" t="s">
        <v>239</v>
      </c>
      <c r="H364" t="s">
        <v>47</v>
      </c>
      <c r="I364">
        <f>I362*J364</f>
        <v>3.5999999999999996</v>
      </c>
      <c r="J364">
        <v>10</v>
      </c>
      <c r="K364">
        <v>10</v>
      </c>
      <c r="L364">
        <v>3.6</v>
      </c>
      <c r="M364">
        <v>0</v>
      </c>
      <c r="N364">
        <f t="shared" si="200"/>
        <v>3.6</v>
      </c>
      <c r="O364">
        <f t="shared" si="201"/>
        <v>2428.4899999999998</v>
      </c>
      <c r="P364">
        <f t="shared" si="202"/>
        <v>2428.4899999999998</v>
      </c>
      <c r="Q364">
        <f>(ROUND((ROUND(((ET364)*AV364*I364),2)*BB364),2)+ROUND((ROUND(((AE364-(EU364))*AV364*I364),2)*BS364),2))</f>
        <v>0</v>
      </c>
      <c r="R364">
        <f t="shared" si="203"/>
        <v>0</v>
      </c>
      <c r="S364">
        <f t="shared" si="204"/>
        <v>0</v>
      </c>
      <c r="T364">
        <f t="shared" si="205"/>
        <v>0</v>
      </c>
      <c r="U364">
        <f t="shared" si="206"/>
        <v>0</v>
      </c>
      <c r="V364">
        <f t="shared" si="207"/>
        <v>0</v>
      </c>
      <c r="W364">
        <f t="shared" si="208"/>
        <v>0</v>
      </c>
      <c r="X364">
        <f t="shared" si="209"/>
        <v>0</v>
      </c>
      <c r="Y364">
        <f t="shared" si="210"/>
        <v>0</v>
      </c>
      <c r="AA364">
        <v>52210569</v>
      </c>
      <c r="AB364">
        <f t="shared" si="211"/>
        <v>378.22</v>
      </c>
      <c r="AC364">
        <f t="shared" si="212"/>
        <v>378.22</v>
      </c>
      <c r="AD364">
        <f>ROUND((((ET364)-(EU364))+AE364),6)</f>
        <v>0</v>
      </c>
      <c r="AE364">
        <f>ROUND((EU364),6)</f>
        <v>0</v>
      </c>
      <c r="AF364">
        <f>ROUND((EV364),6)</f>
        <v>0</v>
      </c>
      <c r="AG364">
        <f t="shared" si="214"/>
        <v>0</v>
      </c>
      <c r="AH364">
        <f>(EW364)</f>
        <v>0</v>
      </c>
      <c r="AI364">
        <f>(EX364)</f>
        <v>0</v>
      </c>
      <c r="AJ364">
        <f t="shared" si="216"/>
        <v>0</v>
      </c>
      <c r="AK364">
        <v>378.22</v>
      </c>
      <c r="AL364">
        <v>378.22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1</v>
      </c>
      <c r="AW364">
        <v>1.002</v>
      </c>
      <c r="AZ364">
        <v>1</v>
      </c>
      <c r="BA364">
        <v>1</v>
      </c>
      <c r="BB364">
        <v>1</v>
      </c>
      <c r="BC364">
        <v>1.78</v>
      </c>
      <c r="BD364" t="s">
        <v>3</v>
      </c>
      <c r="BE364" t="s">
        <v>3</v>
      </c>
      <c r="BF364" t="s">
        <v>3</v>
      </c>
      <c r="BG364" t="s">
        <v>3</v>
      </c>
      <c r="BH364">
        <v>3</v>
      </c>
      <c r="BI364">
        <v>1</v>
      </c>
      <c r="BJ364" t="s">
        <v>240</v>
      </c>
      <c r="BM364">
        <v>682</v>
      </c>
      <c r="BN364">
        <v>0</v>
      </c>
      <c r="BO364" t="s">
        <v>238</v>
      </c>
      <c r="BP364">
        <v>1</v>
      </c>
      <c r="BQ364">
        <v>60</v>
      </c>
      <c r="BR364">
        <v>0</v>
      </c>
      <c r="BS364">
        <v>1</v>
      </c>
      <c r="BT364">
        <v>1</v>
      </c>
      <c r="BU364">
        <v>1</v>
      </c>
      <c r="BV364">
        <v>1</v>
      </c>
      <c r="BW364">
        <v>1</v>
      </c>
      <c r="BX364">
        <v>1</v>
      </c>
      <c r="BY364" t="s">
        <v>3</v>
      </c>
      <c r="BZ364">
        <v>0</v>
      </c>
      <c r="CA364">
        <v>0</v>
      </c>
      <c r="CB364" t="s">
        <v>3</v>
      </c>
      <c r="CE364">
        <v>30</v>
      </c>
      <c r="CF364">
        <v>0</v>
      </c>
      <c r="CG364">
        <v>0</v>
      </c>
      <c r="CH364">
        <v>38</v>
      </c>
      <c r="CI364">
        <v>1</v>
      </c>
      <c r="CJ364">
        <v>0</v>
      </c>
      <c r="CK364">
        <v>0</v>
      </c>
      <c r="CL364">
        <v>0</v>
      </c>
      <c r="CM364">
        <v>0</v>
      </c>
      <c r="CN364" t="s">
        <v>3</v>
      </c>
      <c r="CO364">
        <v>0</v>
      </c>
      <c r="CP364">
        <f t="shared" si="217"/>
        <v>2428.4899999999998</v>
      </c>
      <c r="CQ364">
        <f t="shared" si="218"/>
        <v>674.58</v>
      </c>
      <c r="CR364">
        <f>(ROUND((ROUND(((ET364)*AV364*1),2)*BB364),2)+ROUND((ROUND(((AE364-(EU364))*AV364*1),2)*BS364),2))</f>
        <v>0</v>
      </c>
      <c r="CS364">
        <f t="shared" si="219"/>
        <v>0</v>
      </c>
      <c r="CT364">
        <f t="shared" si="220"/>
        <v>0</v>
      </c>
      <c r="CU364">
        <f t="shared" si="221"/>
        <v>0</v>
      </c>
      <c r="CV364">
        <f t="shared" si="222"/>
        <v>0</v>
      </c>
      <c r="CW364">
        <f t="shared" si="223"/>
        <v>0</v>
      </c>
      <c r="CX364">
        <f t="shared" si="224"/>
        <v>0</v>
      </c>
      <c r="CY364">
        <f t="shared" si="225"/>
        <v>0</v>
      </c>
      <c r="CZ364">
        <f t="shared" si="226"/>
        <v>0</v>
      </c>
      <c r="DC364" t="s">
        <v>3</v>
      </c>
      <c r="DD364" t="s">
        <v>3</v>
      </c>
      <c r="DE364" t="s">
        <v>3</v>
      </c>
      <c r="DF364" t="s">
        <v>3</v>
      </c>
      <c r="DG364" t="s">
        <v>3</v>
      </c>
      <c r="DH364" t="s">
        <v>3</v>
      </c>
      <c r="DI364" t="s">
        <v>3</v>
      </c>
      <c r="DJ364" t="s">
        <v>3</v>
      </c>
      <c r="DK364" t="s">
        <v>3</v>
      </c>
      <c r="DL364" t="s">
        <v>3</v>
      </c>
      <c r="DM364" t="s">
        <v>3</v>
      </c>
      <c r="DN364">
        <v>91</v>
      </c>
      <c r="DO364">
        <v>70</v>
      </c>
      <c r="DP364">
        <v>1.0469999999999999</v>
      </c>
      <c r="DQ364">
        <v>1.002</v>
      </c>
      <c r="DU364">
        <v>1010</v>
      </c>
      <c r="DV364" t="s">
        <v>47</v>
      </c>
      <c r="DW364" t="s">
        <v>47</v>
      </c>
      <c r="DX364">
        <v>1</v>
      </c>
      <c r="DZ364" t="s">
        <v>3</v>
      </c>
      <c r="EA364" t="s">
        <v>3</v>
      </c>
      <c r="EB364" t="s">
        <v>3</v>
      </c>
      <c r="EC364" t="s">
        <v>3</v>
      </c>
      <c r="EE364">
        <v>50802532</v>
      </c>
      <c r="EF364">
        <v>60</v>
      </c>
      <c r="EG364" t="s">
        <v>197</v>
      </c>
      <c r="EH364">
        <v>0</v>
      </c>
      <c r="EI364" t="s">
        <v>3</v>
      </c>
      <c r="EJ364">
        <v>1</v>
      </c>
      <c r="EK364">
        <v>682</v>
      </c>
      <c r="EL364" t="s">
        <v>198</v>
      </c>
      <c r="EM364" t="s">
        <v>199</v>
      </c>
      <c r="EO364" t="s">
        <v>3</v>
      </c>
      <c r="EQ364">
        <v>0</v>
      </c>
      <c r="ER364">
        <v>378.22</v>
      </c>
      <c r="ES364">
        <v>378.22</v>
      </c>
      <c r="ET364">
        <v>0</v>
      </c>
      <c r="EU364">
        <v>0</v>
      </c>
      <c r="EV364">
        <v>0</v>
      </c>
      <c r="EW364">
        <v>0</v>
      </c>
      <c r="EX364">
        <v>0</v>
      </c>
      <c r="FQ364">
        <v>0</v>
      </c>
      <c r="FR364">
        <f t="shared" si="227"/>
        <v>0</v>
      </c>
      <c r="FS364">
        <v>0</v>
      </c>
      <c r="FX364">
        <v>91</v>
      </c>
      <c r="FY364">
        <v>70</v>
      </c>
      <c r="GA364" t="s">
        <v>3</v>
      </c>
      <c r="GD364">
        <v>0</v>
      </c>
      <c r="GF364">
        <v>-1215804856</v>
      </c>
      <c r="GG364">
        <v>2</v>
      </c>
      <c r="GH364">
        <v>1</v>
      </c>
      <c r="GI364">
        <v>2</v>
      </c>
      <c r="GJ364">
        <v>0</v>
      </c>
      <c r="GK364">
        <f>ROUND(R364*(S12)/100,2)</f>
        <v>0</v>
      </c>
      <c r="GL364">
        <f t="shared" si="228"/>
        <v>0</v>
      </c>
      <c r="GM364">
        <f t="shared" si="229"/>
        <v>2428.4899999999998</v>
      </c>
      <c r="GN364">
        <f t="shared" si="230"/>
        <v>2428.4899999999998</v>
      </c>
      <c r="GO364">
        <f t="shared" si="231"/>
        <v>0</v>
      </c>
      <c r="GP364">
        <f t="shared" si="232"/>
        <v>0</v>
      </c>
      <c r="GR364">
        <v>0</v>
      </c>
      <c r="GS364">
        <v>3</v>
      </c>
      <c r="GT364">
        <v>0</v>
      </c>
      <c r="GU364" t="s">
        <v>3</v>
      </c>
      <c r="GV364">
        <f t="shared" si="233"/>
        <v>0</v>
      </c>
      <c r="GW364">
        <v>1</v>
      </c>
      <c r="GX364">
        <f t="shared" si="234"/>
        <v>0</v>
      </c>
      <c r="HA364">
        <v>0</v>
      </c>
      <c r="HB364">
        <v>0</v>
      </c>
      <c r="HC364">
        <f t="shared" si="235"/>
        <v>0</v>
      </c>
      <c r="HE364" t="s">
        <v>3</v>
      </c>
      <c r="HF364" t="s">
        <v>3</v>
      </c>
      <c r="HM364" t="s">
        <v>3</v>
      </c>
      <c r="HN364" t="s">
        <v>3</v>
      </c>
      <c r="HO364" t="s">
        <v>3</v>
      </c>
      <c r="HP364" t="s">
        <v>3</v>
      </c>
      <c r="HQ364" t="s">
        <v>3</v>
      </c>
      <c r="IK364">
        <v>0</v>
      </c>
    </row>
    <row r="365" spans="1:255" x14ac:dyDescent="0.2">
      <c r="A365" s="2">
        <v>17</v>
      </c>
      <c r="B365" s="2">
        <v>1</v>
      </c>
      <c r="C365" s="2">
        <f>ROW(SmtRes!A179)</f>
        <v>179</v>
      </c>
      <c r="D365" s="2">
        <f>ROW(EtalonRes!A201)</f>
        <v>201</v>
      </c>
      <c r="E365" s="2" t="s">
        <v>241</v>
      </c>
      <c r="F365" s="2" t="s">
        <v>242</v>
      </c>
      <c r="G365" s="2" t="s">
        <v>243</v>
      </c>
      <c r="H365" s="2" t="s">
        <v>244</v>
      </c>
      <c r="I365" s="2">
        <v>0.36</v>
      </c>
      <c r="J365" s="2">
        <v>0</v>
      </c>
      <c r="K365" s="2">
        <v>0.36</v>
      </c>
      <c r="L365" s="2">
        <v>0.36</v>
      </c>
      <c r="M365" s="2">
        <v>0</v>
      </c>
      <c r="N365" s="2">
        <f t="shared" si="200"/>
        <v>0.36</v>
      </c>
      <c r="O365" s="2">
        <f t="shared" si="201"/>
        <v>2557.5100000000002</v>
      </c>
      <c r="P365" s="2">
        <f t="shared" si="202"/>
        <v>0</v>
      </c>
      <c r="Q365" s="2">
        <f>(ROUND((ROUND((((ET365*1.1))*AV365*I365),2)*BB365),2)+ROUND((ROUND(((AE365-((EU365*1.1)))*AV365*I365),2)*BS365),2))</f>
        <v>1.76</v>
      </c>
      <c r="R365" s="2">
        <f t="shared" si="203"/>
        <v>0.91</v>
      </c>
      <c r="S365" s="2">
        <f t="shared" si="204"/>
        <v>2555.75</v>
      </c>
      <c r="T365" s="2">
        <f t="shared" si="205"/>
        <v>0</v>
      </c>
      <c r="U365" s="2">
        <f t="shared" si="206"/>
        <v>5.7680568000000001</v>
      </c>
      <c r="V365" s="2">
        <f t="shared" si="207"/>
        <v>0</v>
      </c>
      <c r="W365" s="2">
        <f t="shared" si="208"/>
        <v>0</v>
      </c>
      <c r="X365" s="2">
        <f t="shared" si="209"/>
        <v>1840.14</v>
      </c>
      <c r="Y365" s="2">
        <f t="shared" si="210"/>
        <v>1303.43</v>
      </c>
      <c r="Z365" s="2"/>
      <c r="AA365" s="2">
        <v>52210627</v>
      </c>
      <c r="AB365" s="2">
        <f t="shared" si="211"/>
        <v>214.59899999999999</v>
      </c>
      <c r="AC365" s="2">
        <f>ROUND(((ES365*1)),6)</f>
        <v>0</v>
      </c>
      <c r="AD365" s="2">
        <f>ROUND(((((ET365*1.1))-((EU365*1.1)))+AE365),6)</f>
        <v>0.33</v>
      </c>
      <c r="AE365" s="2">
        <f>ROUND(((EU365*1.1)),6)</f>
        <v>6.6000000000000003E-2</v>
      </c>
      <c r="AF365" s="2">
        <f>ROUND(((EV365*1.1)),6)</f>
        <v>214.26900000000001</v>
      </c>
      <c r="AG365" s="2">
        <f t="shared" si="214"/>
        <v>0</v>
      </c>
      <c r="AH365" s="2">
        <f>((EW365*1.1))</f>
        <v>14.740000000000002</v>
      </c>
      <c r="AI365" s="2">
        <f>((EX365*1.1))</f>
        <v>0</v>
      </c>
      <c r="AJ365" s="2">
        <f t="shared" si="216"/>
        <v>0</v>
      </c>
      <c r="AK365" s="2">
        <v>195.09</v>
      </c>
      <c r="AL365" s="2">
        <v>0</v>
      </c>
      <c r="AM365" s="2">
        <v>0.3</v>
      </c>
      <c r="AN365" s="2">
        <v>0.06</v>
      </c>
      <c r="AO365" s="2">
        <v>194.79</v>
      </c>
      <c r="AP365" s="2">
        <v>0</v>
      </c>
      <c r="AQ365" s="2">
        <v>13.4</v>
      </c>
      <c r="AR365" s="2">
        <v>0</v>
      </c>
      <c r="AS365" s="2">
        <v>0</v>
      </c>
      <c r="AT365" s="2">
        <v>72</v>
      </c>
      <c r="AU365" s="2">
        <v>51</v>
      </c>
      <c r="AV365" s="2">
        <v>1.087</v>
      </c>
      <c r="AW365" s="2">
        <v>1</v>
      </c>
      <c r="AX365" s="2"/>
      <c r="AY365" s="2"/>
      <c r="AZ365" s="2">
        <v>1</v>
      </c>
      <c r="BA365" s="2">
        <v>30.48</v>
      </c>
      <c r="BB365" s="2">
        <v>13.5</v>
      </c>
      <c r="BC365" s="2">
        <v>1</v>
      </c>
      <c r="BD365" s="2" t="s">
        <v>3</v>
      </c>
      <c r="BE365" s="2" t="s">
        <v>3</v>
      </c>
      <c r="BF365" s="2" t="s">
        <v>3</v>
      </c>
      <c r="BG365" s="2" t="s">
        <v>3</v>
      </c>
      <c r="BH365" s="2">
        <v>0</v>
      </c>
      <c r="BI365" s="2">
        <v>1</v>
      </c>
      <c r="BJ365" s="2" t="s">
        <v>245</v>
      </c>
      <c r="BK365" s="2"/>
      <c r="BL365" s="2"/>
      <c r="BM365" s="2">
        <v>80</v>
      </c>
      <c r="BN365" s="2">
        <v>0</v>
      </c>
      <c r="BO365" s="2" t="s">
        <v>242</v>
      </c>
      <c r="BP365" s="2">
        <v>1</v>
      </c>
      <c r="BQ365" s="2">
        <v>30</v>
      </c>
      <c r="BR365" s="2">
        <v>0</v>
      </c>
      <c r="BS365" s="2">
        <v>30.48</v>
      </c>
      <c r="BT365" s="2">
        <v>1</v>
      </c>
      <c r="BU365" s="2">
        <v>1</v>
      </c>
      <c r="BV365" s="2">
        <v>1</v>
      </c>
      <c r="BW365" s="2">
        <v>1</v>
      </c>
      <c r="BX365" s="2">
        <v>1</v>
      </c>
      <c r="BY365" s="2" t="s">
        <v>3</v>
      </c>
      <c r="BZ365" s="2">
        <v>72</v>
      </c>
      <c r="CA365" s="2">
        <v>51</v>
      </c>
      <c r="CB365" s="2" t="s">
        <v>3</v>
      </c>
      <c r="CC365" s="2"/>
      <c r="CD365" s="2"/>
      <c r="CE365" s="2">
        <v>30</v>
      </c>
      <c r="CF365" s="2">
        <v>0</v>
      </c>
      <c r="CG365" s="2">
        <v>0</v>
      </c>
      <c r="CH365" s="2">
        <v>39</v>
      </c>
      <c r="CI365" s="2">
        <v>0</v>
      </c>
      <c r="CJ365" s="2">
        <v>0</v>
      </c>
      <c r="CK365" s="2">
        <v>0</v>
      </c>
      <c r="CL365" s="2">
        <v>0</v>
      </c>
      <c r="CM365" s="2">
        <v>0</v>
      </c>
      <c r="CN365" s="2" t="s">
        <v>466</v>
      </c>
      <c r="CO365" s="2">
        <v>0</v>
      </c>
      <c r="CP365" s="2">
        <f t="shared" si="217"/>
        <v>2557.5100000000002</v>
      </c>
      <c r="CQ365" s="2">
        <f t="shared" si="218"/>
        <v>0</v>
      </c>
      <c r="CR365" s="2">
        <f>(ROUND((ROUND((((ET365*1.1))*AV365*1),2)*BB365),2)+ROUND((ROUND(((AE365-((EU365*1.1)))*AV365*1),2)*BS365),2))</f>
        <v>4.8600000000000003</v>
      </c>
      <c r="CS365" s="2">
        <f t="shared" si="219"/>
        <v>2.13</v>
      </c>
      <c r="CT365" s="2">
        <f t="shared" si="220"/>
        <v>7099.1</v>
      </c>
      <c r="CU365" s="2">
        <f t="shared" si="221"/>
        <v>0</v>
      </c>
      <c r="CV365" s="2">
        <f t="shared" si="222"/>
        <v>16.022380000000002</v>
      </c>
      <c r="CW365" s="2">
        <f t="shared" si="223"/>
        <v>0</v>
      </c>
      <c r="CX365" s="2">
        <f t="shared" si="224"/>
        <v>0</v>
      </c>
      <c r="CY365" s="2">
        <f t="shared" si="225"/>
        <v>1840.1399999999999</v>
      </c>
      <c r="CZ365" s="2">
        <f t="shared" si="226"/>
        <v>1303.4325000000001</v>
      </c>
      <c r="DA365" s="2"/>
      <c r="DB365" s="2"/>
      <c r="DC365" s="2" t="s">
        <v>3</v>
      </c>
      <c r="DD365" s="2" t="s">
        <v>158</v>
      </c>
      <c r="DE365" s="2" t="s">
        <v>159</v>
      </c>
      <c r="DF365" s="2" t="s">
        <v>159</v>
      </c>
      <c r="DG365" s="2" t="s">
        <v>159</v>
      </c>
      <c r="DH365" s="2" t="s">
        <v>3</v>
      </c>
      <c r="DI365" s="2" t="s">
        <v>159</v>
      </c>
      <c r="DJ365" s="2" t="s">
        <v>159</v>
      </c>
      <c r="DK365" s="2" t="s">
        <v>3</v>
      </c>
      <c r="DL365" s="2" t="s">
        <v>3</v>
      </c>
      <c r="DM365" s="2" t="s">
        <v>3</v>
      </c>
      <c r="DN365" s="2">
        <v>87</v>
      </c>
      <c r="DO365" s="2">
        <v>105</v>
      </c>
      <c r="DP365" s="2">
        <v>1.087</v>
      </c>
      <c r="DQ365" s="2">
        <v>1</v>
      </c>
      <c r="DR365" s="2"/>
      <c r="DS365" s="2"/>
      <c r="DT365" s="2"/>
      <c r="DU365" s="2">
        <v>1010</v>
      </c>
      <c r="DV365" s="2" t="s">
        <v>244</v>
      </c>
      <c r="DW365" s="2" t="s">
        <v>244</v>
      </c>
      <c r="DX365" s="2">
        <v>100</v>
      </c>
      <c r="DY365" s="2"/>
      <c r="DZ365" s="2" t="s">
        <v>3</v>
      </c>
      <c r="EA365" s="2" t="s">
        <v>3</v>
      </c>
      <c r="EB365" s="2" t="s">
        <v>3</v>
      </c>
      <c r="EC365" s="2" t="s">
        <v>3</v>
      </c>
      <c r="ED365" s="2"/>
      <c r="EE365" s="2">
        <v>50801876</v>
      </c>
      <c r="EF365" s="2">
        <v>30</v>
      </c>
      <c r="EG365" s="2" t="s">
        <v>152</v>
      </c>
      <c r="EH365" s="2">
        <v>0</v>
      </c>
      <c r="EI365" s="2" t="s">
        <v>3</v>
      </c>
      <c r="EJ365" s="2">
        <v>1</v>
      </c>
      <c r="EK365" s="2">
        <v>80</v>
      </c>
      <c r="EL365" s="2" t="s">
        <v>246</v>
      </c>
      <c r="EM365" s="2" t="s">
        <v>247</v>
      </c>
      <c r="EN365" s="2"/>
      <c r="EO365" s="2" t="s">
        <v>162</v>
      </c>
      <c r="EP365" s="2"/>
      <c r="EQ365" s="2">
        <v>0</v>
      </c>
      <c r="ER365" s="2">
        <v>195.09</v>
      </c>
      <c r="ES365" s="2">
        <v>0</v>
      </c>
      <c r="ET365" s="2">
        <v>0.3</v>
      </c>
      <c r="EU365" s="2">
        <v>0.06</v>
      </c>
      <c r="EV365" s="2">
        <v>194.79</v>
      </c>
      <c r="EW365" s="2">
        <v>13.4</v>
      </c>
      <c r="EX365" s="2">
        <v>0</v>
      </c>
      <c r="EY365" s="2">
        <v>0</v>
      </c>
      <c r="EZ365" s="2"/>
      <c r="FA365" s="2"/>
      <c r="FB365" s="2"/>
      <c r="FC365" s="2"/>
      <c r="FD365" s="2"/>
      <c r="FE365" s="2"/>
      <c r="FF365" s="2"/>
      <c r="FG365" s="2"/>
      <c r="FH365" s="2"/>
      <c r="FI365" s="2"/>
      <c r="FJ365" s="2"/>
      <c r="FK365" s="2"/>
      <c r="FL365" s="2"/>
      <c r="FM365" s="2"/>
      <c r="FN365" s="2"/>
      <c r="FO365" s="2"/>
      <c r="FP365" s="2"/>
      <c r="FQ365" s="2">
        <v>0</v>
      </c>
      <c r="FR365" s="2">
        <f t="shared" si="227"/>
        <v>0</v>
      </c>
      <c r="FS365" s="2">
        <v>0</v>
      </c>
      <c r="FT365" s="2"/>
      <c r="FU365" s="2"/>
      <c r="FV365" s="2"/>
      <c r="FW365" s="2"/>
      <c r="FX365" s="2">
        <v>87</v>
      </c>
      <c r="FY365" s="2">
        <v>105</v>
      </c>
      <c r="FZ365" s="2"/>
      <c r="GA365" s="2" t="s">
        <v>3</v>
      </c>
      <c r="GB365" s="2"/>
      <c r="GC365" s="2"/>
      <c r="GD365" s="2">
        <v>0</v>
      </c>
      <c r="GE365" s="2"/>
      <c r="GF365" s="2">
        <v>-1302224066</v>
      </c>
      <c r="GG365" s="2">
        <v>2</v>
      </c>
      <c r="GH365" s="2">
        <v>1</v>
      </c>
      <c r="GI365" s="2">
        <v>2</v>
      </c>
      <c r="GJ365" s="2">
        <v>0</v>
      </c>
      <c r="GK365" s="2">
        <f>ROUND(R365*(R12)/100,2)</f>
        <v>1.46</v>
      </c>
      <c r="GL365" s="2">
        <f t="shared" si="228"/>
        <v>0</v>
      </c>
      <c r="GM365" s="2">
        <f t="shared" si="229"/>
        <v>5702.54</v>
      </c>
      <c r="GN365" s="2">
        <f t="shared" si="230"/>
        <v>5702.54</v>
      </c>
      <c r="GO365" s="2">
        <f t="shared" si="231"/>
        <v>0</v>
      </c>
      <c r="GP365" s="2">
        <f t="shared" si="232"/>
        <v>0</v>
      </c>
      <c r="GQ365" s="2"/>
      <c r="GR365" s="2">
        <v>0</v>
      </c>
      <c r="GS365" s="2">
        <v>3</v>
      </c>
      <c r="GT365" s="2">
        <v>0</v>
      </c>
      <c r="GU365" s="2" t="s">
        <v>3</v>
      </c>
      <c r="GV365" s="2">
        <f t="shared" si="233"/>
        <v>0</v>
      </c>
      <c r="GW365" s="2">
        <v>1</v>
      </c>
      <c r="GX365" s="2">
        <f t="shared" si="234"/>
        <v>0</v>
      </c>
      <c r="GY365" s="2"/>
      <c r="GZ365" s="2"/>
      <c r="HA365" s="2">
        <v>0</v>
      </c>
      <c r="HB365" s="2">
        <v>0</v>
      </c>
      <c r="HC365" s="2">
        <f t="shared" si="235"/>
        <v>0</v>
      </c>
      <c r="HD365" s="2"/>
      <c r="HE365" s="2" t="s">
        <v>3</v>
      </c>
      <c r="HF365" s="2" t="s">
        <v>3</v>
      </c>
      <c r="HG365" s="2"/>
      <c r="HH365" s="2"/>
      <c r="HI365" s="2"/>
      <c r="HJ365" s="2"/>
      <c r="HK365" s="2"/>
      <c r="HL365" s="2"/>
      <c r="HM365" s="2" t="s">
        <v>3</v>
      </c>
      <c r="HN365" s="2" t="s">
        <v>3</v>
      </c>
      <c r="HO365" s="2" t="s">
        <v>3</v>
      </c>
      <c r="HP365" s="2" t="s">
        <v>3</v>
      </c>
      <c r="HQ365" s="2" t="s">
        <v>3</v>
      </c>
      <c r="HR365" s="2"/>
      <c r="HS365" s="2"/>
      <c r="HT365" s="2"/>
      <c r="HU365" s="2"/>
      <c r="HV365" s="2"/>
      <c r="HW365" s="2"/>
      <c r="HX365" s="2"/>
      <c r="HY365" s="2"/>
      <c r="HZ365" s="2"/>
      <c r="IA365" s="2"/>
      <c r="IB365" s="2"/>
      <c r="IC365" s="2"/>
      <c r="ID365" s="2"/>
      <c r="IE365" s="2"/>
      <c r="IF365" s="2"/>
      <c r="IG365" s="2"/>
      <c r="IH365" s="2"/>
      <c r="II365" s="2"/>
      <c r="IJ365" s="2"/>
      <c r="IK365" s="2">
        <v>0</v>
      </c>
      <c r="IL365" s="2"/>
      <c r="IM365" s="2"/>
      <c r="IN365" s="2"/>
      <c r="IO365" s="2"/>
      <c r="IP365" s="2"/>
      <c r="IQ365" s="2"/>
      <c r="IR365" s="2"/>
      <c r="IS365" s="2"/>
      <c r="IT365" s="2"/>
      <c r="IU365" s="2"/>
    </row>
    <row r="366" spans="1:255" x14ac:dyDescent="0.2">
      <c r="A366">
        <v>17</v>
      </c>
      <c r="B366">
        <v>1</v>
      </c>
      <c r="C366">
        <f>ROW(SmtRes!A182)</f>
        <v>182</v>
      </c>
      <c r="D366">
        <f>ROW(EtalonRes!A204)</f>
        <v>204</v>
      </c>
      <c r="E366" t="s">
        <v>241</v>
      </c>
      <c r="F366" t="s">
        <v>242</v>
      </c>
      <c r="G366" t="s">
        <v>243</v>
      </c>
      <c r="H366" t="s">
        <v>244</v>
      </c>
      <c r="I366">
        <v>0.36</v>
      </c>
      <c r="J366">
        <v>0</v>
      </c>
      <c r="K366">
        <v>0.36</v>
      </c>
      <c r="L366">
        <v>0.36</v>
      </c>
      <c r="M366">
        <v>0</v>
      </c>
      <c r="N366">
        <f t="shared" si="200"/>
        <v>0.36</v>
      </c>
      <c r="O366">
        <f t="shared" si="201"/>
        <v>2557.5100000000002</v>
      </c>
      <c r="P366">
        <f t="shared" si="202"/>
        <v>0</v>
      </c>
      <c r="Q366">
        <f>(ROUND((ROUND((((ET366*1.1))*AV366*I366),2)*BB366),2)+ROUND((ROUND(((AE366-((EU366*1.1)))*AV366*I366),2)*BS366),2))</f>
        <v>1.76</v>
      </c>
      <c r="R366">
        <f t="shared" si="203"/>
        <v>0.91</v>
      </c>
      <c r="S366">
        <f t="shared" si="204"/>
        <v>2555.75</v>
      </c>
      <c r="T366">
        <f t="shared" si="205"/>
        <v>0</v>
      </c>
      <c r="U366">
        <f t="shared" si="206"/>
        <v>5.7680568000000001</v>
      </c>
      <c r="V366">
        <f t="shared" si="207"/>
        <v>0</v>
      </c>
      <c r="W366">
        <f t="shared" si="208"/>
        <v>0</v>
      </c>
      <c r="X366">
        <f t="shared" si="209"/>
        <v>1840.14</v>
      </c>
      <c r="Y366">
        <f t="shared" si="210"/>
        <v>1303.43</v>
      </c>
      <c r="AA366">
        <v>52210569</v>
      </c>
      <c r="AB366">
        <f t="shared" si="211"/>
        <v>214.59899999999999</v>
      </c>
      <c r="AC366">
        <f>ROUND(((ES366*1)),6)</f>
        <v>0</v>
      </c>
      <c r="AD366">
        <f>ROUND(((((ET366*1.1))-((EU366*1.1)))+AE366),6)</f>
        <v>0.33</v>
      </c>
      <c r="AE366">
        <f>ROUND(((EU366*1.1)),6)</f>
        <v>6.6000000000000003E-2</v>
      </c>
      <c r="AF366">
        <f>ROUND(((EV366*1.1)),6)</f>
        <v>214.26900000000001</v>
      </c>
      <c r="AG366">
        <f t="shared" si="214"/>
        <v>0</v>
      </c>
      <c r="AH366">
        <f>((EW366*1.1))</f>
        <v>14.740000000000002</v>
      </c>
      <c r="AI366">
        <f>((EX366*1.1))</f>
        <v>0</v>
      </c>
      <c r="AJ366">
        <f t="shared" si="216"/>
        <v>0</v>
      </c>
      <c r="AK366">
        <v>195.09</v>
      </c>
      <c r="AL366">
        <v>0</v>
      </c>
      <c r="AM366">
        <v>0.3</v>
      </c>
      <c r="AN366">
        <v>0.06</v>
      </c>
      <c r="AO366">
        <v>194.79</v>
      </c>
      <c r="AP366">
        <v>0</v>
      </c>
      <c r="AQ366">
        <v>13.4</v>
      </c>
      <c r="AR366">
        <v>0</v>
      </c>
      <c r="AS366">
        <v>0</v>
      </c>
      <c r="AT366">
        <v>72</v>
      </c>
      <c r="AU366">
        <v>51</v>
      </c>
      <c r="AV366">
        <v>1.087</v>
      </c>
      <c r="AW366">
        <v>1</v>
      </c>
      <c r="AZ366">
        <v>1</v>
      </c>
      <c r="BA366">
        <v>30.48</v>
      </c>
      <c r="BB366">
        <v>13.5</v>
      </c>
      <c r="BC366">
        <v>1</v>
      </c>
      <c r="BD366" t="s">
        <v>3</v>
      </c>
      <c r="BE366" t="s">
        <v>3</v>
      </c>
      <c r="BF366" t="s">
        <v>3</v>
      </c>
      <c r="BG366" t="s">
        <v>3</v>
      </c>
      <c r="BH366">
        <v>0</v>
      </c>
      <c r="BI366">
        <v>1</v>
      </c>
      <c r="BJ366" t="s">
        <v>245</v>
      </c>
      <c r="BM366">
        <v>80</v>
      </c>
      <c r="BN366">
        <v>0</v>
      </c>
      <c r="BO366" t="s">
        <v>242</v>
      </c>
      <c r="BP366">
        <v>1</v>
      </c>
      <c r="BQ366">
        <v>30</v>
      </c>
      <c r="BR366">
        <v>0</v>
      </c>
      <c r="BS366">
        <v>30.48</v>
      </c>
      <c r="BT366">
        <v>1</v>
      </c>
      <c r="BU366">
        <v>1</v>
      </c>
      <c r="BV366">
        <v>1</v>
      </c>
      <c r="BW366">
        <v>1</v>
      </c>
      <c r="BX366">
        <v>1</v>
      </c>
      <c r="BY366" t="s">
        <v>3</v>
      </c>
      <c r="BZ366">
        <v>72</v>
      </c>
      <c r="CA366">
        <v>51</v>
      </c>
      <c r="CB366" t="s">
        <v>3</v>
      </c>
      <c r="CE366">
        <v>30</v>
      </c>
      <c r="CF366">
        <v>0</v>
      </c>
      <c r="CG366">
        <v>0</v>
      </c>
      <c r="CH366">
        <v>39</v>
      </c>
      <c r="CI366">
        <v>0</v>
      </c>
      <c r="CJ366">
        <v>0</v>
      </c>
      <c r="CK366">
        <v>0</v>
      </c>
      <c r="CL366">
        <v>0</v>
      </c>
      <c r="CM366">
        <v>0</v>
      </c>
      <c r="CN366" t="s">
        <v>466</v>
      </c>
      <c r="CO366">
        <v>0</v>
      </c>
      <c r="CP366">
        <f t="shared" si="217"/>
        <v>2557.5100000000002</v>
      </c>
      <c r="CQ366">
        <f t="shared" si="218"/>
        <v>0</v>
      </c>
      <c r="CR366">
        <f>(ROUND((ROUND((((ET366*1.1))*AV366*1),2)*BB366),2)+ROUND((ROUND(((AE366-((EU366*1.1)))*AV366*1),2)*BS366),2))</f>
        <v>4.8600000000000003</v>
      </c>
      <c r="CS366">
        <f t="shared" si="219"/>
        <v>2.13</v>
      </c>
      <c r="CT366">
        <f t="shared" si="220"/>
        <v>7099.1</v>
      </c>
      <c r="CU366">
        <f t="shared" si="221"/>
        <v>0</v>
      </c>
      <c r="CV366">
        <f t="shared" si="222"/>
        <v>16.022380000000002</v>
      </c>
      <c r="CW366">
        <f t="shared" si="223"/>
        <v>0</v>
      </c>
      <c r="CX366">
        <f t="shared" si="224"/>
        <v>0</v>
      </c>
      <c r="CY366">
        <f t="shared" si="225"/>
        <v>1840.1399999999999</v>
      </c>
      <c r="CZ366">
        <f t="shared" si="226"/>
        <v>1303.4325000000001</v>
      </c>
      <c r="DC366" t="s">
        <v>3</v>
      </c>
      <c r="DD366" t="s">
        <v>158</v>
      </c>
      <c r="DE366" t="s">
        <v>159</v>
      </c>
      <c r="DF366" t="s">
        <v>159</v>
      </c>
      <c r="DG366" t="s">
        <v>159</v>
      </c>
      <c r="DH366" t="s">
        <v>3</v>
      </c>
      <c r="DI366" t="s">
        <v>159</v>
      </c>
      <c r="DJ366" t="s">
        <v>159</v>
      </c>
      <c r="DK366" t="s">
        <v>3</v>
      </c>
      <c r="DL366" t="s">
        <v>3</v>
      </c>
      <c r="DM366" t="s">
        <v>3</v>
      </c>
      <c r="DN366">
        <v>87</v>
      </c>
      <c r="DO366">
        <v>105</v>
      </c>
      <c r="DP366">
        <v>1.087</v>
      </c>
      <c r="DQ366">
        <v>1</v>
      </c>
      <c r="DU366">
        <v>1010</v>
      </c>
      <c r="DV366" t="s">
        <v>244</v>
      </c>
      <c r="DW366" t="s">
        <v>244</v>
      </c>
      <c r="DX366">
        <v>100</v>
      </c>
      <c r="DZ366" t="s">
        <v>3</v>
      </c>
      <c r="EA366" t="s">
        <v>3</v>
      </c>
      <c r="EB366" t="s">
        <v>3</v>
      </c>
      <c r="EC366" t="s">
        <v>3</v>
      </c>
      <c r="EE366">
        <v>50801876</v>
      </c>
      <c r="EF366">
        <v>30</v>
      </c>
      <c r="EG366" t="s">
        <v>152</v>
      </c>
      <c r="EH366">
        <v>0</v>
      </c>
      <c r="EI366" t="s">
        <v>3</v>
      </c>
      <c r="EJ366">
        <v>1</v>
      </c>
      <c r="EK366">
        <v>80</v>
      </c>
      <c r="EL366" t="s">
        <v>246</v>
      </c>
      <c r="EM366" t="s">
        <v>247</v>
      </c>
      <c r="EO366" t="s">
        <v>162</v>
      </c>
      <c r="EQ366">
        <v>0</v>
      </c>
      <c r="ER366">
        <v>195.09</v>
      </c>
      <c r="ES366">
        <v>0</v>
      </c>
      <c r="ET366">
        <v>0.3</v>
      </c>
      <c r="EU366">
        <v>0.06</v>
      </c>
      <c r="EV366">
        <v>194.79</v>
      </c>
      <c r="EW366">
        <v>13.4</v>
      </c>
      <c r="EX366">
        <v>0</v>
      </c>
      <c r="EY366">
        <v>0</v>
      </c>
      <c r="FQ366">
        <v>0</v>
      </c>
      <c r="FR366">
        <f t="shared" si="227"/>
        <v>0</v>
      </c>
      <c r="FS366">
        <v>0</v>
      </c>
      <c r="FX366">
        <v>87</v>
      </c>
      <c r="FY366">
        <v>105</v>
      </c>
      <c r="GA366" t="s">
        <v>3</v>
      </c>
      <c r="GD366">
        <v>0</v>
      </c>
      <c r="GF366">
        <v>-1302224066</v>
      </c>
      <c r="GG366">
        <v>2</v>
      </c>
      <c r="GH366">
        <v>1</v>
      </c>
      <c r="GI366">
        <v>2</v>
      </c>
      <c r="GJ366">
        <v>0</v>
      </c>
      <c r="GK366">
        <f>ROUND(R366*(S12)/100,2)</f>
        <v>1.46</v>
      </c>
      <c r="GL366">
        <f t="shared" si="228"/>
        <v>0</v>
      </c>
      <c r="GM366">
        <f t="shared" si="229"/>
        <v>5702.54</v>
      </c>
      <c r="GN366">
        <f t="shared" si="230"/>
        <v>5702.54</v>
      </c>
      <c r="GO366">
        <f t="shared" si="231"/>
        <v>0</v>
      </c>
      <c r="GP366">
        <f t="shared" si="232"/>
        <v>0</v>
      </c>
      <c r="GR366">
        <v>0</v>
      </c>
      <c r="GS366">
        <v>3</v>
      </c>
      <c r="GT366">
        <v>0</v>
      </c>
      <c r="GU366" t="s">
        <v>3</v>
      </c>
      <c r="GV366">
        <f t="shared" si="233"/>
        <v>0</v>
      </c>
      <c r="GW366">
        <v>1</v>
      </c>
      <c r="GX366">
        <f t="shared" si="234"/>
        <v>0</v>
      </c>
      <c r="HA366">
        <v>0</v>
      </c>
      <c r="HB366">
        <v>0</v>
      </c>
      <c r="HC366">
        <f t="shared" si="235"/>
        <v>0</v>
      </c>
      <c r="HE366" t="s">
        <v>3</v>
      </c>
      <c r="HF366" t="s">
        <v>3</v>
      </c>
      <c r="HM366" t="s">
        <v>3</v>
      </c>
      <c r="HN366" t="s">
        <v>3</v>
      </c>
      <c r="HO366" t="s">
        <v>3</v>
      </c>
      <c r="HP366" t="s">
        <v>3</v>
      </c>
      <c r="HQ366" t="s">
        <v>3</v>
      </c>
      <c r="IK366">
        <v>0</v>
      </c>
    </row>
    <row r="367" spans="1:255" x14ac:dyDescent="0.2">
      <c r="A367" s="2">
        <v>18</v>
      </c>
      <c r="B367" s="2">
        <v>1</v>
      </c>
      <c r="C367" s="2">
        <v>179</v>
      </c>
      <c r="D367" s="2"/>
      <c r="E367" s="2" t="s">
        <v>248</v>
      </c>
      <c r="F367" s="2" t="s">
        <v>249</v>
      </c>
      <c r="G367" s="2" t="s">
        <v>250</v>
      </c>
      <c r="H367" s="2" t="s">
        <v>47</v>
      </c>
      <c r="I367" s="2">
        <f>I365*J367</f>
        <v>36</v>
      </c>
      <c r="J367" s="2">
        <v>100</v>
      </c>
      <c r="K367" s="2">
        <v>100</v>
      </c>
      <c r="L367" s="2">
        <v>36</v>
      </c>
      <c r="M367" s="2">
        <v>0</v>
      </c>
      <c r="N367" s="2">
        <f t="shared" si="200"/>
        <v>36</v>
      </c>
      <c r="O367" s="2">
        <f t="shared" si="201"/>
        <v>14061.85</v>
      </c>
      <c r="P367" s="2">
        <f t="shared" si="202"/>
        <v>14061.85</v>
      </c>
      <c r="Q367" s="2">
        <f>(ROUND((ROUND(((ET367)*AV367*I367),2)*BB367),2)+ROUND((ROUND(((AE367-(EU367))*AV367*I367),2)*BS367),2))</f>
        <v>0</v>
      </c>
      <c r="R367" s="2">
        <f t="shared" si="203"/>
        <v>0</v>
      </c>
      <c r="S367" s="2">
        <f t="shared" si="204"/>
        <v>0</v>
      </c>
      <c r="T367" s="2">
        <f t="shared" si="205"/>
        <v>0</v>
      </c>
      <c r="U367" s="2">
        <f t="shared" si="206"/>
        <v>0</v>
      </c>
      <c r="V367" s="2">
        <f t="shared" si="207"/>
        <v>0</v>
      </c>
      <c r="W367" s="2">
        <f t="shared" si="208"/>
        <v>0</v>
      </c>
      <c r="X367" s="2">
        <f t="shared" si="209"/>
        <v>0</v>
      </c>
      <c r="Y367" s="2">
        <f t="shared" si="210"/>
        <v>0</v>
      </c>
      <c r="Z367" s="2"/>
      <c r="AA367" s="2">
        <v>52210627</v>
      </c>
      <c r="AB367" s="2">
        <f t="shared" si="211"/>
        <v>27.22</v>
      </c>
      <c r="AC367" s="2">
        <f>ROUND((ES367),6)</f>
        <v>27.22</v>
      </c>
      <c r="AD367" s="2">
        <f>ROUND((((ET367)-(EU367))+AE367),6)</f>
        <v>0</v>
      </c>
      <c r="AE367" s="2">
        <f>ROUND((EU367),6)</f>
        <v>0</v>
      </c>
      <c r="AF367" s="2">
        <f>ROUND((EV367),6)</f>
        <v>0</v>
      </c>
      <c r="AG367" s="2">
        <f t="shared" si="214"/>
        <v>0</v>
      </c>
      <c r="AH367" s="2">
        <f>(EW367)</f>
        <v>0</v>
      </c>
      <c r="AI367" s="2">
        <f>(EX367)</f>
        <v>0</v>
      </c>
      <c r="AJ367" s="2">
        <f t="shared" si="216"/>
        <v>0</v>
      </c>
      <c r="AK367" s="2">
        <v>27.22</v>
      </c>
      <c r="AL367" s="2">
        <v>27.22</v>
      </c>
      <c r="AM367" s="2">
        <v>0</v>
      </c>
      <c r="AN367" s="2">
        <v>0</v>
      </c>
      <c r="AO367" s="2">
        <v>0</v>
      </c>
      <c r="AP367" s="2">
        <v>0</v>
      </c>
      <c r="AQ367" s="2">
        <v>0</v>
      </c>
      <c r="AR367" s="2">
        <v>0</v>
      </c>
      <c r="AS367" s="2">
        <v>0</v>
      </c>
      <c r="AT367" s="2">
        <v>0</v>
      </c>
      <c r="AU367" s="2">
        <v>0</v>
      </c>
      <c r="AV367" s="2">
        <v>1</v>
      </c>
      <c r="AW367" s="2">
        <v>1</v>
      </c>
      <c r="AX367" s="2"/>
      <c r="AY367" s="2"/>
      <c r="AZ367" s="2">
        <v>1</v>
      </c>
      <c r="BA367" s="2">
        <v>1</v>
      </c>
      <c r="BB367" s="2">
        <v>1</v>
      </c>
      <c r="BC367" s="2">
        <v>14.35</v>
      </c>
      <c r="BD367" s="2" t="s">
        <v>3</v>
      </c>
      <c r="BE367" s="2" t="s">
        <v>3</v>
      </c>
      <c r="BF367" s="2" t="s">
        <v>3</v>
      </c>
      <c r="BG367" s="2" t="s">
        <v>3</v>
      </c>
      <c r="BH367" s="2">
        <v>3</v>
      </c>
      <c r="BI367" s="2">
        <v>1</v>
      </c>
      <c r="BJ367" s="2" t="s">
        <v>251</v>
      </c>
      <c r="BK367" s="2"/>
      <c r="BL367" s="2"/>
      <c r="BM367" s="2">
        <v>80</v>
      </c>
      <c r="BN367" s="2">
        <v>0</v>
      </c>
      <c r="BO367" s="2" t="s">
        <v>249</v>
      </c>
      <c r="BP367" s="2">
        <v>1</v>
      </c>
      <c r="BQ367" s="2">
        <v>30</v>
      </c>
      <c r="BR367" s="2">
        <v>0</v>
      </c>
      <c r="BS367" s="2">
        <v>1</v>
      </c>
      <c r="BT367" s="2">
        <v>1</v>
      </c>
      <c r="BU367" s="2">
        <v>1</v>
      </c>
      <c r="BV367" s="2">
        <v>1</v>
      </c>
      <c r="BW367" s="2">
        <v>1</v>
      </c>
      <c r="BX367" s="2">
        <v>1</v>
      </c>
      <c r="BY367" s="2" t="s">
        <v>3</v>
      </c>
      <c r="BZ367" s="2">
        <v>0</v>
      </c>
      <c r="CA367" s="2">
        <v>0</v>
      </c>
      <c r="CB367" s="2" t="s">
        <v>3</v>
      </c>
      <c r="CC367" s="2"/>
      <c r="CD367" s="2"/>
      <c r="CE367" s="2">
        <v>30</v>
      </c>
      <c r="CF367" s="2">
        <v>0</v>
      </c>
      <c r="CG367" s="2">
        <v>0</v>
      </c>
      <c r="CH367" s="2">
        <v>39</v>
      </c>
      <c r="CI367" s="2">
        <v>1</v>
      </c>
      <c r="CJ367" s="2">
        <v>0</v>
      </c>
      <c r="CK367" s="2">
        <v>0</v>
      </c>
      <c r="CL367" s="2">
        <v>0</v>
      </c>
      <c r="CM367" s="2">
        <v>0</v>
      </c>
      <c r="CN367" s="2" t="s">
        <v>3</v>
      </c>
      <c r="CO367" s="2">
        <v>0</v>
      </c>
      <c r="CP367" s="2">
        <f t="shared" si="217"/>
        <v>14061.85</v>
      </c>
      <c r="CQ367" s="2">
        <f t="shared" si="218"/>
        <v>390.61</v>
      </c>
      <c r="CR367" s="2">
        <f>(ROUND((ROUND(((ET367)*AV367*1),2)*BB367),2)+ROUND((ROUND(((AE367-(EU367))*AV367*1),2)*BS367),2))</f>
        <v>0</v>
      </c>
      <c r="CS367" s="2">
        <f t="shared" si="219"/>
        <v>0</v>
      </c>
      <c r="CT367" s="2">
        <f t="shared" si="220"/>
        <v>0</v>
      </c>
      <c r="CU367" s="2">
        <f t="shared" si="221"/>
        <v>0</v>
      </c>
      <c r="CV367" s="2">
        <f t="shared" si="222"/>
        <v>0</v>
      </c>
      <c r="CW367" s="2">
        <f t="shared" si="223"/>
        <v>0</v>
      </c>
      <c r="CX367" s="2">
        <f t="shared" si="224"/>
        <v>0</v>
      </c>
      <c r="CY367" s="2">
        <f t="shared" si="225"/>
        <v>0</v>
      </c>
      <c r="CZ367" s="2">
        <f t="shared" si="226"/>
        <v>0</v>
      </c>
      <c r="DA367" s="2"/>
      <c r="DB367" s="2"/>
      <c r="DC367" s="2" t="s">
        <v>3</v>
      </c>
      <c r="DD367" s="2" t="s">
        <v>3</v>
      </c>
      <c r="DE367" s="2" t="s">
        <v>3</v>
      </c>
      <c r="DF367" s="2" t="s">
        <v>3</v>
      </c>
      <c r="DG367" s="2" t="s">
        <v>3</v>
      </c>
      <c r="DH367" s="2" t="s">
        <v>3</v>
      </c>
      <c r="DI367" s="2" t="s">
        <v>3</v>
      </c>
      <c r="DJ367" s="2" t="s">
        <v>3</v>
      </c>
      <c r="DK367" s="2" t="s">
        <v>3</v>
      </c>
      <c r="DL367" s="2" t="s">
        <v>3</v>
      </c>
      <c r="DM367" s="2" t="s">
        <v>3</v>
      </c>
      <c r="DN367" s="2">
        <v>87</v>
      </c>
      <c r="DO367" s="2">
        <v>105</v>
      </c>
      <c r="DP367" s="2">
        <v>1.087</v>
      </c>
      <c r="DQ367" s="2">
        <v>1</v>
      </c>
      <c r="DR367" s="2"/>
      <c r="DS367" s="2"/>
      <c r="DT367" s="2"/>
      <c r="DU367" s="2">
        <v>1010</v>
      </c>
      <c r="DV367" s="2" t="s">
        <v>47</v>
      </c>
      <c r="DW367" s="2" t="s">
        <v>47</v>
      </c>
      <c r="DX367" s="2">
        <v>1</v>
      </c>
      <c r="DY367" s="2"/>
      <c r="DZ367" s="2" t="s">
        <v>3</v>
      </c>
      <c r="EA367" s="2" t="s">
        <v>3</v>
      </c>
      <c r="EB367" s="2" t="s">
        <v>3</v>
      </c>
      <c r="EC367" s="2" t="s">
        <v>3</v>
      </c>
      <c r="ED367" s="2"/>
      <c r="EE367" s="2">
        <v>50801876</v>
      </c>
      <c r="EF367" s="2">
        <v>30</v>
      </c>
      <c r="EG367" s="2" t="s">
        <v>152</v>
      </c>
      <c r="EH367" s="2">
        <v>0</v>
      </c>
      <c r="EI367" s="2" t="s">
        <v>3</v>
      </c>
      <c r="EJ367" s="2">
        <v>1</v>
      </c>
      <c r="EK367" s="2">
        <v>80</v>
      </c>
      <c r="EL367" s="2" t="s">
        <v>246</v>
      </c>
      <c r="EM367" s="2" t="s">
        <v>247</v>
      </c>
      <c r="EN367" s="2"/>
      <c r="EO367" s="2" t="s">
        <v>3</v>
      </c>
      <c r="EP367" s="2"/>
      <c r="EQ367" s="2">
        <v>0</v>
      </c>
      <c r="ER367" s="2">
        <v>27.22</v>
      </c>
      <c r="ES367" s="2">
        <v>27.22</v>
      </c>
      <c r="ET367" s="2">
        <v>0</v>
      </c>
      <c r="EU367" s="2">
        <v>0</v>
      </c>
      <c r="EV367" s="2">
        <v>0</v>
      </c>
      <c r="EW367" s="2">
        <v>0</v>
      </c>
      <c r="EX367" s="2">
        <v>0</v>
      </c>
      <c r="EY367" s="2"/>
      <c r="EZ367" s="2"/>
      <c r="FA367" s="2"/>
      <c r="FB367" s="2"/>
      <c r="FC367" s="2"/>
      <c r="FD367" s="2"/>
      <c r="FE367" s="2"/>
      <c r="FF367" s="2"/>
      <c r="FG367" s="2"/>
      <c r="FH367" s="2"/>
      <c r="FI367" s="2"/>
      <c r="FJ367" s="2"/>
      <c r="FK367" s="2"/>
      <c r="FL367" s="2"/>
      <c r="FM367" s="2"/>
      <c r="FN367" s="2"/>
      <c r="FO367" s="2"/>
      <c r="FP367" s="2"/>
      <c r="FQ367" s="2">
        <v>0</v>
      </c>
      <c r="FR367" s="2">
        <f t="shared" si="227"/>
        <v>0</v>
      </c>
      <c r="FS367" s="2">
        <v>0</v>
      </c>
      <c r="FT367" s="2"/>
      <c r="FU367" s="2"/>
      <c r="FV367" s="2"/>
      <c r="FW367" s="2"/>
      <c r="FX367" s="2">
        <v>87</v>
      </c>
      <c r="FY367" s="2">
        <v>105</v>
      </c>
      <c r="FZ367" s="2"/>
      <c r="GA367" s="2" t="s">
        <v>3</v>
      </c>
      <c r="GB367" s="2"/>
      <c r="GC367" s="2"/>
      <c r="GD367" s="2">
        <v>0</v>
      </c>
      <c r="GE367" s="2"/>
      <c r="GF367" s="2">
        <v>2044815989</v>
      </c>
      <c r="GG367" s="2">
        <v>2</v>
      </c>
      <c r="GH367" s="2">
        <v>1</v>
      </c>
      <c r="GI367" s="2">
        <v>2</v>
      </c>
      <c r="GJ367" s="2">
        <v>0</v>
      </c>
      <c r="GK367" s="2">
        <f>ROUND(R367*(R12)/100,2)</f>
        <v>0</v>
      </c>
      <c r="GL367" s="2">
        <f t="shared" si="228"/>
        <v>0</v>
      </c>
      <c r="GM367" s="2">
        <f t="shared" si="229"/>
        <v>14061.85</v>
      </c>
      <c r="GN367" s="2">
        <f t="shared" si="230"/>
        <v>14061.85</v>
      </c>
      <c r="GO367" s="2">
        <f t="shared" si="231"/>
        <v>0</v>
      </c>
      <c r="GP367" s="2">
        <f t="shared" si="232"/>
        <v>0</v>
      </c>
      <c r="GQ367" s="2"/>
      <c r="GR367" s="2">
        <v>0</v>
      </c>
      <c r="GS367" s="2">
        <v>3</v>
      </c>
      <c r="GT367" s="2">
        <v>0</v>
      </c>
      <c r="GU367" s="2" t="s">
        <v>3</v>
      </c>
      <c r="GV367" s="2">
        <f t="shared" si="233"/>
        <v>0</v>
      </c>
      <c r="GW367" s="2">
        <v>1</v>
      </c>
      <c r="GX367" s="2">
        <f t="shared" si="234"/>
        <v>0</v>
      </c>
      <c r="GY367" s="2"/>
      <c r="GZ367" s="2"/>
      <c r="HA367" s="2">
        <v>0</v>
      </c>
      <c r="HB367" s="2">
        <v>0</v>
      </c>
      <c r="HC367" s="2">
        <f t="shared" si="235"/>
        <v>0</v>
      </c>
      <c r="HD367" s="2"/>
      <c r="HE367" s="2" t="s">
        <v>3</v>
      </c>
      <c r="HF367" s="2" t="s">
        <v>3</v>
      </c>
      <c r="HG367" s="2"/>
      <c r="HH367" s="2"/>
      <c r="HI367" s="2"/>
      <c r="HJ367" s="2"/>
      <c r="HK367" s="2"/>
      <c r="HL367" s="2"/>
      <c r="HM367" s="2" t="s">
        <v>3</v>
      </c>
      <c r="HN367" s="2" t="s">
        <v>3</v>
      </c>
      <c r="HO367" s="2" t="s">
        <v>3</v>
      </c>
      <c r="HP367" s="2" t="s">
        <v>3</v>
      </c>
      <c r="HQ367" s="2" t="s">
        <v>3</v>
      </c>
      <c r="HR367" s="2"/>
      <c r="HS367" s="2"/>
      <c r="HT367" s="2"/>
      <c r="HU367" s="2"/>
      <c r="HV367" s="2"/>
      <c r="HW367" s="2"/>
      <c r="HX367" s="2"/>
      <c r="HY367" s="2"/>
      <c r="HZ367" s="2"/>
      <c r="IA367" s="2"/>
      <c r="IB367" s="2"/>
      <c r="IC367" s="2"/>
      <c r="ID367" s="2"/>
      <c r="IE367" s="2"/>
      <c r="IF367" s="2"/>
      <c r="IG367" s="2"/>
      <c r="IH367" s="2"/>
      <c r="II367" s="2"/>
      <c r="IJ367" s="2"/>
      <c r="IK367" s="2">
        <v>0</v>
      </c>
      <c r="IL367" s="2"/>
      <c r="IM367" s="2"/>
      <c r="IN367" s="2"/>
      <c r="IO367" s="2"/>
      <c r="IP367" s="2"/>
      <c r="IQ367" s="2"/>
      <c r="IR367" s="2"/>
      <c r="IS367" s="2"/>
      <c r="IT367" s="2"/>
      <c r="IU367" s="2"/>
    </row>
    <row r="368" spans="1:255" x14ac:dyDescent="0.2">
      <c r="A368">
        <v>18</v>
      </c>
      <c r="B368">
        <v>1</v>
      </c>
      <c r="C368">
        <v>182</v>
      </c>
      <c r="E368" t="s">
        <v>248</v>
      </c>
      <c r="F368" t="s">
        <v>249</v>
      </c>
      <c r="G368" t="s">
        <v>250</v>
      </c>
      <c r="H368" t="s">
        <v>47</v>
      </c>
      <c r="I368">
        <f>I366*J368</f>
        <v>36</v>
      </c>
      <c r="J368">
        <v>100</v>
      </c>
      <c r="K368">
        <v>100</v>
      </c>
      <c r="L368">
        <v>36</v>
      </c>
      <c r="M368">
        <v>0</v>
      </c>
      <c r="N368">
        <f t="shared" si="200"/>
        <v>36</v>
      </c>
      <c r="O368">
        <f t="shared" si="201"/>
        <v>14061.85</v>
      </c>
      <c r="P368">
        <f t="shared" si="202"/>
        <v>14061.85</v>
      </c>
      <c r="Q368">
        <f>(ROUND((ROUND(((ET368)*AV368*I368),2)*BB368),2)+ROUND((ROUND(((AE368-(EU368))*AV368*I368),2)*BS368),2))</f>
        <v>0</v>
      </c>
      <c r="R368">
        <f t="shared" si="203"/>
        <v>0</v>
      </c>
      <c r="S368">
        <f t="shared" si="204"/>
        <v>0</v>
      </c>
      <c r="T368">
        <f t="shared" si="205"/>
        <v>0</v>
      </c>
      <c r="U368">
        <f t="shared" si="206"/>
        <v>0</v>
      </c>
      <c r="V368">
        <f t="shared" si="207"/>
        <v>0</v>
      </c>
      <c r="W368">
        <f t="shared" si="208"/>
        <v>0</v>
      </c>
      <c r="X368">
        <f t="shared" si="209"/>
        <v>0</v>
      </c>
      <c r="Y368">
        <f t="shared" si="210"/>
        <v>0</v>
      </c>
      <c r="AA368">
        <v>52210569</v>
      </c>
      <c r="AB368">
        <f t="shared" si="211"/>
        <v>27.22</v>
      </c>
      <c r="AC368">
        <f>ROUND((ES368),6)</f>
        <v>27.22</v>
      </c>
      <c r="AD368">
        <f>ROUND((((ET368)-(EU368))+AE368),6)</f>
        <v>0</v>
      </c>
      <c r="AE368">
        <f>ROUND((EU368),6)</f>
        <v>0</v>
      </c>
      <c r="AF368">
        <f>ROUND((EV368),6)</f>
        <v>0</v>
      </c>
      <c r="AG368">
        <f t="shared" si="214"/>
        <v>0</v>
      </c>
      <c r="AH368">
        <f>(EW368)</f>
        <v>0</v>
      </c>
      <c r="AI368">
        <f>(EX368)</f>
        <v>0</v>
      </c>
      <c r="AJ368">
        <f t="shared" si="216"/>
        <v>0</v>
      </c>
      <c r="AK368">
        <v>27.22</v>
      </c>
      <c r="AL368">
        <v>27.22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1</v>
      </c>
      <c r="AW368">
        <v>1</v>
      </c>
      <c r="AZ368">
        <v>1</v>
      </c>
      <c r="BA368">
        <v>1</v>
      </c>
      <c r="BB368">
        <v>1</v>
      </c>
      <c r="BC368">
        <v>14.35</v>
      </c>
      <c r="BD368" t="s">
        <v>3</v>
      </c>
      <c r="BE368" t="s">
        <v>3</v>
      </c>
      <c r="BF368" t="s">
        <v>3</v>
      </c>
      <c r="BG368" t="s">
        <v>3</v>
      </c>
      <c r="BH368">
        <v>3</v>
      </c>
      <c r="BI368">
        <v>1</v>
      </c>
      <c r="BJ368" t="s">
        <v>251</v>
      </c>
      <c r="BM368">
        <v>80</v>
      </c>
      <c r="BN368">
        <v>0</v>
      </c>
      <c r="BO368" t="s">
        <v>249</v>
      </c>
      <c r="BP368">
        <v>1</v>
      </c>
      <c r="BQ368">
        <v>30</v>
      </c>
      <c r="BR368">
        <v>0</v>
      </c>
      <c r="BS368">
        <v>1</v>
      </c>
      <c r="BT368">
        <v>1</v>
      </c>
      <c r="BU368">
        <v>1</v>
      </c>
      <c r="BV368">
        <v>1</v>
      </c>
      <c r="BW368">
        <v>1</v>
      </c>
      <c r="BX368">
        <v>1</v>
      </c>
      <c r="BY368" t="s">
        <v>3</v>
      </c>
      <c r="BZ368">
        <v>0</v>
      </c>
      <c r="CA368">
        <v>0</v>
      </c>
      <c r="CB368" t="s">
        <v>3</v>
      </c>
      <c r="CE368">
        <v>30</v>
      </c>
      <c r="CF368">
        <v>0</v>
      </c>
      <c r="CG368">
        <v>0</v>
      </c>
      <c r="CH368">
        <v>39</v>
      </c>
      <c r="CI368">
        <v>1</v>
      </c>
      <c r="CJ368">
        <v>0</v>
      </c>
      <c r="CK368">
        <v>0</v>
      </c>
      <c r="CL368">
        <v>0</v>
      </c>
      <c r="CM368">
        <v>0</v>
      </c>
      <c r="CN368" t="s">
        <v>3</v>
      </c>
      <c r="CO368">
        <v>0</v>
      </c>
      <c r="CP368">
        <f t="shared" si="217"/>
        <v>14061.85</v>
      </c>
      <c r="CQ368">
        <f t="shared" si="218"/>
        <v>390.61</v>
      </c>
      <c r="CR368">
        <f>(ROUND((ROUND(((ET368)*AV368*1),2)*BB368),2)+ROUND((ROUND(((AE368-(EU368))*AV368*1),2)*BS368),2))</f>
        <v>0</v>
      </c>
      <c r="CS368">
        <f t="shared" si="219"/>
        <v>0</v>
      </c>
      <c r="CT368">
        <f t="shared" si="220"/>
        <v>0</v>
      </c>
      <c r="CU368">
        <f t="shared" si="221"/>
        <v>0</v>
      </c>
      <c r="CV368">
        <f t="shared" si="222"/>
        <v>0</v>
      </c>
      <c r="CW368">
        <f t="shared" si="223"/>
        <v>0</v>
      </c>
      <c r="CX368">
        <f t="shared" si="224"/>
        <v>0</v>
      </c>
      <c r="CY368">
        <f t="shared" si="225"/>
        <v>0</v>
      </c>
      <c r="CZ368">
        <f t="shared" si="226"/>
        <v>0</v>
      </c>
      <c r="DC368" t="s">
        <v>3</v>
      </c>
      <c r="DD368" t="s">
        <v>3</v>
      </c>
      <c r="DE368" t="s">
        <v>3</v>
      </c>
      <c r="DF368" t="s">
        <v>3</v>
      </c>
      <c r="DG368" t="s">
        <v>3</v>
      </c>
      <c r="DH368" t="s">
        <v>3</v>
      </c>
      <c r="DI368" t="s">
        <v>3</v>
      </c>
      <c r="DJ368" t="s">
        <v>3</v>
      </c>
      <c r="DK368" t="s">
        <v>3</v>
      </c>
      <c r="DL368" t="s">
        <v>3</v>
      </c>
      <c r="DM368" t="s">
        <v>3</v>
      </c>
      <c r="DN368">
        <v>87</v>
      </c>
      <c r="DO368">
        <v>105</v>
      </c>
      <c r="DP368">
        <v>1.087</v>
      </c>
      <c r="DQ368">
        <v>1</v>
      </c>
      <c r="DU368">
        <v>1010</v>
      </c>
      <c r="DV368" t="s">
        <v>47</v>
      </c>
      <c r="DW368" t="s">
        <v>47</v>
      </c>
      <c r="DX368">
        <v>1</v>
      </c>
      <c r="DZ368" t="s">
        <v>3</v>
      </c>
      <c r="EA368" t="s">
        <v>3</v>
      </c>
      <c r="EB368" t="s">
        <v>3</v>
      </c>
      <c r="EC368" t="s">
        <v>3</v>
      </c>
      <c r="EE368">
        <v>50801876</v>
      </c>
      <c r="EF368">
        <v>30</v>
      </c>
      <c r="EG368" t="s">
        <v>152</v>
      </c>
      <c r="EH368">
        <v>0</v>
      </c>
      <c r="EI368" t="s">
        <v>3</v>
      </c>
      <c r="EJ368">
        <v>1</v>
      </c>
      <c r="EK368">
        <v>80</v>
      </c>
      <c r="EL368" t="s">
        <v>246</v>
      </c>
      <c r="EM368" t="s">
        <v>247</v>
      </c>
      <c r="EO368" t="s">
        <v>3</v>
      </c>
      <c r="EQ368">
        <v>0</v>
      </c>
      <c r="ER368">
        <v>27.22</v>
      </c>
      <c r="ES368">
        <v>27.22</v>
      </c>
      <c r="ET368">
        <v>0</v>
      </c>
      <c r="EU368">
        <v>0</v>
      </c>
      <c r="EV368">
        <v>0</v>
      </c>
      <c r="EW368">
        <v>0</v>
      </c>
      <c r="EX368">
        <v>0</v>
      </c>
      <c r="FQ368">
        <v>0</v>
      </c>
      <c r="FR368">
        <f t="shared" si="227"/>
        <v>0</v>
      </c>
      <c r="FS368">
        <v>0</v>
      </c>
      <c r="FX368">
        <v>87</v>
      </c>
      <c r="FY368">
        <v>105</v>
      </c>
      <c r="GA368" t="s">
        <v>3</v>
      </c>
      <c r="GD368">
        <v>0</v>
      </c>
      <c r="GF368">
        <v>2044815989</v>
      </c>
      <c r="GG368">
        <v>2</v>
      </c>
      <c r="GH368">
        <v>1</v>
      </c>
      <c r="GI368">
        <v>2</v>
      </c>
      <c r="GJ368">
        <v>0</v>
      </c>
      <c r="GK368">
        <f>ROUND(R368*(S12)/100,2)</f>
        <v>0</v>
      </c>
      <c r="GL368">
        <f t="shared" si="228"/>
        <v>0</v>
      </c>
      <c r="GM368">
        <f t="shared" si="229"/>
        <v>14061.85</v>
      </c>
      <c r="GN368">
        <f t="shared" si="230"/>
        <v>14061.85</v>
      </c>
      <c r="GO368">
        <f t="shared" si="231"/>
        <v>0</v>
      </c>
      <c r="GP368">
        <f t="shared" si="232"/>
        <v>0</v>
      </c>
      <c r="GR368">
        <v>0</v>
      </c>
      <c r="GS368">
        <v>3</v>
      </c>
      <c r="GT368">
        <v>0</v>
      </c>
      <c r="GU368" t="s">
        <v>3</v>
      </c>
      <c r="GV368">
        <f t="shared" si="233"/>
        <v>0</v>
      </c>
      <c r="GW368">
        <v>1</v>
      </c>
      <c r="GX368">
        <f t="shared" si="234"/>
        <v>0</v>
      </c>
      <c r="HA368">
        <v>0</v>
      </c>
      <c r="HB368">
        <v>0</v>
      </c>
      <c r="HC368">
        <f t="shared" si="235"/>
        <v>0</v>
      </c>
      <c r="HE368" t="s">
        <v>3</v>
      </c>
      <c r="HF368" t="s">
        <v>3</v>
      </c>
      <c r="HM368" t="s">
        <v>3</v>
      </c>
      <c r="HN368" t="s">
        <v>3</v>
      </c>
      <c r="HO368" t="s">
        <v>3</v>
      </c>
      <c r="HP368" t="s">
        <v>3</v>
      </c>
      <c r="HQ368" t="s">
        <v>3</v>
      </c>
      <c r="IK368">
        <v>0</v>
      </c>
    </row>
    <row r="370" spans="1:206" x14ac:dyDescent="0.2">
      <c r="A370" s="3">
        <v>51</v>
      </c>
      <c r="B370" s="3">
        <f>B335</f>
        <v>1</v>
      </c>
      <c r="C370" s="3">
        <f>A335</f>
        <v>5</v>
      </c>
      <c r="D370" s="3">
        <f>ROW(A335)</f>
        <v>335</v>
      </c>
      <c r="E370" s="3"/>
      <c r="F370" s="3" t="str">
        <f>IF(F335&lt;&gt;"",F335,"")</f>
        <v>Новый подраздел</v>
      </c>
      <c r="G370" s="3" t="str">
        <f>IF(G335&lt;&gt;"",G335,"")</f>
        <v>Строительные работы</v>
      </c>
      <c r="H370" s="3">
        <v>0</v>
      </c>
      <c r="I370" s="3"/>
      <c r="J370" s="3"/>
      <c r="K370" s="3"/>
      <c r="L370" s="3"/>
      <c r="M370" s="3"/>
      <c r="N370" s="3"/>
      <c r="O370" s="3">
        <f t="shared" ref="O370:T370" si="244">ROUND(AB370,2)</f>
        <v>44791.27</v>
      </c>
      <c r="P370" s="3">
        <f t="shared" si="244"/>
        <v>21146.32</v>
      </c>
      <c r="Q370" s="3">
        <f t="shared" si="244"/>
        <v>3943.3</v>
      </c>
      <c r="R370" s="3">
        <f t="shared" si="244"/>
        <v>2478.3200000000002</v>
      </c>
      <c r="S370" s="3">
        <f t="shared" si="244"/>
        <v>19701.650000000001</v>
      </c>
      <c r="T370" s="3">
        <f t="shared" si="244"/>
        <v>0</v>
      </c>
      <c r="U370" s="3">
        <f>AH370</f>
        <v>56.327987231999998</v>
      </c>
      <c r="V370" s="3">
        <f>AI370</f>
        <v>0</v>
      </c>
      <c r="W370" s="3">
        <f>ROUND(AJ370,2)</f>
        <v>0</v>
      </c>
      <c r="X370" s="3">
        <f>ROUND(AK370,2)</f>
        <v>14711.34</v>
      </c>
      <c r="Y370" s="3">
        <f>ROUND(AL370,2)</f>
        <v>8333.26</v>
      </c>
      <c r="Z370" s="3"/>
      <c r="AA370" s="3"/>
      <c r="AB370" s="3">
        <f>ROUND(SUMIF(AA339:AA368,"=52210627",O339:O368),2)</f>
        <v>44791.27</v>
      </c>
      <c r="AC370" s="3">
        <f>ROUND(SUMIF(AA339:AA368,"=52210627",P339:P368),2)</f>
        <v>21146.32</v>
      </c>
      <c r="AD370" s="3">
        <f>ROUND(SUMIF(AA339:AA368,"=52210627",Q339:Q368),2)</f>
        <v>3943.3</v>
      </c>
      <c r="AE370" s="3">
        <f>ROUND(SUMIF(AA339:AA368,"=52210627",R339:R368),2)</f>
        <v>2478.3200000000002</v>
      </c>
      <c r="AF370" s="3">
        <f>ROUND(SUMIF(AA339:AA368,"=52210627",S339:S368),2)</f>
        <v>19701.650000000001</v>
      </c>
      <c r="AG370" s="3">
        <f>ROUND(SUMIF(AA339:AA368,"=52210627",T339:T368),2)</f>
        <v>0</v>
      </c>
      <c r="AH370" s="3">
        <f>SUMIF(AA339:AA368,"=52210627",U339:U368)</f>
        <v>56.327987231999998</v>
      </c>
      <c r="AI370" s="3">
        <f>SUMIF(AA339:AA368,"=52210627",V339:V368)</f>
        <v>0</v>
      </c>
      <c r="AJ370" s="3">
        <f>ROUND(SUMIF(AA339:AA368,"=52210627",W339:W368),2)</f>
        <v>0</v>
      </c>
      <c r="AK370" s="3">
        <f>ROUND(SUMIF(AA339:AA368,"=52210627",X339:X368),2)</f>
        <v>14711.34</v>
      </c>
      <c r="AL370" s="3">
        <f>ROUND(SUMIF(AA339:AA368,"=52210627",Y339:Y368),2)</f>
        <v>8333.26</v>
      </c>
      <c r="AM370" s="3"/>
      <c r="AN370" s="3"/>
      <c r="AO370" s="3">
        <f t="shared" ref="AO370:BD370" si="245">ROUND(BX370,2)</f>
        <v>0</v>
      </c>
      <c r="AP370" s="3">
        <f t="shared" si="245"/>
        <v>0</v>
      </c>
      <c r="AQ370" s="3">
        <f t="shared" si="245"/>
        <v>0</v>
      </c>
      <c r="AR370" s="3">
        <f t="shared" si="245"/>
        <v>71801.19</v>
      </c>
      <c r="AS370" s="3">
        <f t="shared" si="245"/>
        <v>71801.19</v>
      </c>
      <c r="AT370" s="3">
        <f t="shared" si="245"/>
        <v>0</v>
      </c>
      <c r="AU370" s="3">
        <f t="shared" si="245"/>
        <v>0</v>
      </c>
      <c r="AV370" s="3">
        <f t="shared" si="245"/>
        <v>21146.32</v>
      </c>
      <c r="AW370" s="3">
        <f t="shared" si="245"/>
        <v>21146.32</v>
      </c>
      <c r="AX370" s="3">
        <f t="shared" si="245"/>
        <v>0</v>
      </c>
      <c r="AY370" s="3">
        <f t="shared" si="245"/>
        <v>21146.32</v>
      </c>
      <c r="AZ370" s="3">
        <f t="shared" si="245"/>
        <v>0</v>
      </c>
      <c r="BA370" s="3">
        <f t="shared" si="245"/>
        <v>0</v>
      </c>
      <c r="BB370" s="3">
        <f t="shared" si="245"/>
        <v>0</v>
      </c>
      <c r="BC370" s="3">
        <f t="shared" si="245"/>
        <v>0</v>
      </c>
      <c r="BD370" s="3">
        <f t="shared" si="245"/>
        <v>0</v>
      </c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>
        <f>ROUND(SUMIF(AA339:AA368,"=52210627",FQ339:FQ368),2)</f>
        <v>0</v>
      </c>
      <c r="BY370" s="3">
        <f>ROUND(SUMIF(AA339:AA368,"=52210627",FR339:FR368),2)</f>
        <v>0</v>
      </c>
      <c r="BZ370" s="3">
        <f>ROUND(SUMIF(AA339:AA368,"=52210627",GL339:GL368),2)</f>
        <v>0</v>
      </c>
      <c r="CA370" s="3">
        <f>ROUND(SUMIF(AA339:AA368,"=52210627",GM339:GM368),2)</f>
        <v>71801.19</v>
      </c>
      <c r="CB370" s="3">
        <f>ROUND(SUMIF(AA339:AA368,"=52210627",GN339:GN368),2)</f>
        <v>71801.19</v>
      </c>
      <c r="CC370" s="3">
        <f>ROUND(SUMIF(AA339:AA368,"=52210627",GO339:GO368),2)</f>
        <v>0</v>
      </c>
      <c r="CD370" s="3">
        <f>ROUND(SUMIF(AA339:AA368,"=52210627",GP339:GP368),2)</f>
        <v>0</v>
      </c>
      <c r="CE370" s="3">
        <f>AC370-BX370</f>
        <v>21146.32</v>
      </c>
      <c r="CF370" s="3">
        <f>AC370-BY370</f>
        <v>21146.32</v>
      </c>
      <c r="CG370" s="3">
        <f>BX370-BZ370</f>
        <v>0</v>
      </c>
      <c r="CH370" s="3">
        <f>AC370-BX370-BY370+BZ370</f>
        <v>21146.32</v>
      </c>
      <c r="CI370" s="3">
        <f>BY370-BZ370</f>
        <v>0</v>
      </c>
      <c r="CJ370" s="3">
        <f>ROUND(SUMIF(AA339:AA368,"=52210627",GX339:GX368),2)</f>
        <v>0</v>
      </c>
      <c r="CK370" s="3">
        <f>ROUND(SUMIF(AA339:AA368,"=52210627",GY339:GY368),2)</f>
        <v>0</v>
      </c>
      <c r="CL370" s="3">
        <f>ROUND(SUMIF(AA339:AA368,"=52210627",GZ339:GZ368),2)</f>
        <v>0</v>
      </c>
      <c r="CM370" s="3">
        <f>ROUND(SUMIF(AA339:AA368,"=52210627",HD339:HD368),2)</f>
        <v>0</v>
      </c>
      <c r="CN370" s="3"/>
      <c r="CO370" s="3"/>
      <c r="CP370" s="3"/>
      <c r="CQ370" s="3"/>
      <c r="CR370" s="3"/>
      <c r="CS370" s="3"/>
      <c r="CT370" s="3"/>
      <c r="CU370" s="3"/>
      <c r="CV370" s="3"/>
      <c r="CW370" s="3"/>
      <c r="CX370" s="3"/>
      <c r="CY370" s="3"/>
      <c r="CZ370" s="3"/>
      <c r="DA370" s="3"/>
      <c r="DB370" s="3"/>
      <c r="DC370" s="3"/>
      <c r="DD370" s="3"/>
      <c r="DE370" s="3"/>
      <c r="DF370" s="3"/>
      <c r="DG370" s="4">
        <f t="shared" ref="DG370:DL370" si="246">ROUND(DT370,2)</f>
        <v>44791.27</v>
      </c>
      <c r="DH370" s="4">
        <f t="shared" si="246"/>
        <v>21146.32</v>
      </c>
      <c r="DI370" s="4">
        <f t="shared" si="246"/>
        <v>3943.3</v>
      </c>
      <c r="DJ370" s="4">
        <f t="shared" si="246"/>
        <v>2478.3200000000002</v>
      </c>
      <c r="DK370" s="4">
        <f t="shared" si="246"/>
        <v>19701.650000000001</v>
      </c>
      <c r="DL370" s="4">
        <f t="shared" si="246"/>
        <v>0</v>
      </c>
      <c r="DM370" s="4">
        <f>DZ370</f>
        <v>56.327987231999998</v>
      </c>
      <c r="DN370" s="4">
        <f>EA370</f>
        <v>0</v>
      </c>
      <c r="DO370" s="4">
        <f>ROUND(EB370,2)</f>
        <v>0</v>
      </c>
      <c r="DP370" s="4">
        <f>ROUND(EC370,2)</f>
        <v>14711.34</v>
      </c>
      <c r="DQ370" s="4">
        <f>ROUND(ED370,2)</f>
        <v>8333.26</v>
      </c>
      <c r="DR370" s="4"/>
      <c r="DS370" s="4"/>
      <c r="DT370" s="4">
        <f>ROUND(SUMIF(AA339:AA368,"=52210569",O339:O368),2)</f>
        <v>44791.27</v>
      </c>
      <c r="DU370" s="4">
        <f>ROUND(SUMIF(AA339:AA368,"=52210569",P339:P368),2)</f>
        <v>21146.32</v>
      </c>
      <c r="DV370" s="4">
        <f>ROUND(SUMIF(AA339:AA368,"=52210569",Q339:Q368),2)</f>
        <v>3943.3</v>
      </c>
      <c r="DW370" s="4">
        <f>ROUND(SUMIF(AA339:AA368,"=52210569",R339:R368),2)</f>
        <v>2478.3200000000002</v>
      </c>
      <c r="DX370" s="4">
        <f>ROUND(SUMIF(AA339:AA368,"=52210569",S339:S368),2)</f>
        <v>19701.650000000001</v>
      </c>
      <c r="DY370" s="4">
        <f>ROUND(SUMIF(AA339:AA368,"=52210569",T339:T368),2)</f>
        <v>0</v>
      </c>
      <c r="DZ370" s="4">
        <f>SUMIF(AA339:AA368,"=52210569",U339:U368)</f>
        <v>56.327987231999998</v>
      </c>
      <c r="EA370" s="4">
        <f>SUMIF(AA339:AA368,"=52210569",V339:V368)</f>
        <v>0</v>
      </c>
      <c r="EB370" s="4">
        <f>ROUND(SUMIF(AA339:AA368,"=52210569",W339:W368),2)</f>
        <v>0</v>
      </c>
      <c r="EC370" s="4">
        <f>ROUND(SUMIF(AA339:AA368,"=52210569",X339:X368),2)</f>
        <v>14711.34</v>
      </c>
      <c r="ED370" s="4">
        <f>ROUND(SUMIF(AA339:AA368,"=52210569",Y339:Y368),2)</f>
        <v>8333.26</v>
      </c>
      <c r="EE370" s="4"/>
      <c r="EF370" s="4"/>
      <c r="EG370" s="4">
        <f t="shared" ref="EG370:EV370" si="247">ROUND(FP370,2)</f>
        <v>0</v>
      </c>
      <c r="EH370" s="4">
        <f t="shared" si="247"/>
        <v>0</v>
      </c>
      <c r="EI370" s="4">
        <f t="shared" si="247"/>
        <v>0</v>
      </c>
      <c r="EJ370" s="4">
        <f t="shared" si="247"/>
        <v>71801.19</v>
      </c>
      <c r="EK370" s="4">
        <f t="shared" si="247"/>
        <v>71801.19</v>
      </c>
      <c r="EL370" s="4">
        <f t="shared" si="247"/>
        <v>0</v>
      </c>
      <c r="EM370" s="4">
        <f t="shared" si="247"/>
        <v>0</v>
      </c>
      <c r="EN370" s="4">
        <f t="shared" si="247"/>
        <v>21146.32</v>
      </c>
      <c r="EO370" s="4">
        <f t="shared" si="247"/>
        <v>21146.32</v>
      </c>
      <c r="EP370" s="4">
        <f t="shared" si="247"/>
        <v>0</v>
      </c>
      <c r="EQ370" s="4">
        <f t="shared" si="247"/>
        <v>21146.32</v>
      </c>
      <c r="ER370" s="4">
        <f t="shared" si="247"/>
        <v>0</v>
      </c>
      <c r="ES370" s="4">
        <f t="shared" si="247"/>
        <v>0</v>
      </c>
      <c r="ET370" s="4">
        <f t="shared" si="247"/>
        <v>0</v>
      </c>
      <c r="EU370" s="4">
        <f t="shared" si="247"/>
        <v>0</v>
      </c>
      <c r="EV370" s="4">
        <f t="shared" si="247"/>
        <v>0</v>
      </c>
      <c r="EW370" s="4"/>
      <c r="EX370" s="4"/>
      <c r="EY370" s="4"/>
      <c r="EZ370" s="4"/>
      <c r="FA370" s="4"/>
      <c r="FB370" s="4"/>
      <c r="FC370" s="4"/>
      <c r="FD370" s="4"/>
      <c r="FE370" s="4"/>
      <c r="FF370" s="4"/>
      <c r="FG370" s="4"/>
      <c r="FH370" s="4"/>
      <c r="FI370" s="4"/>
      <c r="FJ370" s="4"/>
      <c r="FK370" s="4"/>
      <c r="FL370" s="4"/>
      <c r="FM370" s="4"/>
      <c r="FN370" s="4"/>
      <c r="FO370" s="4"/>
      <c r="FP370" s="4">
        <f>ROUND(SUMIF(AA339:AA368,"=52210569",FQ339:FQ368),2)</f>
        <v>0</v>
      </c>
      <c r="FQ370" s="4">
        <f>ROUND(SUMIF(AA339:AA368,"=52210569",FR339:FR368),2)</f>
        <v>0</v>
      </c>
      <c r="FR370" s="4">
        <f>ROUND(SUMIF(AA339:AA368,"=52210569",GL339:GL368),2)</f>
        <v>0</v>
      </c>
      <c r="FS370" s="4">
        <f>ROUND(SUMIF(AA339:AA368,"=52210569",GM339:GM368),2)</f>
        <v>71801.19</v>
      </c>
      <c r="FT370" s="4">
        <f>ROUND(SUMIF(AA339:AA368,"=52210569",GN339:GN368),2)</f>
        <v>71801.19</v>
      </c>
      <c r="FU370" s="4">
        <f>ROUND(SUMIF(AA339:AA368,"=52210569",GO339:GO368),2)</f>
        <v>0</v>
      </c>
      <c r="FV370" s="4">
        <f>ROUND(SUMIF(AA339:AA368,"=52210569",GP339:GP368),2)</f>
        <v>0</v>
      </c>
      <c r="FW370" s="4">
        <f>DU370-FP370</f>
        <v>21146.32</v>
      </c>
      <c r="FX370" s="4">
        <f>DU370-FQ370</f>
        <v>21146.32</v>
      </c>
      <c r="FY370" s="4">
        <f>FP370-FR370</f>
        <v>0</v>
      </c>
      <c r="FZ370" s="4">
        <f>DU370-FP370-FQ370+FR370</f>
        <v>21146.32</v>
      </c>
      <c r="GA370" s="4">
        <f>FQ370-FR370</f>
        <v>0</v>
      </c>
      <c r="GB370" s="4">
        <f>ROUND(SUMIF(AA339:AA368,"=52210569",GX339:GX368),2)</f>
        <v>0</v>
      </c>
      <c r="GC370" s="4">
        <f>ROUND(SUMIF(AA339:AA368,"=52210569",GY339:GY368),2)</f>
        <v>0</v>
      </c>
      <c r="GD370" s="4">
        <f>ROUND(SUMIF(AA339:AA368,"=52210569",GZ339:GZ368),2)</f>
        <v>0</v>
      </c>
      <c r="GE370" s="4">
        <f>ROUND(SUMIF(AA339:AA368,"=52210569",HD339:HD368),2)</f>
        <v>0</v>
      </c>
      <c r="GF370" s="4"/>
      <c r="GG370" s="4"/>
      <c r="GH370" s="4"/>
      <c r="GI370" s="4"/>
      <c r="GJ370" s="4"/>
      <c r="GK370" s="4"/>
      <c r="GL370" s="4"/>
      <c r="GM370" s="4"/>
      <c r="GN370" s="4"/>
      <c r="GO370" s="4"/>
      <c r="GP370" s="4"/>
      <c r="GQ370" s="4"/>
      <c r="GR370" s="4"/>
      <c r="GS370" s="4"/>
      <c r="GT370" s="4"/>
      <c r="GU370" s="4"/>
      <c r="GV370" s="4"/>
      <c r="GW370" s="4"/>
      <c r="GX370" s="4">
        <v>0</v>
      </c>
    </row>
    <row r="372" spans="1:206" x14ac:dyDescent="0.2">
      <c r="A372" s="5">
        <v>50</v>
      </c>
      <c r="B372" s="5">
        <v>0</v>
      </c>
      <c r="C372" s="5">
        <v>0</v>
      </c>
      <c r="D372" s="5">
        <v>1</v>
      </c>
      <c r="E372" s="5">
        <v>201</v>
      </c>
      <c r="F372" s="5">
        <f>ROUND(Source!O370,O372)</f>
        <v>44791.27</v>
      </c>
      <c r="G372" s="5" t="s">
        <v>98</v>
      </c>
      <c r="H372" s="5" t="s">
        <v>99</v>
      </c>
      <c r="I372" s="5"/>
      <c r="J372" s="5"/>
      <c r="K372" s="5">
        <v>201</v>
      </c>
      <c r="L372" s="5">
        <v>1</v>
      </c>
      <c r="M372" s="5">
        <v>3</v>
      </c>
      <c r="N372" s="5" t="s">
        <v>3</v>
      </c>
      <c r="O372" s="5">
        <v>2</v>
      </c>
      <c r="P372" s="5">
        <f>ROUND(Source!DG370,O372)</f>
        <v>44791.27</v>
      </c>
      <c r="Q372" s="5"/>
      <c r="R372" s="5"/>
      <c r="S372" s="5"/>
      <c r="T372" s="5"/>
      <c r="U372" s="5"/>
      <c r="V372" s="5"/>
      <c r="W372" s="5">
        <v>44791.27</v>
      </c>
      <c r="X372" s="5">
        <v>1</v>
      </c>
      <c r="Y372" s="5">
        <v>44791.27</v>
      </c>
      <c r="Z372" s="5">
        <v>44791.27</v>
      </c>
      <c r="AA372" s="5">
        <v>1</v>
      </c>
      <c r="AB372" s="5">
        <v>44791.27</v>
      </c>
    </row>
    <row r="373" spans="1:206" x14ac:dyDescent="0.2">
      <c r="A373" s="5">
        <v>50</v>
      </c>
      <c r="B373" s="5">
        <v>0</v>
      </c>
      <c r="C373" s="5">
        <v>0</v>
      </c>
      <c r="D373" s="5">
        <v>1</v>
      </c>
      <c r="E373" s="5">
        <v>202</v>
      </c>
      <c r="F373" s="5">
        <f>ROUND(Source!P370,O373)</f>
        <v>21146.32</v>
      </c>
      <c r="G373" s="5" t="s">
        <v>100</v>
      </c>
      <c r="H373" s="5" t="s">
        <v>101</v>
      </c>
      <c r="I373" s="5"/>
      <c r="J373" s="5"/>
      <c r="K373" s="5">
        <v>202</v>
      </c>
      <c r="L373" s="5">
        <v>2</v>
      </c>
      <c r="M373" s="5">
        <v>3</v>
      </c>
      <c r="N373" s="5" t="s">
        <v>3</v>
      </c>
      <c r="O373" s="5">
        <v>2</v>
      </c>
      <c r="P373" s="5">
        <f>ROUND(Source!DH370,O373)</f>
        <v>21146.32</v>
      </c>
      <c r="Q373" s="5"/>
      <c r="R373" s="5"/>
      <c r="S373" s="5"/>
      <c r="T373" s="5"/>
      <c r="U373" s="5"/>
      <c r="V373" s="5"/>
      <c r="W373" s="5">
        <v>21146.32</v>
      </c>
      <c r="X373" s="5">
        <v>1</v>
      </c>
      <c r="Y373" s="5">
        <v>21146.32</v>
      </c>
      <c r="Z373" s="5">
        <v>21146.32</v>
      </c>
      <c r="AA373" s="5">
        <v>1</v>
      </c>
      <c r="AB373" s="5">
        <v>21146.32</v>
      </c>
    </row>
    <row r="374" spans="1:206" x14ac:dyDescent="0.2">
      <c r="A374" s="5">
        <v>50</v>
      </c>
      <c r="B374" s="5">
        <v>0</v>
      </c>
      <c r="C374" s="5">
        <v>0</v>
      </c>
      <c r="D374" s="5">
        <v>1</v>
      </c>
      <c r="E374" s="5">
        <v>222</v>
      </c>
      <c r="F374" s="5">
        <f>ROUND(Source!AO370,O374)</f>
        <v>0</v>
      </c>
      <c r="G374" s="5" t="s">
        <v>102</v>
      </c>
      <c r="H374" s="5" t="s">
        <v>103</v>
      </c>
      <c r="I374" s="5"/>
      <c r="J374" s="5"/>
      <c r="K374" s="5">
        <v>222</v>
      </c>
      <c r="L374" s="5">
        <v>3</v>
      </c>
      <c r="M374" s="5">
        <v>3</v>
      </c>
      <c r="N374" s="5" t="s">
        <v>3</v>
      </c>
      <c r="O374" s="5">
        <v>2</v>
      </c>
      <c r="P374" s="5">
        <f>ROUND(Source!EG370,O374)</f>
        <v>0</v>
      </c>
      <c r="Q374" s="5"/>
      <c r="R374" s="5"/>
      <c r="S374" s="5"/>
      <c r="T374" s="5"/>
      <c r="U374" s="5"/>
      <c r="V374" s="5"/>
      <c r="W374" s="5">
        <v>0</v>
      </c>
      <c r="X374" s="5">
        <v>1</v>
      </c>
      <c r="Y374" s="5">
        <v>0</v>
      </c>
      <c r="Z374" s="5">
        <v>0</v>
      </c>
      <c r="AA374" s="5">
        <v>1</v>
      </c>
      <c r="AB374" s="5">
        <v>0</v>
      </c>
    </row>
    <row r="375" spans="1:206" x14ac:dyDescent="0.2">
      <c r="A375" s="5">
        <v>50</v>
      </c>
      <c r="B375" s="5">
        <v>0</v>
      </c>
      <c r="C375" s="5">
        <v>0</v>
      </c>
      <c r="D375" s="5">
        <v>1</v>
      </c>
      <c r="E375" s="5">
        <v>225</v>
      </c>
      <c r="F375" s="5">
        <f>ROUND(Source!AV370,O375)</f>
        <v>21146.32</v>
      </c>
      <c r="G375" s="5" t="s">
        <v>104</v>
      </c>
      <c r="H375" s="5" t="s">
        <v>105</v>
      </c>
      <c r="I375" s="5"/>
      <c r="J375" s="5"/>
      <c r="K375" s="5">
        <v>225</v>
      </c>
      <c r="L375" s="5">
        <v>4</v>
      </c>
      <c r="M375" s="5">
        <v>3</v>
      </c>
      <c r="N375" s="5" t="s">
        <v>3</v>
      </c>
      <c r="O375" s="5">
        <v>2</v>
      </c>
      <c r="P375" s="5">
        <f>ROUND(Source!EN370,O375)</f>
        <v>21146.32</v>
      </c>
      <c r="Q375" s="5"/>
      <c r="R375" s="5"/>
      <c r="S375" s="5"/>
      <c r="T375" s="5"/>
      <c r="U375" s="5"/>
      <c r="V375" s="5"/>
      <c r="W375" s="5">
        <v>21146.32</v>
      </c>
      <c r="X375" s="5">
        <v>1</v>
      </c>
      <c r="Y375" s="5">
        <v>21146.32</v>
      </c>
      <c r="Z375" s="5">
        <v>21146.32</v>
      </c>
      <c r="AA375" s="5">
        <v>1</v>
      </c>
      <c r="AB375" s="5">
        <v>21146.32</v>
      </c>
    </row>
    <row r="376" spans="1:206" x14ac:dyDescent="0.2">
      <c r="A376" s="5">
        <v>50</v>
      </c>
      <c r="B376" s="5">
        <v>0</v>
      </c>
      <c r="C376" s="5">
        <v>0</v>
      </c>
      <c r="D376" s="5">
        <v>1</v>
      </c>
      <c r="E376" s="5">
        <v>226</v>
      </c>
      <c r="F376" s="5">
        <f>ROUND(Source!AW370,O376)</f>
        <v>21146.32</v>
      </c>
      <c r="G376" s="5" t="s">
        <v>106</v>
      </c>
      <c r="H376" s="5" t="s">
        <v>107</v>
      </c>
      <c r="I376" s="5"/>
      <c r="J376" s="5"/>
      <c r="K376" s="5">
        <v>226</v>
      </c>
      <c r="L376" s="5">
        <v>5</v>
      </c>
      <c r="M376" s="5">
        <v>3</v>
      </c>
      <c r="N376" s="5" t="s">
        <v>3</v>
      </c>
      <c r="O376" s="5">
        <v>2</v>
      </c>
      <c r="P376" s="5">
        <f>ROUND(Source!EO370,O376)</f>
        <v>21146.32</v>
      </c>
      <c r="Q376" s="5"/>
      <c r="R376" s="5"/>
      <c r="S376" s="5"/>
      <c r="T376" s="5"/>
      <c r="U376" s="5"/>
      <c r="V376" s="5"/>
      <c r="W376" s="5">
        <v>21146.32</v>
      </c>
      <c r="X376" s="5">
        <v>1</v>
      </c>
      <c r="Y376" s="5">
        <v>21146.32</v>
      </c>
      <c r="Z376" s="5">
        <v>21146.32</v>
      </c>
      <c r="AA376" s="5">
        <v>1</v>
      </c>
      <c r="AB376" s="5">
        <v>21146.32</v>
      </c>
    </row>
    <row r="377" spans="1:206" x14ac:dyDescent="0.2">
      <c r="A377" s="5">
        <v>50</v>
      </c>
      <c r="B377" s="5">
        <v>0</v>
      </c>
      <c r="C377" s="5">
        <v>0</v>
      </c>
      <c r="D377" s="5">
        <v>1</v>
      </c>
      <c r="E377" s="5">
        <v>227</v>
      </c>
      <c r="F377" s="5">
        <f>ROUND(Source!AX370,O377)</f>
        <v>0</v>
      </c>
      <c r="G377" s="5" t="s">
        <v>108</v>
      </c>
      <c r="H377" s="5" t="s">
        <v>109</v>
      </c>
      <c r="I377" s="5"/>
      <c r="J377" s="5"/>
      <c r="K377" s="5">
        <v>227</v>
      </c>
      <c r="L377" s="5">
        <v>6</v>
      </c>
      <c r="M377" s="5">
        <v>3</v>
      </c>
      <c r="N377" s="5" t="s">
        <v>3</v>
      </c>
      <c r="O377" s="5">
        <v>2</v>
      </c>
      <c r="P377" s="5">
        <f>ROUND(Source!EP370,O377)</f>
        <v>0</v>
      </c>
      <c r="Q377" s="5"/>
      <c r="R377" s="5"/>
      <c r="S377" s="5"/>
      <c r="T377" s="5"/>
      <c r="U377" s="5"/>
      <c r="V377" s="5"/>
      <c r="W377" s="5">
        <v>0</v>
      </c>
      <c r="X377" s="5">
        <v>1</v>
      </c>
      <c r="Y377" s="5">
        <v>0</v>
      </c>
      <c r="Z377" s="5">
        <v>0</v>
      </c>
      <c r="AA377" s="5">
        <v>1</v>
      </c>
      <c r="AB377" s="5">
        <v>0</v>
      </c>
    </row>
    <row r="378" spans="1:206" x14ac:dyDescent="0.2">
      <c r="A378" s="5">
        <v>50</v>
      </c>
      <c r="B378" s="5">
        <v>0</v>
      </c>
      <c r="C378" s="5">
        <v>0</v>
      </c>
      <c r="D378" s="5">
        <v>1</v>
      </c>
      <c r="E378" s="5">
        <v>228</v>
      </c>
      <c r="F378" s="5">
        <f>ROUND(Source!AY370,O378)</f>
        <v>21146.32</v>
      </c>
      <c r="G378" s="5" t="s">
        <v>110</v>
      </c>
      <c r="H378" s="5" t="s">
        <v>111</v>
      </c>
      <c r="I378" s="5"/>
      <c r="J378" s="5"/>
      <c r="K378" s="5">
        <v>228</v>
      </c>
      <c r="L378" s="5">
        <v>7</v>
      </c>
      <c r="M378" s="5">
        <v>3</v>
      </c>
      <c r="N378" s="5" t="s">
        <v>3</v>
      </c>
      <c r="O378" s="5">
        <v>2</v>
      </c>
      <c r="P378" s="5">
        <f>ROUND(Source!EQ370,O378)</f>
        <v>21146.32</v>
      </c>
      <c r="Q378" s="5"/>
      <c r="R378" s="5"/>
      <c r="S378" s="5"/>
      <c r="T378" s="5"/>
      <c r="U378" s="5"/>
      <c r="V378" s="5"/>
      <c r="W378" s="5">
        <v>21146.32</v>
      </c>
      <c r="X378" s="5">
        <v>1</v>
      </c>
      <c r="Y378" s="5">
        <v>21146.32</v>
      </c>
      <c r="Z378" s="5">
        <v>21146.32</v>
      </c>
      <c r="AA378" s="5">
        <v>1</v>
      </c>
      <c r="AB378" s="5">
        <v>21146.32</v>
      </c>
    </row>
    <row r="379" spans="1:206" x14ac:dyDescent="0.2">
      <c r="A379" s="5">
        <v>50</v>
      </c>
      <c r="B379" s="5">
        <v>0</v>
      </c>
      <c r="C379" s="5">
        <v>0</v>
      </c>
      <c r="D379" s="5">
        <v>1</v>
      </c>
      <c r="E379" s="5">
        <v>216</v>
      </c>
      <c r="F379" s="5">
        <f>ROUND(Source!AP370,O379)</f>
        <v>0</v>
      </c>
      <c r="G379" s="5" t="s">
        <v>112</v>
      </c>
      <c r="H379" s="5" t="s">
        <v>113</v>
      </c>
      <c r="I379" s="5"/>
      <c r="J379" s="5"/>
      <c r="K379" s="5">
        <v>216</v>
      </c>
      <c r="L379" s="5">
        <v>8</v>
      </c>
      <c r="M379" s="5">
        <v>3</v>
      </c>
      <c r="N379" s="5" t="s">
        <v>3</v>
      </c>
      <c r="O379" s="5">
        <v>2</v>
      </c>
      <c r="P379" s="5">
        <f>ROUND(Source!EH370,O379)</f>
        <v>0</v>
      </c>
      <c r="Q379" s="5"/>
      <c r="R379" s="5"/>
      <c r="S379" s="5"/>
      <c r="T379" s="5"/>
      <c r="U379" s="5"/>
      <c r="V379" s="5"/>
      <c r="W379" s="5">
        <v>0</v>
      </c>
      <c r="X379" s="5">
        <v>1</v>
      </c>
      <c r="Y379" s="5">
        <v>0</v>
      </c>
      <c r="Z379" s="5">
        <v>0</v>
      </c>
      <c r="AA379" s="5">
        <v>1</v>
      </c>
      <c r="AB379" s="5">
        <v>0</v>
      </c>
    </row>
    <row r="380" spans="1:206" x14ac:dyDescent="0.2">
      <c r="A380" s="5">
        <v>50</v>
      </c>
      <c r="B380" s="5">
        <v>0</v>
      </c>
      <c r="C380" s="5">
        <v>0</v>
      </c>
      <c r="D380" s="5">
        <v>1</v>
      </c>
      <c r="E380" s="5">
        <v>223</v>
      </c>
      <c r="F380" s="5">
        <f>ROUND(Source!AQ370,O380)</f>
        <v>0</v>
      </c>
      <c r="G380" s="5" t="s">
        <v>114</v>
      </c>
      <c r="H380" s="5" t="s">
        <v>115</v>
      </c>
      <c r="I380" s="5"/>
      <c r="J380" s="5"/>
      <c r="K380" s="5">
        <v>223</v>
      </c>
      <c r="L380" s="5">
        <v>9</v>
      </c>
      <c r="M380" s="5">
        <v>3</v>
      </c>
      <c r="N380" s="5" t="s">
        <v>3</v>
      </c>
      <c r="O380" s="5">
        <v>2</v>
      </c>
      <c r="P380" s="5">
        <f>ROUND(Source!EI370,O380)</f>
        <v>0</v>
      </c>
      <c r="Q380" s="5"/>
      <c r="R380" s="5"/>
      <c r="S380" s="5"/>
      <c r="T380" s="5"/>
      <c r="U380" s="5"/>
      <c r="V380" s="5"/>
      <c r="W380" s="5">
        <v>0</v>
      </c>
      <c r="X380" s="5">
        <v>1</v>
      </c>
      <c r="Y380" s="5">
        <v>0</v>
      </c>
      <c r="Z380" s="5">
        <v>0</v>
      </c>
      <c r="AA380" s="5">
        <v>1</v>
      </c>
      <c r="AB380" s="5">
        <v>0</v>
      </c>
    </row>
    <row r="381" spans="1:206" x14ac:dyDescent="0.2">
      <c r="A381" s="5">
        <v>50</v>
      </c>
      <c r="B381" s="5">
        <v>0</v>
      </c>
      <c r="C381" s="5">
        <v>0</v>
      </c>
      <c r="D381" s="5">
        <v>1</v>
      </c>
      <c r="E381" s="5">
        <v>229</v>
      </c>
      <c r="F381" s="5">
        <f>ROUND(Source!AZ370,O381)</f>
        <v>0</v>
      </c>
      <c r="G381" s="5" t="s">
        <v>116</v>
      </c>
      <c r="H381" s="5" t="s">
        <v>117</v>
      </c>
      <c r="I381" s="5"/>
      <c r="J381" s="5"/>
      <c r="K381" s="5">
        <v>229</v>
      </c>
      <c r="L381" s="5">
        <v>10</v>
      </c>
      <c r="M381" s="5">
        <v>3</v>
      </c>
      <c r="N381" s="5" t="s">
        <v>3</v>
      </c>
      <c r="O381" s="5">
        <v>2</v>
      </c>
      <c r="P381" s="5">
        <f>ROUND(Source!ER370,O381)</f>
        <v>0</v>
      </c>
      <c r="Q381" s="5"/>
      <c r="R381" s="5"/>
      <c r="S381" s="5"/>
      <c r="T381" s="5"/>
      <c r="U381" s="5"/>
      <c r="V381" s="5"/>
      <c r="W381" s="5">
        <v>0</v>
      </c>
      <c r="X381" s="5">
        <v>1</v>
      </c>
      <c r="Y381" s="5">
        <v>0</v>
      </c>
      <c r="Z381" s="5">
        <v>0</v>
      </c>
      <c r="AA381" s="5">
        <v>1</v>
      </c>
      <c r="AB381" s="5">
        <v>0</v>
      </c>
    </row>
    <row r="382" spans="1:206" x14ac:dyDescent="0.2">
      <c r="A382" s="5">
        <v>50</v>
      </c>
      <c r="B382" s="5">
        <v>0</v>
      </c>
      <c r="C382" s="5">
        <v>0</v>
      </c>
      <c r="D382" s="5">
        <v>1</v>
      </c>
      <c r="E382" s="5">
        <v>203</v>
      </c>
      <c r="F382" s="5">
        <f>ROUND(Source!Q370,O382)</f>
        <v>3943.3</v>
      </c>
      <c r="G382" s="5" t="s">
        <v>118</v>
      </c>
      <c r="H382" s="5" t="s">
        <v>119</v>
      </c>
      <c r="I382" s="5"/>
      <c r="J382" s="5"/>
      <c r="K382" s="5">
        <v>203</v>
      </c>
      <c r="L382" s="5">
        <v>11</v>
      </c>
      <c r="M382" s="5">
        <v>3</v>
      </c>
      <c r="N382" s="5" t="s">
        <v>3</v>
      </c>
      <c r="O382" s="5">
        <v>2</v>
      </c>
      <c r="P382" s="5">
        <f>ROUND(Source!DI370,O382)</f>
        <v>3943.3</v>
      </c>
      <c r="Q382" s="5"/>
      <c r="R382" s="5"/>
      <c r="S382" s="5"/>
      <c r="T382" s="5"/>
      <c r="U382" s="5"/>
      <c r="V382" s="5"/>
      <c r="W382" s="5">
        <v>3943.3</v>
      </c>
      <c r="X382" s="5">
        <v>1</v>
      </c>
      <c r="Y382" s="5">
        <v>3943.3</v>
      </c>
      <c r="Z382" s="5">
        <v>3943.3</v>
      </c>
      <c r="AA382" s="5">
        <v>1</v>
      </c>
      <c r="AB382" s="5">
        <v>3943.3</v>
      </c>
    </row>
    <row r="383" spans="1:206" x14ac:dyDescent="0.2">
      <c r="A383" s="5">
        <v>50</v>
      </c>
      <c r="B383" s="5">
        <v>0</v>
      </c>
      <c r="C383" s="5">
        <v>0</v>
      </c>
      <c r="D383" s="5">
        <v>1</v>
      </c>
      <c r="E383" s="5">
        <v>231</v>
      </c>
      <c r="F383" s="5">
        <f>ROUND(Source!BB370,O383)</f>
        <v>0</v>
      </c>
      <c r="G383" s="5" t="s">
        <v>120</v>
      </c>
      <c r="H383" s="5" t="s">
        <v>121</v>
      </c>
      <c r="I383" s="5"/>
      <c r="J383" s="5"/>
      <c r="K383" s="5">
        <v>231</v>
      </c>
      <c r="L383" s="5">
        <v>12</v>
      </c>
      <c r="M383" s="5">
        <v>3</v>
      </c>
      <c r="N383" s="5" t="s">
        <v>3</v>
      </c>
      <c r="O383" s="5">
        <v>2</v>
      </c>
      <c r="P383" s="5">
        <f>ROUND(Source!ET370,O383)</f>
        <v>0</v>
      </c>
      <c r="Q383" s="5"/>
      <c r="R383" s="5"/>
      <c r="S383" s="5"/>
      <c r="T383" s="5"/>
      <c r="U383" s="5"/>
      <c r="V383" s="5"/>
      <c r="W383" s="5">
        <v>0</v>
      </c>
      <c r="X383" s="5">
        <v>1</v>
      </c>
      <c r="Y383" s="5">
        <v>0</v>
      </c>
      <c r="Z383" s="5">
        <v>0</v>
      </c>
      <c r="AA383" s="5">
        <v>1</v>
      </c>
      <c r="AB383" s="5">
        <v>0</v>
      </c>
    </row>
    <row r="384" spans="1:206" x14ac:dyDescent="0.2">
      <c r="A384" s="5">
        <v>50</v>
      </c>
      <c r="B384" s="5">
        <v>0</v>
      </c>
      <c r="C384" s="5">
        <v>0</v>
      </c>
      <c r="D384" s="5">
        <v>1</v>
      </c>
      <c r="E384" s="5">
        <v>204</v>
      </c>
      <c r="F384" s="5">
        <f>ROUND(Source!R370,O384)</f>
        <v>2478.3200000000002</v>
      </c>
      <c r="G384" s="5" t="s">
        <v>122</v>
      </c>
      <c r="H384" s="5" t="s">
        <v>123</v>
      </c>
      <c r="I384" s="5"/>
      <c r="J384" s="5"/>
      <c r="K384" s="5">
        <v>204</v>
      </c>
      <c r="L384" s="5">
        <v>13</v>
      </c>
      <c r="M384" s="5">
        <v>3</v>
      </c>
      <c r="N384" s="5" t="s">
        <v>3</v>
      </c>
      <c r="O384" s="5">
        <v>2</v>
      </c>
      <c r="P384" s="5">
        <f>ROUND(Source!DJ370,O384)</f>
        <v>2478.3200000000002</v>
      </c>
      <c r="Q384" s="5"/>
      <c r="R384" s="5"/>
      <c r="S384" s="5"/>
      <c r="T384" s="5"/>
      <c r="U384" s="5"/>
      <c r="V384" s="5"/>
      <c r="W384" s="5">
        <v>2478.3200000000002</v>
      </c>
      <c r="X384" s="5">
        <v>1</v>
      </c>
      <c r="Y384" s="5">
        <v>2478.3200000000002</v>
      </c>
      <c r="Z384" s="5">
        <v>2478.3200000000002</v>
      </c>
      <c r="AA384" s="5">
        <v>1</v>
      </c>
      <c r="AB384" s="5">
        <v>2478.3200000000002</v>
      </c>
    </row>
    <row r="385" spans="1:88" x14ac:dyDescent="0.2">
      <c r="A385" s="5">
        <v>50</v>
      </c>
      <c r="B385" s="5">
        <v>0</v>
      </c>
      <c r="C385" s="5">
        <v>0</v>
      </c>
      <c r="D385" s="5">
        <v>1</v>
      </c>
      <c r="E385" s="5">
        <v>205</v>
      </c>
      <c r="F385" s="5">
        <f>ROUND(Source!S370,O385)</f>
        <v>19701.650000000001</v>
      </c>
      <c r="G385" s="5" t="s">
        <v>124</v>
      </c>
      <c r="H385" s="5" t="s">
        <v>125</v>
      </c>
      <c r="I385" s="5"/>
      <c r="J385" s="5"/>
      <c r="K385" s="5">
        <v>205</v>
      </c>
      <c r="L385" s="5">
        <v>14</v>
      </c>
      <c r="M385" s="5">
        <v>3</v>
      </c>
      <c r="N385" s="5" t="s">
        <v>3</v>
      </c>
      <c r="O385" s="5">
        <v>2</v>
      </c>
      <c r="P385" s="5">
        <f>ROUND(Source!DK370,O385)</f>
        <v>19701.650000000001</v>
      </c>
      <c r="Q385" s="5"/>
      <c r="R385" s="5"/>
      <c r="S385" s="5"/>
      <c r="T385" s="5"/>
      <c r="U385" s="5"/>
      <c r="V385" s="5"/>
      <c r="W385" s="5">
        <v>19701.650000000001</v>
      </c>
      <c r="X385" s="5">
        <v>1</v>
      </c>
      <c r="Y385" s="5">
        <v>19701.650000000001</v>
      </c>
      <c r="Z385" s="5">
        <v>19701.650000000001</v>
      </c>
      <c r="AA385" s="5">
        <v>1</v>
      </c>
      <c r="AB385" s="5">
        <v>19701.650000000001</v>
      </c>
    </row>
    <row r="386" spans="1:88" x14ac:dyDescent="0.2">
      <c r="A386" s="5">
        <v>50</v>
      </c>
      <c r="B386" s="5">
        <v>0</v>
      </c>
      <c r="C386" s="5">
        <v>0</v>
      </c>
      <c r="D386" s="5">
        <v>1</v>
      </c>
      <c r="E386" s="5">
        <v>232</v>
      </c>
      <c r="F386" s="5">
        <f>ROUND(Source!BC370,O386)</f>
        <v>0</v>
      </c>
      <c r="G386" s="5" t="s">
        <v>126</v>
      </c>
      <c r="H386" s="5" t="s">
        <v>127</v>
      </c>
      <c r="I386" s="5"/>
      <c r="J386" s="5"/>
      <c r="K386" s="5">
        <v>232</v>
      </c>
      <c r="L386" s="5">
        <v>15</v>
      </c>
      <c r="M386" s="5">
        <v>3</v>
      </c>
      <c r="N386" s="5" t="s">
        <v>3</v>
      </c>
      <c r="O386" s="5">
        <v>2</v>
      </c>
      <c r="P386" s="5">
        <f>ROUND(Source!EU370,O386)</f>
        <v>0</v>
      </c>
      <c r="Q386" s="5"/>
      <c r="R386" s="5"/>
      <c r="S386" s="5"/>
      <c r="T386" s="5"/>
      <c r="U386" s="5"/>
      <c r="V386" s="5"/>
      <c r="W386" s="5">
        <v>0</v>
      </c>
      <c r="X386" s="5">
        <v>1</v>
      </c>
      <c r="Y386" s="5">
        <v>0</v>
      </c>
      <c r="Z386" s="5">
        <v>0</v>
      </c>
      <c r="AA386" s="5">
        <v>1</v>
      </c>
      <c r="AB386" s="5">
        <v>0</v>
      </c>
    </row>
    <row r="387" spans="1:88" x14ac:dyDescent="0.2">
      <c r="A387" s="5">
        <v>50</v>
      </c>
      <c r="B387" s="5">
        <v>0</v>
      </c>
      <c r="C387" s="5">
        <v>0</v>
      </c>
      <c r="D387" s="5">
        <v>1</v>
      </c>
      <c r="E387" s="5">
        <v>214</v>
      </c>
      <c r="F387" s="5">
        <f>ROUND(Source!AS370,O387)</f>
        <v>71801.19</v>
      </c>
      <c r="G387" s="5" t="s">
        <v>128</v>
      </c>
      <c r="H387" s="5" t="s">
        <v>129</v>
      </c>
      <c r="I387" s="5"/>
      <c r="J387" s="5"/>
      <c r="K387" s="5">
        <v>214</v>
      </c>
      <c r="L387" s="5">
        <v>16</v>
      </c>
      <c r="M387" s="5">
        <v>3</v>
      </c>
      <c r="N387" s="5" t="s">
        <v>3</v>
      </c>
      <c r="O387" s="5">
        <v>2</v>
      </c>
      <c r="P387" s="5">
        <f>ROUND(Source!EK370,O387)</f>
        <v>71801.19</v>
      </c>
      <c r="Q387" s="5"/>
      <c r="R387" s="5"/>
      <c r="S387" s="5"/>
      <c r="T387" s="5"/>
      <c r="U387" s="5"/>
      <c r="V387" s="5"/>
      <c r="W387" s="5">
        <v>71801.19</v>
      </c>
      <c r="X387" s="5">
        <v>1</v>
      </c>
      <c r="Y387" s="5">
        <v>71801.19</v>
      </c>
      <c r="Z387" s="5">
        <v>71801.19</v>
      </c>
      <c r="AA387" s="5">
        <v>1</v>
      </c>
      <c r="AB387" s="5">
        <v>71801.19</v>
      </c>
    </row>
    <row r="388" spans="1:88" x14ac:dyDescent="0.2">
      <c r="A388" s="5">
        <v>50</v>
      </c>
      <c r="B388" s="5">
        <v>0</v>
      </c>
      <c r="C388" s="5">
        <v>0</v>
      </c>
      <c r="D388" s="5">
        <v>1</v>
      </c>
      <c r="E388" s="5">
        <v>215</v>
      </c>
      <c r="F388" s="5">
        <f>ROUND(Source!AT370,O388)</f>
        <v>0</v>
      </c>
      <c r="G388" s="5" t="s">
        <v>130</v>
      </c>
      <c r="H388" s="5" t="s">
        <v>131</v>
      </c>
      <c r="I388" s="5"/>
      <c r="J388" s="5"/>
      <c r="K388" s="5">
        <v>215</v>
      </c>
      <c r="L388" s="5">
        <v>17</v>
      </c>
      <c r="M388" s="5">
        <v>3</v>
      </c>
      <c r="N388" s="5" t="s">
        <v>3</v>
      </c>
      <c r="O388" s="5">
        <v>2</v>
      </c>
      <c r="P388" s="5">
        <f>ROUND(Source!EL370,O388)</f>
        <v>0</v>
      </c>
      <c r="Q388" s="5"/>
      <c r="R388" s="5"/>
      <c r="S388" s="5"/>
      <c r="T388" s="5"/>
      <c r="U388" s="5"/>
      <c r="V388" s="5"/>
      <c r="W388" s="5">
        <v>0</v>
      </c>
      <c r="X388" s="5">
        <v>1</v>
      </c>
      <c r="Y388" s="5">
        <v>0</v>
      </c>
      <c r="Z388" s="5">
        <v>0</v>
      </c>
      <c r="AA388" s="5">
        <v>1</v>
      </c>
      <c r="AB388" s="5">
        <v>0</v>
      </c>
    </row>
    <row r="389" spans="1:88" x14ac:dyDescent="0.2">
      <c r="A389" s="5">
        <v>50</v>
      </c>
      <c r="B389" s="5">
        <v>0</v>
      </c>
      <c r="C389" s="5">
        <v>0</v>
      </c>
      <c r="D389" s="5">
        <v>1</v>
      </c>
      <c r="E389" s="5">
        <v>217</v>
      </c>
      <c r="F389" s="5">
        <f>ROUND(Source!AU370,O389)</f>
        <v>0</v>
      </c>
      <c r="G389" s="5" t="s">
        <v>132</v>
      </c>
      <c r="H389" s="5" t="s">
        <v>133</v>
      </c>
      <c r="I389" s="5"/>
      <c r="J389" s="5"/>
      <c r="K389" s="5">
        <v>217</v>
      </c>
      <c r="L389" s="5">
        <v>18</v>
      </c>
      <c r="M389" s="5">
        <v>3</v>
      </c>
      <c r="N389" s="5" t="s">
        <v>3</v>
      </c>
      <c r="O389" s="5">
        <v>2</v>
      </c>
      <c r="P389" s="5">
        <f>ROUND(Source!EM370,O389)</f>
        <v>0</v>
      </c>
      <c r="Q389" s="5"/>
      <c r="R389" s="5"/>
      <c r="S389" s="5"/>
      <c r="T389" s="5"/>
      <c r="U389" s="5"/>
      <c r="V389" s="5"/>
      <c r="W389" s="5">
        <v>0</v>
      </c>
      <c r="X389" s="5">
        <v>1</v>
      </c>
      <c r="Y389" s="5">
        <v>0</v>
      </c>
      <c r="Z389" s="5">
        <v>0</v>
      </c>
      <c r="AA389" s="5">
        <v>1</v>
      </c>
      <c r="AB389" s="5">
        <v>0</v>
      </c>
    </row>
    <row r="390" spans="1:88" x14ac:dyDescent="0.2">
      <c r="A390" s="5">
        <v>50</v>
      </c>
      <c r="B390" s="5">
        <v>0</v>
      </c>
      <c r="C390" s="5">
        <v>0</v>
      </c>
      <c r="D390" s="5">
        <v>1</v>
      </c>
      <c r="E390" s="5">
        <v>230</v>
      </c>
      <c r="F390" s="5">
        <f>ROUND(Source!BA370,O390)</f>
        <v>0</v>
      </c>
      <c r="G390" s="5" t="s">
        <v>134</v>
      </c>
      <c r="H390" s="5" t="s">
        <v>135</v>
      </c>
      <c r="I390" s="5"/>
      <c r="J390" s="5"/>
      <c r="K390" s="5">
        <v>230</v>
      </c>
      <c r="L390" s="5">
        <v>19</v>
      </c>
      <c r="M390" s="5">
        <v>3</v>
      </c>
      <c r="N390" s="5" t="s">
        <v>3</v>
      </c>
      <c r="O390" s="5">
        <v>2</v>
      </c>
      <c r="P390" s="5">
        <f>ROUND(Source!ES370,O390)</f>
        <v>0</v>
      </c>
      <c r="Q390" s="5"/>
      <c r="R390" s="5"/>
      <c r="S390" s="5"/>
      <c r="T390" s="5"/>
      <c r="U390" s="5"/>
      <c r="V390" s="5"/>
      <c r="W390" s="5">
        <v>0</v>
      </c>
      <c r="X390" s="5">
        <v>1</v>
      </c>
      <c r="Y390" s="5">
        <v>0</v>
      </c>
      <c r="Z390" s="5">
        <v>0</v>
      </c>
      <c r="AA390" s="5">
        <v>1</v>
      </c>
      <c r="AB390" s="5">
        <v>0</v>
      </c>
    </row>
    <row r="391" spans="1:88" x14ac:dyDescent="0.2">
      <c r="A391" s="5">
        <v>50</v>
      </c>
      <c r="B391" s="5">
        <v>0</v>
      </c>
      <c r="C391" s="5">
        <v>0</v>
      </c>
      <c r="D391" s="5">
        <v>1</v>
      </c>
      <c r="E391" s="5">
        <v>206</v>
      </c>
      <c r="F391" s="5">
        <f>ROUND(Source!T370,O391)</f>
        <v>0</v>
      </c>
      <c r="G391" s="5" t="s">
        <v>136</v>
      </c>
      <c r="H391" s="5" t="s">
        <v>137</v>
      </c>
      <c r="I391" s="5"/>
      <c r="J391" s="5"/>
      <c r="K391" s="5">
        <v>206</v>
      </c>
      <c r="L391" s="5">
        <v>20</v>
      </c>
      <c r="M391" s="5">
        <v>3</v>
      </c>
      <c r="N391" s="5" t="s">
        <v>3</v>
      </c>
      <c r="O391" s="5">
        <v>2</v>
      </c>
      <c r="P391" s="5">
        <f>ROUND(Source!DL370,O391)</f>
        <v>0</v>
      </c>
      <c r="Q391" s="5"/>
      <c r="R391" s="5"/>
      <c r="S391" s="5"/>
      <c r="T391" s="5"/>
      <c r="U391" s="5"/>
      <c r="V391" s="5"/>
      <c r="W391" s="5">
        <v>0</v>
      </c>
      <c r="X391" s="5">
        <v>1</v>
      </c>
      <c r="Y391" s="5">
        <v>0</v>
      </c>
      <c r="Z391" s="5">
        <v>0</v>
      </c>
      <c r="AA391" s="5">
        <v>1</v>
      </c>
      <c r="AB391" s="5">
        <v>0</v>
      </c>
    </row>
    <row r="392" spans="1:88" x14ac:dyDescent="0.2">
      <c r="A392" s="5">
        <v>50</v>
      </c>
      <c r="B392" s="5">
        <v>0</v>
      </c>
      <c r="C392" s="5">
        <v>0</v>
      </c>
      <c r="D392" s="5">
        <v>1</v>
      </c>
      <c r="E392" s="5">
        <v>207</v>
      </c>
      <c r="F392" s="5">
        <f>Source!U370</f>
        <v>56.327987231999998</v>
      </c>
      <c r="G392" s="5" t="s">
        <v>138</v>
      </c>
      <c r="H392" s="5" t="s">
        <v>139</v>
      </c>
      <c r="I392" s="5"/>
      <c r="J392" s="5"/>
      <c r="K392" s="5">
        <v>207</v>
      </c>
      <c r="L392" s="5">
        <v>21</v>
      </c>
      <c r="M392" s="5">
        <v>3</v>
      </c>
      <c r="N392" s="5" t="s">
        <v>3</v>
      </c>
      <c r="O392" s="5">
        <v>-1</v>
      </c>
      <c r="P392" s="5">
        <f>Source!DM370</f>
        <v>56.327987231999998</v>
      </c>
      <c r="Q392" s="5"/>
      <c r="R392" s="5"/>
      <c r="S392" s="5"/>
      <c r="T392" s="5"/>
      <c r="U392" s="5"/>
      <c r="V392" s="5"/>
      <c r="W392" s="5">
        <v>56.327987231999998</v>
      </c>
      <c r="X392" s="5">
        <v>1</v>
      </c>
      <c r="Y392" s="5">
        <v>56.327987231999998</v>
      </c>
      <c r="Z392" s="5">
        <v>56.327987231999998</v>
      </c>
      <c r="AA392" s="5">
        <v>1</v>
      </c>
      <c r="AB392" s="5">
        <v>56.327987231999998</v>
      </c>
    </row>
    <row r="393" spans="1:88" x14ac:dyDescent="0.2">
      <c r="A393" s="5">
        <v>50</v>
      </c>
      <c r="B393" s="5">
        <v>0</v>
      </c>
      <c r="C393" s="5">
        <v>0</v>
      </c>
      <c r="D393" s="5">
        <v>1</v>
      </c>
      <c r="E393" s="5">
        <v>208</v>
      </c>
      <c r="F393" s="5">
        <f>Source!V370</f>
        <v>0</v>
      </c>
      <c r="G393" s="5" t="s">
        <v>140</v>
      </c>
      <c r="H393" s="5" t="s">
        <v>141</v>
      </c>
      <c r="I393" s="5"/>
      <c r="J393" s="5"/>
      <c r="K393" s="5">
        <v>208</v>
      </c>
      <c r="L393" s="5">
        <v>22</v>
      </c>
      <c r="M393" s="5">
        <v>3</v>
      </c>
      <c r="N393" s="5" t="s">
        <v>3</v>
      </c>
      <c r="O393" s="5">
        <v>-1</v>
      </c>
      <c r="P393" s="5">
        <f>Source!DN370</f>
        <v>0</v>
      </c>
      <c r="Q393" s="5"/>
      <c r="R393" s="5"/>
      <c r="S393" s="5"/>
      <c r="T393" s="5"/>
      <c r="U393" s="5"/>
      <c r="V393" s="5"/>
      <c r="W393" s="5">
        <v>0</v>
      </c>
      <c r="X393" s="5">
        <v>1</v>
      </c>
      <c r="Y393" s="5">
        <v>0</v>
      </c>
      <c r="Z393" s="5">
        <v>0</v>
      </c>
      <c r="AA393" s="5">
        <v>1</v>
      </c>
      <c r="AB393" s="5">
        <v>0</v>
      </c>
    </row>
    <row r="394" spans="1:88" x14ac:dyDescent="0.2">
      <c r="A394" s="5">
        <v>50</v>
      </c>
      <c r="B394" s="5">
        <v>0</v>
      </c>
      <c r="C394" s="5">
        <v>0</v>
      </c>
      <c r="D394" s="5">
        <v>1</v>
      </c>
      <c r="E394" s="5">
        <v>209</v>
      </c>
      <c r="F394" s="5">
        <f>ROUND(Source!W370,O394)</f>
        <v>0</v>
      </c>
      <c r="G394" s="5" t="s">
        <v>142</v>
      </c>
      <c r="H394" s="5" t="s">
        <v>143</v>
      </c>
      <c r="I394" s="5"/>
      <c r="J394" s="5"/>
      <c r="K394" s="5">
        <v>209</v>
      </c>
      <c r="L394" s="5">
        <v>23</v>
      </c>
      <c r="M394" s="5">
        <v>3</v>
      </c>
      <c r="N394" s="5" t="s">
        <v>3</v>
      </c>
      <c r="O394" s="5">
        <v>2</v>
      </c>
      <c r="P394" s="5">
        <f>ROUND(Source!DO370,O394)</f>
        <v>0</v>
      </c>
      <c r="Q394" s="5"/>
      <c r="R394" s="5"/>
      <c r="S394" s="5"/>
      <c r="T394" s="5"/>
      <c r="U394" s="5"/>
      <c r="V394" s="5"/>
      <c r="W394" s="5">
        <v>0</v>
      </c>
      <c r="X394" s="5">
        <v>1</v>
      </c>
      <c r="Y394" s="5">
        <v>0</v>
      </c>
      <c r="Z394" s="5">
        <v>0</v>
      </c>
      <c r="AA394" s="5">
        <v>1</v>
      </c>
      <c r="AB394" s="5">
        <v>0</v>
      </c>
    </row>
    <row r="395" spans="1:88" x14ac:dyDescent="0.2">
      <c r="A395" s="5">
        <v>50</v>
      </c>
      <c r="B395" s="5">
        <v>0</v>
      </c>
      <c r="C395" s="5">
        <v>0</v>
      </c>
      <c r="D395" s="5">
        <v>1</v>
      </c>
      <c r="E395" s="5">
        <v>233</v>
      </c>
      <c r="F395" s="5">
        <f>ROUND(Source!BD370,O395)</f>
        <v>0</v>
      </c>
      <c r="G395" s="5" t="s">
        <v>144</v>
      </c>
      <c r="H395" s="5" t="s">
        <v>145</v>
      </c>
      <c r="I395" s="5"/>
      <c r="J395" s="5"/>
      <c r="K395" s="5">
        <v>233</v>
      </c>
      <c r="L395" s="5">
        <v>24</v>
      </c>
      <c r="M395" s="5">
        <v>3</v>
      </c>
      <c r="N395" s="5" t="s">
        <v>3</v>
      </c>
      <c r="O395" s="5">
        <v>2</v>
      </c>
      <c r="P395" s="5">
        <f>ROUND(Source!EV370,O395)</f>
        <v>0</v>
      </c>
      <c r="Q395" s="5"/>
      <c r="R395" s="5"/>
      <c r="S395" s="5"/>
      <c r="T395" s="5"/>
      <c r="U395" s="5"/>
      <c r="V395" s="5"/>
      <c r="W395" s="5">
        <v>0</v>
      </c>
      <c r="X395" s="5">
        <v>1</v>
      </c>
      <c r="Y395" s="5">
        <v>0</v>
      </c>
      <c r="Z395" s="5">
        <v>0</v>
      </c>
      <c r="AA395" s="5">
        <v>1</v>
      </c>
      <c r="AB395" s="5">
        <v>0</v>
      </c>
    </row>
    <row r="396" spans="1:88" x14ac:dyDescent="0.2">
      <c r="A396" s="5">
        <v>50</v>
      </c>
      <c r="B396" s="5">
        <v>0</v>
      </c>
      <c r="C396" s="5">
        <v>0</v>
      </c>
      <c r="D396" s="5">
        <v>1</v>
      </c>
      <c r="E396" s="5">
        <v>210</v>
      </c>
      <c r="F396" s="5">
        <f>ROUND(Source!X370,O396)</f>
        <v>14711.34</v>
      </c>
      <c r="G396" s="5" t="s">
        <v>146</v>
      </c>
      <c r="H396" s="5" t="s">
        <v>147</v>
      </c>
      <c r="I396" s="5"/>
      <c r="J396" s="5"/>
      <c r="K396" s="5">
        <v>210</v>
      </c>
      <c r="L396" s="5">
        <v>25</v>
      </c>
      <c r="M396" s="5">
        <v>3</v>
      </c>
      <c r="N396" s="5" t="s">
        <v>3</v>
      </c>
      <c r="O396" s="5">
        <v>2</v>
      </c>
      <c r="P396" s="5">
        <f>ROUND(Source!DP370,O396)</f>
        <v>14711.34</v>
      </c>
      <c r="Q396" s="5"/>
      <c r="R396" s="5"/>
      <c r="S396" s="5"/>
      <c r="T396" s="5"/>
      <c r="U396" s="5"/>
      <c r="V396" s="5"/>
      <c r="W396" s="5">
        <v>14711.34</v>
      </c>
      <c r="X396" s="5">
        <v>1</v>
      </c>
      <c r="Y396" s="5">
        <v>14711.34</v>
      </c>
      <c r="Z396" s="5">
        <v>14711.34</v>
      </c>
      <c r="AA396" s="5">
        <v>1</v>
      </c>
      <c r="AB396" s="5">
        <v>14711.34</v>
      </c>
    </row>
    <row r="397" spans="1:88" x14ac:dyDescent="0.2">
      <c r="A397" s="5">
        <v>50</v>
      </c>
      <c r="B397" s="5">
        <v>0</v>
      </c>
      <c r="C397" s="5">
        <v>0</v>
      </c>
      <c r="D397" s="5">
        <v>1</v>
      </c>
      <c r="E397" s="5">
        <v>211</v>
      </c>
      <c r="F397" s="5">
        <f>ROUND(Source!Y370,O397)</f>
        <v>8333.26</v>
      </c>
      <c r="G397" s="5" t="s">
        <v>148</v>
      </c>
      <c r="H397" s="5" t="s">
        <v>149</v>
      </c>
      <c r="I397" s="5"/>
      <c r="J397" s="5"/>
      <c r="K397" s="5">
        <v>211</v>
      </c>
      <c r="L397" s="5">
        <v>26</v>
      </c>
      <c r="M397" s="5">
        <v>3</v>
      </c>
      <c r="N397" s="5" t="s">
        <v>3</v>
      </c>
      <c r="O397" s="5">
        <v>2</v>
      </c>
      <c r="P397" s="5">
        <f>ROUND(Source!DQ370,O397)</f>
        <v>8333.26</v>
      </c>
      <c r="Q397" s="5"/>
      <c r="R397" s="5"/>
      <c r="S397" s="5"/>
      <c r="T397" s="5"/>
      <c r="U397" s="5"/>
      <c r="V397" s="5"/>
      <c r="W397" s="5">
        <v>8333.26</v>
      </c>
      <c r="X397" s="5">
        <v>1</v>
      </c>
      <c r="Y397" s="5">
        <v>8333.26</v>
      </c>
      <c r="Z397" s="5">
        <v>8333.26</v>
      </c>
      <c r="AA397" s="5">
        <v>1</v>
      </c>
      <c r="AB397" s="5">
        <v>8333.26</v>
      </c>
    </row>
    <row r="398" spans="1:88" x14ac:dyDescent="0.2">
      <c r="A398" s="5">
        <v>50</v>
      </c>
      <c r="B398" s="5">
        <v>0</v>
      </c>
      <c r="C398" s="5">
        <v>0</v>
      </c>
      <c r="D398" s="5">
        <v>1</v>
      </c>
      <c r="E398" s="5">
        <v>224</v>
      </c>
      <c r="F398" s="5">
        <f>ROUND(Source!AR370,O398)</f>
        <v>71801.19</v>
      </c>
      <c r="G398" s="5" t="s">
        <v>150</v>
      </c>
      <c r="H398" s="5" t="s">
        <v>151</v>
      </c>
      <c r="I398" s="5"/>
      <c r="J398" s="5"/>
      <c r="K398" s="5">
        <v>224</v>
      </c>
      <c r="L398" s="5">
        <v>27</v>
      </c>
      <c r="M398" s="5">
        <v>3</v>
      </c>
      <c r="N398" s="5" t="s">
        <v>3</v>
      </c>
      <c r="O398" s="5">
        <v>2</v>
      </c>
      <c r="P398" s="5">
        <f>ROUND(Source!EJ370,O398)</f>
        <v>71801.19</v>
      </c>
      <c r="Q398" s="5"/>
      <c r="R398" s="5"/>
      <c r="S398" s="5"/>
      <c r="T398" s="5"/>
      <c r="U398" s="5"/>
      <c r="V398" s="5"/>
      <c r="W398" s="5">
        <v>71801.19</v>
      </c>
      <c r="X398" s="5">
        <v>1</v>
      </c>
      <c r="Y398" s="5">
        <v>71801.19</v>
      </c>
      <c r="Z398" s="5">
        <v>71801.19</v>
      </c>
      <c r="AA398" s="5">
        <v>1</v>
      </c>
      <c r="AB398" s="5">
        <v>71801.19</v>
      </c>
    </row>
    <row r="400" spans="1:88" x14ac:dyDescent="0.2">
      <c r="A400" s="1">
        <v>5</v>
      </c>
      <c r="B400" s="1">
        <v>1</v>
      </c>
      <c r="C400" s="1"/>
      <c r="D400" s="1">
        <f>ROW(A431)</f>
        <v>431</v>
      </c>
      <c r="E400" s="1"/>
      <c r="F400" s="1" t="s">
        <v>19</v>
      </c>
      <c r="G400" s="1" t="s">
        <v>20</v>
      </c>
      <c r="H400" s="1" t="s">
        <v>3</v>
      </c>
      <c r="I400" s="1">
        <v>0</v>
      </c>
      <c r="J400" s="1"/>
      <c r="K400" s="1">
        <v>0</v>
      </c>
      <c r="L400" s="1"/>
      <c r="M400" s="1" t="s">
        <v>3</v>
      </c>
      <c r="N400" s="1"/>
      <c r="O400" s="1"/>
      <c r="P400" s="1"/>
      <c r="Q400" s="1"/>
      <c r="R400" s="1"/>
      <c r="S400" s="1">
        <v>0</v>
      </c>
      <c r="T400" s="1">
        <v>0</v>
      </c>
      <c r="U400" s="1" t="s">
        <v>3</v>
      </c>
      <c r="V400" s="1">
        <v>0</v>
      </c>
      <c r="W400" s="1"/>
      <c r="X400" s="1"/>
      <c r="Y400" s="1"/>
      <c r="Z400" s="1"/>
      <c r="AA400" s="1"/>
      <c r="AB400" s="1" t="s">
        <v>3</v>
      </c>
      <c r="AC400" s="1" t="s">
        <v>3</v>
      </c>
      <c r="AD400" s="1" t="s">
        <v>3</v>
      </c>
      <c r="AE400" s="1" t="s">
        <v>3</v>
      </c>
      <c r="AF400" s="1" t="s">
        <v>3</v>
      </c>
      <c r="AG400" s="1" t="s">
        <v>3</v>
      </c>
      <c r="AH400" s="1"/>
      <c r="AI400" s="1"/>
      <c r="AJ400" s="1"/>
      <c r="AK400" s="1"/>
      <c r="AL400" s="1"/>
      <c r="AM400" s="1"/>
      <c r="AN400" s="1"/>
      <c r="AO400" s="1"/>
      <c r="AP400" s="1" t="s">
        <v>3</v>
      </c>
      <c r="AQ400" s="1" t="s">
        <v>3</v>
      </c>
      <c r="AR400" s="1" t="s">
        <v>3</v>
      </c>
      <c r="AS400" s="1"/>
      <c r="AT400" s="1"/>
      <c r="AU400" s="1"/>
      <c r="AV400" s="1"/>
      <c r="AW400" s="1"/>
      <c r="AX400" s="1"/>
      <c r="AY400" s="1"/>
      <c r="AZ400" s="1" t="s">
        <v>3</v>
      </c>
      <c r="BA400" s="1"/>
      <c r="BB400" s="1" t="s">
        <v>3</v>
      </c>
      <c r="BC400" s="1" t="s">
        <v>3</v>
      </c>
      <c r="BD400" s="1" t="s">
        <v>3</v>
      </c>
      <c r="BE400" s="1" t="s">
        <v>3</v>
      </c>
      <c r="BF400" s="1" t="s">
        <v>3</v>
      </c>
      <c r="BG400" s="1" t="s">
        <v>3</v>
      </c>
      <c r="BH400" s="1" t="s">
        <v>3</v>
      </c>
      <c r="BI400" s="1" t="s">
        <v>3</v>
      </c>
      <c r="BJ400" s="1" t="s">
        <v>3</v>
      </c>
      <c r="BK400" s="1" t="s">
        <v>3</v>
      </c>
      <c r="BL400" s="1" t="s">
        <v>3</v>
      </c>
      <c r="BM400" s="1" t="s">
        <v>3</v>
      </c>
      <c r="BN400" s="1" t="s">
        <v>3</v>
      </c>
      <c r="BO400" s="1" t="s">
        <v>3</v>
      </c>
      <c r="BP400" s="1" t="s">
        <v>3</v>
      </c>
      <c r="BQ400" s="1"/>
      <c r="BR400" s="1"/>
      <c r="BS400" s="1"/>
      <c r="BT400" s="1"/>
      <c r="BU400" s="1"/>
      <c r="BV400" s="1"/>
      <c r="BW400" s="1"/>
      <c r="BX400" s="1">
        <v>0</v>
      </c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>
        <v>0</v>
      </c>
    </row>
    <row r="402" spans="1:255" x14ac:dyDescent="0.2">
      <c r="A402" s="3">
        <v>52</v>
      </c>
      <c r="B402" s="3">
        <f t="shared" ref="B402:G402" si="248">B431</f>
        <v>1</v>
      </c>
      <c r="C402" s="3">
        <f t="shared" si="248"/>
        <v>5</v>
      </c>
      <c r="D402" s="3">
        <f t="shared" si="248"/>
        <v>400</v>
      </c>
      <c r="E402" s="3">
        <f t="shared" si="248"/>
        <v>0</v>
      </c>
      <c r="F402" s="3" t="str">
        <f t="shared" si="248"/>
        <v>Новый подраздел</v>
      </c>
      <c r="G402" s="3" t="str">
        <f t="shared" si="248"/>
        <v>Монтажные работы</v>
      </c>
      <c r="H402" s="3"/>
      <c r="I402" s="3"/>
      <c r="J402" s="3"/>
      <c r="K402" s="3"/>
      <c r="L402" s="3"/>
      <c r="M402" s="3"/>
      <c r="N402" s="3"/>
      <c r="O402" s="3">
        <f t="shared" ref="O402:AT402" si="249">O431</f>
        <v>1873216.8</v>
      </c>
      <c r="P402" s="3">
        <f t="shared" si="249"/>
        <v>1752860.42</v>
      </c>
      <c r="Q402" s="3">
        <f t="shared" si="249"/>
        <v>13605.07</v>
      </c>
      <c r="R402" s="3">
        <f t="shared" si="249"/>
        <v>3726.48</v>
      </c>
      <c r="S402" s="3">
        <f t="shared" si="249"/>
        <v>106751.31</v>
      </c>
      <c r="T402" s="3">
        <f t="shared" si="249"/>
        <v>0</v>
      </c>
      <c r="U402" s="3">
        <f t="shared" si="249"/>
        <v>285.08447313455991</v>
      </c>
      <c r="V402" s="3">
        <f t="shared" si="249"/>
        <v>0</v>
      </c>
      <c r="W402" s="3">
        <f t="shared" si="249"/>
        <v>0</v>
      </c>
      <c r="X402" s="3">
        <f t="shared" si="249"/>
        <v>98211.21</v>
      </c>
      <c r="Y402" s="3">
        <f t="shared" si="249"/>
        <v>45903.06</v>
      </c>
      <c r="Z402" s="3">
        <f t="shared" si="249"/>
        <v>0</v>
      </c>
      <c r="AA402" s="3">
        <f t="shared" si="249"/>
        <v>0</v>
      </c>
      <c r="AB402" s="3">
        <f t="shared" si="249"/>
        <v>1873216.8</v>
      </c>
      <c r="AC402" s="3">
        <f t="shared" si="249"/>
        <v>1752860.42</v>
      </c>
      <c r="AD402" s="3">
        <f t="shared" si="249"/>
        <v>13605.07</v>
      </c>
      <c r="AE402" s="3">
        <f t="shared" si="249"/>
        <v>3726.48</v>
      </c>
      <c r="AF402" s="3">
        <f t="shared" si="249"/>
        <v>106751.31</v>
      </c>
      <c r="AG402" s="3">
        <f t="shared" si="249"/>
        <v>0</v>
      </c>
      <c r="AH402" s="3">
        <f t="shared" si="249"/>
        <v>285.08447313455991</v>
      </c>
      <c r="AI402" s="3">
        <f t="shared" si="249"/>
        <v>0</v>
      </c>
      <c r="AJ402" s="3">
        <f t="shared" si="249"/>
        <v>0</v>
      </c>
      <c r="AK402" s="3">
        <f t="shared" si="249"/>
        <v>98211.21</v>
      </c>
      <c r="AL402" s="3">
        <f t="shared" si="249"/>
        <v>45903.06</v>
      </c>
      <c r="AM402" s="3">
        <f t="shared" si="249"/>
        <v>0</v>
      </c>
      <c r="AN402" s="3">
        <f t="shared" si="249"/>
        <v>0</v>
      </c>
      <c r="AO402" s="3">
        <f t="shared" si="249"/>
        <v>0</v>
      </c>
      <c r="AP402" s="3">
        <f t="shared" si="249"/>
        <v>0</v>
      </c>
      <c r="AQ402" s="3">
        <f t="shared" si="249"/>
        <v>0</v>
      </c>
      <c r="AR402" s="3">
        <f t="shared" si="249"/>
        <v>2023293.43</v>
      </c>
      <c r="AS402" s="3">
        <f t="shared" si="249"/>
        <v>0</v>
      </c>
      <c r="AT402" s="3">
        <f t="shared" si="249"/>
        <v>2023293.43</v>
      </c>
      <c r="AU402" s="3">
        <f t="shared" ref="AU402:BZ402" si="250">AU431</f>
        <v>0</v>
      </c>
      <c r="AV402" s="3">
        <f t="shared" si="250"/>
        <v>1752860.42</v>
      </c>
      <c r="AW402" s="3">
        <f t="shared" si="250"/>
        <v>1752860.42</v>
      </c>
      <c r="AX402" s="3">
        <f t="shared" si="250"/>
        <v>0</v>
      </c>
      <c r="AY402" s="3">
        <f t="shared" si="250"/>
        <v>1752860.42</v>
      </c>
      <c r="AZ402" s="3">
        <f t="shared" si="250"/>
        <v>0</v>
      </c>
      <c r="BA402" s="3">
        <f t="shared" si="250"/>
        <v>0</v>
      </c>
      <c r="BB402" s="3">
        <f t="shared" si="250"/>
        <v>0</v>
      </c>
      <c r="BC402" s="3">
        <f t="shared" si="250"/>
        <v>0</v>
      </c>
      <c r="BD402" s="3">
        <f t="shared" si="250"/>
        <v>0</v>
      </c>
      <c r="BE402" s="3">
        <f t="shared" si="250"/>
        <v>0</v>
      </c>
      <c r="BF402" s="3">
        <f t="shared" si="250"/>
        <v>0</v>
      </c>
      <c r="BG402" s="3">
        <f t="shared" si="250"/>
        <v>0</v>
      </c>
      <c r="BH402" s="3">
        <f t="shared" si="250"/>
        <v>0</v>
      </c>
      <c r="BI402" s="3">
        <f t="shared" si="250"/>
        <v>0</v>
      </c>
      <c r="BJ402" s="3">
        <f t="shared" si="250"/>
        <v>0</v>
      </c>
      <c r="BK402" s="3">
        <f t="shared" si="250"/>
        <v>0</v>
      </c>
      <c r="BL402" s="3">
        <f t="shared" si="250"/>
        <v>0</v>
      </c>
      <c r="BM402" s="3">
        <f t="shared" si="250"/>
        <v>0</v>
      </c>
      <c r="BN402" s="3">
        <f t="shared" si="250"/>
        <v>0</v>
      </c>
      <c r="BO402" s="3">
        <f t="shared" si="250"/>
        <v>0</v>
      </c>
      <c r="BP402" s="3">
        <f t="shared" si="250"/>
        <v>0</v>
      </c>
      <c r="BQ402" s="3">
        <f t="shared" si="250"/>
        <v>0</v>
      </c>
      <c r="BR402" s="3">
        <f t="shared" si="250"/>
        <v>0</v>
      </c>
      <c r="BS402" s="3">
        <f t="shared" si="250"/>
        <v>0</v>
      </c>
      <c r="BT402" s="3">
        <f t="shared" si="250"/>
        <v>0</v>
      </c>
      <c r="BU402" s="3">
        <f t="shared" si="250"/>
        <v>0</v>
      </c>
      <c r="BV402" s="3">
        <f t="shared" si="250"/>
        <v>0</v>
      </c>
      <c r="BW402" s="3">
        <f t="shared" si="250"/>
        <v>0</v>
      </c>
      <c r="BX402" s="3">
        <f t="shared" si="250"/>
        <v>0</v>
      </c>
      <c r="BY402" s="3">
        <f t="shared" si="250"/>
        <v>0</v>
      </c>
      <c r="BZ402" s="3">
        <f t="shared" si="250"/>
        <v>0</v>
      </c>
      <c r="CA402" s="3">
        <f t="shared" ref="CA402:DF402" si="251">CA431</f>
        <v>2023293.43</v>
      </c>
      <c r="CB402" s="3">
        <f t="shared" si="251"/>
        <v>0</v>
      </c>
      <c r="CC402" s="3">
        <f t="shared" si="251"/>
        <v>2023293.43</v>
      </c>
      <c r="CD402" s="3">
        <f t="shared" si="251"/>
        <v>0</v>
      </c>
      <c r="CE402" s="3">
        <f t="shared" si="251"/>
        <v>1752860.42</v>
      </c>
      <c r="CF402" s="3">
        <f t="shared" si="251"/>
        <v>1752860.42</v>
      </c>
      <c r="CG402" s="3">
        <f t="shared" si="251"/>
        <v>0</v>
      </c>
      <c r="CH402" s="3">
        <f t="shared" si="251"/>
        <v>1752860.42</v>
      </c>
      <c r="CI402" s="3">
        <f t="shared" si="251"/>
        <v>0</v>
      </c>
      <c r="CJ402" s="3">
        <f t="shared" si="251"/>
        <v>0</v>
      </c>
      <c r="CK402" s="3">
        <f t="shared" si="251"/>
        <v>0</v>
      </c>
      <c r="CL402" s="3">
        <f t="shared" si="251"/>
        <v>0</v>
      </c>
      <c r="CM402" s="3">
        <f t="shared" si="251"/>
        <v>0</v>
      </c>
      <c r="CN402" s="3">
        <f t="shared" si="251"/>
        <v>0</v>
      </c>
      <c r="CO402" s="3">
        <f t="shared" si="251"/>
        <v>0</v>
      </c>
      <c r="CP402" s="3">
        <f t="shared" si="251"/>
        <v>0</v>
      </c>
      <c r="CQ402" s="3">
        <f t="shared" si="251"/>
        <v>0</v>
      </c>
      <c r="CR402" s="3">
        <f t="shared" si="251"/>
        <v>0</v>
      </c>
      <c r="CS402" s="3">
        <f t="shared" si="251"/>
        <v>0</v>
      </c>
      <c r="CT402" s="3">
        <f t="shared" si="251"/>
        <v>0</v>
      </c>
      <c r="CU402" s="3">
        <f t="shared" si="251"/>
        <v>0</v>
      </c>
      <c r="CV402" s="3">
        <f t="shared" si="251"/>
        <v>0</v>
      </c>
      <c r="CW402" s="3">
        <f t="shared" si="251"/>
        <v>0</v>
      </c>
      <c r="CX402" s="3">
        <f t="shared" si="251"/>
        <v>0</v>
      </c>
      <c r="CY402" s="3">
        <f t="shared" si="251"/>
        <v>0</v>
      </c>
      <c r="CZ402" s="3">
        <f t="shared" si="251"/>
        <v>0</v>
      </c>
      <c r="DA402" s="3">
        <f t="shared" si="251"/>
        <v>0</v>
      </c>
      <c r="DB402" s="3">
        <f t="shared" si="251"/>
        <v>0</v>
      </c>
      <c r="DC402" s="3">
        <f t="shared" si="251"/>
        <v>0</v>
      </c>
      <c r="DD402" s="3">
        <f t="shared" si="251"/>
        <v>0</v>
      </c>
      <c r="DE402" s="3">
        <f t="shared" si="251"/>
        <v>0</v>
      </c>
      <c r="DF402" s="3">
        <f t="shared" si="251"/>
        <v>0</v>
      </c>
      <c r="DG402" s="4">
        <f t="shared" ref="DG402:EL402" si="252">DG431</f>
        <v>1873216.8</v>
      </c>
      <c r="DH402" s="4">
        <f t="shared" si="252"/>
        <v>1752860.42</v>
      </c>
      <c r="DI402" s="4">
        <f t="shared" si="252"/>
        <v>13605.07</v>
      </c>
      <c r="DJ402" s="4">
        <f t="shared" si="252"/>
        <v>3726.48</v>
      </c>
      <c r="DK402" s="4">
        <f t="shared" si="252"/>
        <v>106751.31</v>
      </c>
      <c r="DL402" s="4">
        <f t="shared" si="252"/>
        <v>0</v>
      </c>
      <c r="DM402" s="4">
        <f t="shared" si="252"/>
        <v>285.08447313455991</v>
      </c>
      <c r="DN402" s="4">
        <f t="shared" si="252"/>
        <v>0</v>
      </c>
      <c r="DO402" s="4">
        <f t="shared" si="252"/>
        <v>0</v>
      </c>
      <c r="DP402" s="4">
        <f t="shared" si="252"/>
        <v>98211.21</v>
      </c>
      <c r="DQ402" s="4">
        <f t="shared" si="252"/>
        <v>45903.06</v>
      </c>
      <c r="DR402" s="4">
        <f t="shared" si="252"/>
        <v>0</v>
      </c>
      <c r="DS402" s="4">
        <f t="shared" si="252"/>
        <v>0</v>
      </c>
      <c r="DT402" s="4">
        <f t="shared" si="252"/>
        <v>1873216.8</v>
      </c>
      <c r="DU402" s="4">
        <f t="shared" si="252"/>
        <v>1752860.42</v>
      </c>
      <c r="DV402" s="4">
        <f t="shared" si="252"/>
        <v>13605.07</v>
      </c>
      <c r="DW402" s="4">
        <f t="shared" si="252"/>
        <v>3726.48</v>
      </c>
      <c r="DX402" s="4">
        <f t="shared" si="252"/>
        <v>106751.31</v>
      </c>
      <c r="DY402" s="4">
        <f t="shared" si="252"/>
        <v>0</v>
      </c>
      <c r="DZ402" s="4">
        <f t="shared" si="252"/>
        <v>285.08447313455991</v>
      </c>
      <c r="EA402" s="4">
        <f t="shared" si="252"/>
        <v>0</v>
      </c>
      <c r="EB402" s="4">
        <f t="shared" si="252"/>
        <v>0</v>
      </c>
      <c r="EC402" s="4">
        <f t="shared" si="252"/>
        <v>98211.21</v>
      </c>
      <c r="ED402" s="4">
        <f t="shared" si="252"/>
        <v>45903.06</v>
      </c>
      <c r="EE402" s="4">
        <f t="shared" si="252"/>
        <v>0</v>
      </c>
      <c r="EF402" s="4">
        <f t="shared" si="252"/>
        <v>0</v>
      </c>
      <c r="EG402" s="4">
        <f t="shared" si="252"/>
        <v>0</v>
      </c>
      <c r="EH402" s="4">
        <f t="shared" si="252"/>
        <v>0</v>
      </c>
      <c r="EI402" s="4">
        <f t="shared" si="252"/>
        <v>0</v>
      </c>
      <c r="EJ402" s="4">
        <f t="shared" si="252"/>
        <v>2023293.43</v>
      </c>
      <c r="EK402" s="4">
        <f t="shared" si="252"/>
        <v>0</v>
      </c>
      <c r="EL402" s="4">
        <f t="shared" si="252"/>
        <v>2023293.43</v>
      </c>
      <c r="EM402" s="4">
        <f t="shared" ref="EM402:FR402" si="253">EM431</f>
        <v>0</v>
      </c>
      <c r="EN402" s="4">
        <f t="shared" si="253"/>
        <v>1752860.42</v>
      </c>
      <c r="EO402" s="4">
        <f t="shared" si="253"/>
        <v>1752860.42</v>
      </c>
      <c r="EP402" s="4">
        <f t="shared" si="253"/>
        <v>0</v>
      </c>
      <c r="EQ402" s="4">
        <f t="shared" si="253"/>
        <v>1752860.42</v>
      </c>
      <c r="ER402" s="4">
        <f t="shared" si="253"/>
        <v>0</v>
      </c>
      <c r="ES402" s="4">
        <f t="shared" si="253"/>
        <v>0</v>
      </c>
      <c r="ET402" s="4">
        <f t="shared" si="253"/>
        <v>0</v>
      </c>
      <c r="EU402" s="4">
        <f t="shared" si="253"/>
        <v>0</v>
      </c>
      <c r="EV402" s="4">
        <f t="shared" si="253"/>
        <v>0</v>
      </c>
      <c r="EW402" s="4">
        <f t="shared" si="253"/>
        <v>0</v>
      </c>
      <c r="EX402" s="4">
        <f t="shared" si="253"/>
        <v>0</v>
      </c>
      <c r="EY402" s="4">
        <f t="shared" si="253"/>
        <v>0</v>
      </c>
      <c r="EZ402" s="4">
        <f t="shared" si="253"/>
        <v>0</v>
      </c>
      <c r="FA402" s="4">
        <f t="shared" si="253"/>
        <v>0</v>
      </c>
      <c r="FB402" s="4">
        <f t="shared" si="253"/>
        <v>0</v>
      </c>
      <c r="FC402" s="4">
        <f t="shared" si="253"/>
        <v>0</v>
      </c>
      <c r="FD402" s="4">
        <f t="shared" si="253"/>
        <v>0</v>
      </c>
      <c r="FE402" s="4">
        <f t="shared" si="253"/>
        <v>0</v>
      </c>
      <c r="FF402" s="4">
        <f t="shared" si="253"/>
        <v>0</v>
      </c>
      <c r="FG402" s="4">
        <f t="shared" si="253"/>
        <v>0</v>
      </c>
      <c r="FH402" s="4">
        <f t="shared" si="253"/>
        <v>0</v>
      </c>
      <c r="FI402" s="4">
        <f t="shared" si="253"/>
        <v>0</v>
      </c>
      <c r="FJ402" s="4">
        <f t="shared" si="253"/>
        <v>0</v>
      </c>
      <c r="FK402" s="4">
        <f t="shared" si="253"/>
        <v>0</v>
      </c>
      <c r="FL402" s="4">
        <f t="shared" si="253"/>
        <v>0</v>
      </c>
      <c r="FM402" s="4">
        <f t="shared" si="253"/>
        <v>0</v>
      </c>
      <c r="FN402" s="4">
        <f t="shared" si="253"/>
        <v>0</v>
      </c>
      <c r="FO402" s="4">
        <f t="shared" si="253"/>
        <v>0</v>
      </c>
      <c r="FP402" s="4">
        <f t="shared" si="253"/>
        <v>0</v>
      </c>
      <c r="FQ402" s="4">
        <f t="shared" si="253"/>
        <v>0</v>
      </c>
      <c r="FR402" s="4">
        <f t="shared" si="253"/>
        <v>0</v>
      </c>
      <c r="FS402" s="4">
        <f t="shared" ref="FS402:GX402" si="254">FS431</f>
        <v>2023293.43</v>
      </c>
      <c r="FT402" s="4">
        <f t="shared" si="254"/>
        <v>0</v>
      </c>
      <c r="FU402" s="4">
        <f t="shared" si="254"/>
        <v>2023293.43</v>
      </c>
      <c r="FV402" s="4">
        <f t="shared" si="254"/>
        <v>0</v>
      </c>
      <c r="FW402" s="4">
        <f t="shared" si="254"/>
        <v>1752860.42</v>
      </c>
      <c r="FX402" s="4">
        <f t="shared" si="254"/>
        <v>1752860.42</v>
      </c>
      <c r="FY402" s="4">
        <f t="shared" si="254"/>
        <v>0</v>
      </c>
      <c r="FZ402" s="4">
        <f t="shared" si="254"/>
        <v>1752860.42</v>
      </c>
      <c r="GA402" s="4">
        <f t="shared" si="254"/>
        <v>0</v>
      </c>
      <c r="GB402" s="4">
        <f t="shared" si="254"/>
        <v>0</v>
      </c>
      <c r="GC402" s="4">
        <f t="shared" si="254"/>
        <v>0</v>
      </c>
      <c r="GD402" s="4">
        <f t="shared" si="254"/>
        <v>0</v>
      </c>
      <c r="GE402" s="4">
        <f t="shared" si="254"/>
        <v>0</v>
      </c>
      <c r="GF402" s="4">
        <f t="shared" si="254"/>
        <v>0</v>
      </c>
      <c r="GG402" s="4">
        <f t="shared" si="254"/>
        <v>0</v>
      </c>
      <c r="GH402" s="4">
        <f t="shared" si="254"/>
        <v>0</v>
      </c>
      <c r="GI402" s="4">
        <f t="shared" si="254"/>
        <v>0</v>
      </c>
      <c r="GJ402" s="4">
        <f t="shared" si="254"/>
        <v>0</v>
      </c>
      <c r="GK402" s="4">
        <f t="shared" si="254"/>
        <v>0</v>
      </c>
      <c r="GL402" s="4">
        <f t="shared" si="254"/>
        <v>0</v>
      </c>
      <c r="GM402" s="4">
        <f t="shared" si="254"/>
        <v>0</v>
      </c>
      <c r="GN402" s="4">
        <f t="shared" si="254"/>
        <v>0</v>
      </c>
      <c r="GO402" s="4">
        <f t="shared" si="254"/>
        <v>0</v>
      </c>
      <c r="GP402" s="4">
        <f t="shared" si="254"/>
        <v>0</v>
      </c>
      <c r="GQ402" s="4">
        <f t="shared" si="254"/>
        <v>0</v>
      </c>
      <c r="GR402" s="4">
        <f t="shared" si="254"/>
        <v>0</v>
      </c>
      <c r="GS402" s="4">
        <f t="shared" si="254"/>
        <v>0</v>
      </c>
      <c r="GT402" s="4">
        <f t="shared" si="254"/>
        <v>0</v>
      </c>
      <c r="GU402" s="4">
        <f t="shared" si="254"/>
        <v>0</v>
      </c>
      <c r="GV402" s="4">
        <f t="shared" si="254"/>
        <v>0</v>
      </c>
      <c r="GW402" s="4">
        <f t="shared" si="254"/>
        <v>0</v>
      </c>
      <c r="GX402" s="4">
        <f t="shared" si="254"/>
        <v>0</v>
      </c>
    </row>
    <row r="404" spans="1:255" x14ac:dyDescent="0.2">
      <c r="A404" s="2">
        <v>17</v>
      </c>
      <c r="B404" s="2">
        <v>1</v>
      </c>
      <c r="C404" s="2">
        <f>ROW(SmtRes!A194)</f>
        <v>194</v>
      </c>
      <c r="D404" s="2">
        <f>ROW(EtalonRes!A219)</f>
        <v>219</v>
      </c>
      <c r="E404" s="2" t="s">
        <v>252</v>
      </c>
      <c r="F404" s="2" t="s">
        <v>22</v>
      </c>
      <c r="G404" s="2" t="s">
        <v>253</v>
      </c>
      <c r="H404" s="2" t="s">
        <v>24</v>
      </c>
      <c r="I404" s="2">
        <v>3.4</v>
      </c>
      <c r="J404" s="2">
        <v>0</v>
      </c>
      <c r="K404" s="2">
        <v>3.4</v>
      </c>
      <c r="L404" s="2">
        <v>3.4</v>
      </c>
      <c r="M404" s="2">
        <v>0</v>
      </c>
      <c r="N404" s="2">
        <f t="shared" ref="N404:N429" si="255">ROUND(L404-M404,4)</f>
        <v>3.4</v>
      </c>
      <c r="O404" s="2">
        <f t="shared" ref="O404:O429" si="256">ROUND(CP404,2)</f>
        <v>109554.79</v>
      </c>
      <c r="P404" s="2">
        <f t="shared" ref="P404:P429" si="257">ROUND((ROUND((AC404*AW404*I404),2)*BC404),2)</f>
        <v>3697.99</v>
      </c>
      <c r="Q404" s="2">
        <f>(ROUND((ROUND(((((ET404*1.2)*1.1))*AV404*I404),2)*BB404),2)+ROUND((ROUND(((AE404-(((EU404*1.2)*1.1)))*AV404*I404),2)*BS404),2))</f>
        <v>11773.27</v>
      </c>
      <c r="R404" s="2">
        <f t="shared" ref="R404:R429" si="258">ROUND((ROUND((AE404*AV404*I404),2)*BS404),2)</f>
        <v>3218.38</v>
      </c>
      <c r="S404" s="2">
        <f t="shared" ref="S404:S429" si="259">ROUND((ROUND((AF404*AV404*I404),2)*BA404),2)</f>
        <v>94083.53</v>
      </c>
      <c r="T404" s="2">
        <f t="shared" ref="T404:T429" si="260">ROUND(CU404*I404,2)</f>
        <v>0</v>
      </c>
      <c r="U404" s="2">
        <f t="shared" ref="U404:U429" si="261">CV404*I404</f>
        <v>254.30641631999993</v>
      </c>
      <c r="V404" s="2">
        <f t="shared" ref="V404:V429" si="262">CW404*I404</f>
        <v>0</v>
      </c>
      <c r="W404" s="2">
        <f t="shared" ref="W404:W429" si="263">ROUND(CX404*I404,2)</f>
        <v>0</v>
      </c>
      <c r="X404" s="2">
        <f t="shared" ref="X404:X429" si="264">ROUND(CY404,2)</f>
        <v>86556.85</v>
      </c>
      <c r="Y404" s="2">
        <f t="shared" ref="Y404:Y429" si="265">ROUND(CZ404,2)</f>
        <v>40455.919999999998</v>
      </c>
      <c r="Z404" s="2"/>
      <c r="AA404" s="2">
        <v>52210627</v>
      </c>
      <c r="AB404" s="2">
        <f t="shared" ref="AB404:AB429" si="266">ROUND((AC404+AD404+AF404),6)</f>
        <v>1353.2944</v>
      </c>
      <c r="AC404" s="2">
        <f t="shared" ref="AC404:AC409" si="267">ROUND((ES404),6)</f>
        <v>188.5</v>
      </c>
      <c r="AD404" s="2">
        <f>ROUND((((((ET404*1.2)*1.1))-(((EU404*1.2)*1.1)))+AE404),6)</f>
        <v>297.68639999999999</v>
      </c>
      <c r="AE404" s="2">
        <f>ROUND((((EU404*1.2)*1.1)),6)</f>
        <v>29.660399999999999</v>
      </c>
      <c r="AF404" s="2">
        <f>ROUND((((EV404*1.2)*1.1)),6)</f>
        <v>867.10799999999995</v>
      </c>
      <c r="AG404" s="2">
        <f t="shared" ref="AG404:AG429" si="268">ROUND((AP404),6)</f>
        <v>0</v>
      </c>
      <c r="AH404" s="2">
        <f>(((EW404*1.2)*1.1))</f>
        <v>71.438399999999987</v>
      </c>
      <c r="AI404" s="2">
        <f>(((EX404*1.2)*1.1))</f>
        <v>0</v>
      </c>
      <c r="AJ404" s="2">
        <f t="shared" ref="AJ404:AJ429" si="269">(AS404)</f>
        <v>0</v>
      </c>
      <c r="AK404" s="2">
        <v>1070.92</v>
      </c>
      <c r="AL404" s="2">
        <v>188.5</v>
      </c>
      <c r="AM404" s="2">
        <v>225.52</v>
      </c>
      <c r="AN404" s="2">
        <v>22.47</v>
      </c>
      <c r="AO404" s="2">
        <v>656.9</v>
      </c>
      <c r="AP404" s="2">
        <v>0</v>
      </c>
      <c r="AQ404" s="2">
        <v>54.12</v>
      </c>
      <c r="AR404" s="2">
        <v>0</v>
      </c>
      <c r="AS404" s="2">
        <v>0</v>
      </c>
      <c r="AT404" s="2">
        <v>92</v>
      </c>
      <c r="AU404" s="2">
        <v>43</v>
      </c>
      <c r="AV404" s="2">
        <v>1.0469999999999999</v>
      </c>
      <c r="AW404" s="2">
        <v>1</v>
      </c>
      <c r="AX404" s="2"/>
      <c r="AY404" s="2"/>
      <c r="AZ404" s="2">
        <v>1</v>
      </c>
      <c r="BA404" s="2">
        <v>30.48</v>
      </c>
      <c r="BB404" s="2">
        <v>11.11</v>
      </c>
      <c r="BC404" s="2">
        <v>5.77</v>
      </c>
      <c r="BD404" s="2" t="s">
        <v>3</v>
      </c>
      <c r="BE404" s="2" t="s">
        <v>3</v>
      </c>
      <c r="BF404" s="2" t="s">
        <v>3</v>
      </c>
      <c r="BG404" s="2" t="s">
        <v>3</v>
      </c>
      <c r="BH404" s="2">
        <v>0</v>
      </c>
      <c r="BI404" s="2">
        <v>2</v>
      </c>
      <c r="BJ404" s="2" t="s">
        <v>25</v>
      </c>
      <c r="BK404" s="2"/>
      <c r="BL404" s="2"/>
      <c r="BM404" s="2">
        <v>1726</v>
      </c>
      <c r="BN404" s="2">
        <v>0</v>
      </c>
      <c r="BO404" s="2" t="s">
        <v>22</v>
      </c>
      <c r="BP404" s="2">
        <v>1</v>
      </c>
      <c r="BQ404" s="2">
        <v>40</v>
      </c>
      <c r="BR404" s="2">
        <v>0</v>
      </c>
      <c r="BS404" s="2">
        <v>30.48</v>
      </c>
      <c r="BT404" s="2">
        <v>1</v>
      </c>
      <c r="BU404" s="2">
        <v>1</v>
      </c>
      <c r="BV404" s="2">
        <v>1</v>
      </c>
      <c r="BW404" s="2">
        <v>1</v>
      </c>
      <c r="BX404" s="2">
        <v>1</v>
      </c>
      <c r="BY404" s="2" t="s">
        <v>3</v>
      </c>
      <c r="BZ404" s="2">
        <v>92</v>
      </c>
      <c r="CA404" s="2">
        <v>43</v>
      </c>
      <c r="CB404" s="2" t="s">
        <v>3</v>
      </c>
      <c r="CC404" s="2"/>
      <c r="CD404" s="2"/>
      <c r="CE404" s="2">
        <v>30</v>
      </c>
      <c r="CF404" s="2">
        <v>0</v>
      </c>
      <c r="CG404" s="2">
        <v>0</v>
      </c>
      <c r="CH404" s="2">
        <v>40</v>
      </c>
      <c r="CI404" s="2">
        <v>0</v>
      </c>
      <c r="CJ404" s="2">
        <v>0</v>
      </c>
      <c r="CK404" s="2">
        <v>0</v>
      </c>
      <c r="CL404" s="2">
        <v>0</v>
      </c>
      <c r="CM404" s="2">
        <v>0</v>
      </c>
      <c r="CN404" s="2" t="s">
        <v>462</v>
      </c>
      <c r="CO404" s="2">
        <v>0</v>
      </c>
      <c r="CP404" s="2">
        <f t="shared" ref="CP404:CP429" si="270">(P404+Q404+S404)</f>
        <v>109554.79</v>
      </c>
      <c r="CQ404" s="2">
        <f t="shared" ref="CQ404:CQ429" si="271">ROUND((ROUND((AC404*AW404*1),2)*BC404),2)</f>
        <v>1087.6500000000001</v>
      </c>
      <c r="CR404" s="2">
        <f>(ROUND((ROUND(((((ET404*1.2)*1.1))*AV404*1),2)*BB404),2)+ROUND((ROUND(((AE404-(((EU404*1.2)*1.1)))*AV404*1),2)*BS404),2))</f>
        <v>3462.76</v>
      </c>
      <c r="CS404" s="2">
        <f t="shared" ref="CS404:CS429" si="272">ROUND((ROUND((AE404*AV404*1),2)*BS404),2)</f>
        <v>946.4</v>
      </c>
      <c r="CT404" s="2">
        <f t="shared" ref="CT404:CT429" si="273">ROUND((ROUND((AF404*AV404*1),2)*BA404),2)</f>
        <v>27671.57</v>
      </c>
      <c r="CU404" s="2">
        <f t="shared" ref="CU404:CU429" si="274">AG404</f>
        <v>0</v>
      </c>
      <c r="CV404" s="2">
        <f t="shared" ref="CV404:CV429" si="275">(AH404*AV404)</f>
        <v>74.796004799999977</v>
      </c>
      <c r="CW404" s="2">
        <f t="shared" ref="CW404:CW429" si="276">AI404</f>
        <v>0</v>
      </c>
      <c r="CX404" s="2">
        <f t="shared" ref="CX404:CX429" si="277">AJ404</f>
        <v>0</v>
      </c>
      <c r="CY404" s="2">
        <f t="shared" ref="CY404:CY429" si="278">S404*(BZ404/100)</f>
        <v>86556.847600000008</v>
      </c>
      <c r="CZ404" s="2">
        <f t="shared" ref="CZ404:CZ429" si="279">S404*(CA404/100)</f>
        <v>40455.9179</v>
      </c>
      <c r="DA404" s="2"/>
      <c r="DB404" s="2"/>
      <c r="DC404" s="2" t="s">
        <v>3</v>
      </c>
      <c r="DD404" s="2" t="s">
        <v>3</v>
      </c>
      <c r="DE404" s="2" t="s">
        <v>26</v>
      </c>
      <c r="DF404" s="2" t="s">
        <v>26</v>
      </c>
      <c r="DG404" s="2" t="s">
        <v>26</v>
      </c>
      <c r="DH404" s="2" t="s">
        <v>3</v>
      </c>
      <c r="DI404" s="2" t="s">
        <v>26</v>
      </c>
      <c r="DJ404" s="2" t="s">
        <v>26</v>
      </c>
      <c r="DK404" s="2" t="s">
        <v>3</v>
      </c>
      <c r="DL404" s="2" t="s">
        <v>3</v>
      </c>
      <c r="DM404" s="2" t="s">
        <v>3</v>
      </c>
      <c r="DN404" s="2">
        <v>112</v>
      </c>
      <c r="DO404" s="2">
        <v>70</v>
      </c>
      <c r="DP404" s="2">
        <v>1.0469999999999999</v>
      </c>
      <c r="DQ404" s="2">
        <v>1</v>
      </c>
      <c r="DR404" s="2"/>
      <c r="DS404" s="2"/>
      <c r="DT404" s="2"/>
      <c r="DU404" s="2">
        <v>1003</v>
      </c>
      <c r="DV404" s="2" t="s">
        <v>24</v>
      </c>
      <c r="DW404" s="2" t="s">
        <v>24</v>
      </c>
      <c r="DX404" s="2">
        <v>100</v>
      </c>
      <c r="DY404" s="2"/>
      <c r="DZ404" s="2" t="s">
        <v>3</v>
      </c>
      <c r="EA404" s="2" t="s">
        <v>3</v>
      </c>
      <c r="EB404" s="2" t="s">
        <v>3</v>
      </c>
      <c r="EC404" s="2" t="s">
        <v>3</v>
      </c>
      <c r="ED404" s="2"/>
      <c r="EE404" s="2">
        <v>50803576</v>
      </c>
      <c r="EF404" s="2">
        <v>40</v>
      </c>
      <c r="EG404" s="2" t="s">
        <v>27</v>
      </c>
      <c r="EH404" s="2">
        <v>0</v>
      </c>
      <c r="EI404" s="2" t="s">
        <v>3</v>
      </c>
      <c r="EJ404" s="2">
        <v>2</v>
      </c>
      <c r="EK404" s="2">
        <v>1726</v>
      </c>
      <c r="EL404" s="2" t="s">
        <v>28</v>
      </c>
      <c r="EM404" s="2" t="s">
        <v>29</v>
      </c>
      <c r="EN404" s="2"/>
      <c r="EO404" s="2" t="s">
        <v>30</v>
      </c>
      <c r="EP404" s="2"/>
      <c r="EQ404" s="2">
        <v>0</v>
      </c>
      <c r="ER404" s="2">
        <v>1070.92</v>
      </c>
      <c r="ES404" s="2">
        <v>188.5</v>
      </c>
      <c r="ET404" s="2">
        <v>225.52</v>
      </c>
      <c r="EU404" s="2">
        <v>22.47</v>
      </c>
      <c r="EV404" s="2">
        <v>656.9</v>
      </c>
      <c r="EW404" s="2">
        <v>54.12</v>
      </c>
      <c r="EX404" s="2">
        <v>0</v>
      </c>
      <c r="EY404" s="2">
        <v>0</v>
      </c>
      <c r="EZ404" s="2"/>
      <c r="FA404" s="2"/>
      <c r="FB404" s="2"/>
      <c r="FC404" s="2"/>
      <c r="FD404" s="2"/>
      <c r="FE404" s="2"/>
      <c r="FF404" s="2"/>
      <c r="FG404" s="2"/>
      <c r="FH404" s="2"/>
      <c r="FI404" s="2"/>
      <c r="FJ404" s="2"/>
      <c r="FK404" s="2"/>
      <c r="FL404" s="2"/>
      <c r="FM404" s="2"/>
      <c r="FN404" s="2"/>
      <c r="FO404" s="2"/>
      <c r="FP404" s="2"/>
      <c r="FQ404" s="2">
        <v>0</v>
      </c>
      <c r="FR404" s="2">
        <f t="shared" ref="FR404:FR429" si="280">ROUND(IF(BI404=3,GM404,0),2)</f>
        <v>0</v>
      </c>
      <c r="FS404" s="2">
        <v>0</v>
      </c>
      <c r="FT404" s="2"/>
      <c r="FU404" s="2"/>
      <c r="FV404" s="2"/>
      <c r="FW404" s="2"/>
      <c r="FX404" s="2">
        <v>112</v>
      </c>
      <c r="FY404" s="2">
        <v>70</v>
      </c>
      <c r="FZ404" s="2"/>
      <c r="GA404" s="2" t="s">
        <v>3</v>
      </c>
      <c r="GB404" s="2"/>
      <c r="GC404" s="2"/>
      <c r="GD404" s="2">
        <v>0</v>
      </c>
      <c r="GE404" s="2"/>
      <c r="GF404" s="2">
        <v>93738670</v>
      </c>
      <c r="GG404" s="2">
        <v>2</v>
      </c>
      <c r="GH404" s="2">
        <v>1</v>
      </c>
      <c r="GI404" s="2">
        <v>2</v>
      </c>
      <c r="GJ404" s="2">
        <v>0</v>
      </c>
      <c r="GK404" s="2">
        <f>ROUND(R404*(R12)/100,2)</f>
        <v>5149.41</v>
      </c>
      <c r="GL404" s="2">
        <f t="shared" ref="GL404:GL429" si="281">ROUND(IF(AND(BH404=3,BI404=3,FS404&lt;&gt;0),P404,0),2)</f>
        <v>0</v>
      </c>
      <c r="GM404" s="2">
        <f t="shared" ref="GM404:GM429" si="282">ROUND(O404+X404+Y404+GK404,2)+GX404</f>
        <v>241716.97</v>
      </c>
      <c r="GN404" s="2">
        <f t="shared" ref="GN404:GN429" si="283">IF(OR(BI404=0,BI404=1),GM404-GX404,0)</f>
        <v>0</v>
      </c>
      <c r="GO404" s="2">
        <f t="shared" ref="GO404:GO429" si="284">IF(BI404=2,GM404-GX404,0)</f>
        <v>241716.97</v>
      </c>
      <c r="GP404" s="2">
        <f t="shared" ref="GP404:GP429" si="285">IF(BI404=4,GM404-GX404,0)</f>
        <v>0</v>
      </c>
      <c r="GQ404" s="2"/>
      <c r="GR404" s="2">
        <v>0</v>
      </c>
      <c r="GS404" s="2">
        <v>3</v>
      </c>
      <c r="GT404" s="2">
        <v>0</v>
      </c>
      <c r="GU404" s="2" t="s">
        <v>3</v>
      </c>
      <c r="GV404" s="2">
        <f t="shared" ref="GV404:GV429" si="286">ROUND((GT404),6)</f>
        <v>0</v>
      </c>
      <c r="GW404" s="2">
        <v>1</v>
      </c>
      <c r="GX404" s="2">
        <f t="shared" ref="GX404:GX429" si="287">ROUND(HC404*I404,2)</f>
        <v>0</v>
      </c>
      <c r="GY404" s="2"/>
      <c r="GZ404" s="2"/>
      <c r="HA404" s="2">
        <v>0</v>
      </c>
      <c r="HB404" s="2">
        <v>0</v>
      </c>
      <c r="HC404" s="2">
        <f t="shared" ref="HC404:HC429" si="288">GV404*GW404</f>
        <v>0</v>
      </c>
      <c r="HD404" s="2"/>
      <c r="HE404" s="2" t="s">
        <v>3</v>
      </c>
      <c r="HF404" s="2" t="s">
        <v>3</v>
      </c>
      <c r="HG404" s="2"/>
      <c r="HH404" s="2"/>
      <c r="HI404" s="2"/>
      <c r="HJ404" s="2"/>
      <c r="HK404" s="2"/>
      <c r="HL404" s="2"/>
      <c r="HM404" s="2" t="s">
        <v>3</v>
      </c>
      <c r="HN404" s="2" t="s">
        <v>3</v>
      </c>
      <c r="HO404" s="2" t="s">
        <v>3</v>
      </c>
      <c r="HP404" s="2" t="s">
        <v>3</v>
      </c>
      <c r="HQ404" s="2" t="s">
        <v>3</v>
      </c>
      <c r="HR404" s="2"/>
      <c r="HS404" s="2"/>
      <c r="HT404" s="2"/>
      <c r="HU404" s="2"/>
      <c r="HV404" s="2"/>
      <c r="HW404" s="2"/>
      <c r="HX404" s="2"/>
      <c r="HY404" s="2"/>
      <c r="HZ404" s="2"/>
      <c r="IA404" s="2"/>
      <c r="IB404" s="2"/>
      <c r="IC404" s="2"/>
      <c r="ID404" s="2"/>
      <c r="IE404" s="2"/>
      <c r="IF404" s="2"/>
      <c r="IG404" s="2"/>
      <c r="IH404" s="2"/>
      <c r="II404" s="2"/>
      <c r="IJ404" s="2"/>
      <c r="IK404" s="2">
        <v>0</v>
      </c>
      <c r="IL404" s="2"/>
      <c r="IM404" s="2"/>
      <c r="IN404" s="2"/>
      <c r="IO404" s="2"/>
      <c r="IP404" s="2"/>
      <c r="IQ404" s="2"/>
      <c r="IR404" s="2"/>
      <c r="IS404" s="2"/>
      <c r="IT404" s="2"/>
      <c r="IU404" s="2"/>
    </row>
    <row r="405" spans="1:255" x14ac:dyDescent="0.2">
      <c r="A405">
        <v>17</v>
      </c>
      <c r="B405">
        <v>1</v>
      </c>
      <c r="C405">
        <f>ROW(SmtRes!A206)</f>
        <v>206</v>
      </c>
      <c r="D405">
        <f>ROW(EtalonRes!A234)</f>
        <v>234</v>
      </c>
      <c r="E405" t="s">
        <v>252</v>
      </c>
      <c r="F405" t="s">
        <v>22</v>
      </c>
      <c r="G405" t="s">
        <v>253</v>
      </c>
      <c r="H405" t="s">
        <v>24</v>
      </c>
      <c r="I405">
        <v>3.4</v>
      </c>
      <c r="J405">
        <v>0</v>
      </c>
      <c r="K405">
        <v>3.4</v>
      </c>
      <c r="L405">
        <v>3.4</v>
      </c>
      <c r="M405">
        <v>0</v>
      </c>
      <c r="N405">
        <f t="shared" si="255"/>
        <v>3.4</v>
      </c>
      <c r="O405">
        <f t="shared" si="256"/>
        <v>109554.79</v>
      </c>
      <c r="P405">
        <f t="shared" si="257"/>
        <v>3697.99</v>
      </c>
      <c r="Q405">
        <f>(ROUND((ROUND(((((ET405*1.2)*1.1))*AV405*I405),2)*BB405),2)+ROUND((ROUND(((AE405-(((EU405*1.2)*1.1)))*AV405*I405),2)*BS405),2))</f>
        <v>11773.27</v>
      </c>
      <c r="R405">
        <f t="shared" si="258"/>
        <v>3218.38</v>
      </c>
      <c r="S405">
        <f t="shared" si="259"/>
        <v>94083.53</v>
      </c>
      <c r="T405">
        <f t="shared" si="260"/>
        <v>0</v>
      </c>
      <c r="U405">
        <f t="shared" si="261"/>
        <v>254.30641631999993</v>
      </c>
      <c r="V405">
        <f t="shared" si="262"/>
        <v>0</v>
      </c>
      <c r="W405">
        <f t="shared" si="263"/>
        <v>0</v>
      </c>
      <c r="X405">
        <f t="shared" si="264"/>
        <v>86556.85</v>
      </c>
      <c r="Y405">
        <f t="shared" si="265"/>
        <v>40455.919999999998</v>
      </c>
      <c r="AA405">
        <v>52210569</v>
      </c>
      <c r="AB405">
        <f t="shared" si="266"/>
        <v>1353.2944</v>
      </c>
      <c r="AC405">
        <f t="shared" si="267"/>
        <v>188.5</v>
      </c>
      <c r="AD405">
        <f>ROUND((((((ET405*1.2)*1.1))-(((EU405*1.2)*1.1)))+AE405),6)</f>
        <v>297.68639999999999</v>
      </c>
      <c r="AE405">
        <f>ROUND((((EU405*1.2)*1.1)),6)</f>
        <v>29.660399999999999</v>
      </c>
      <c r="AF405">
        <f>ROUND((((EV405*1.2)*1.1)),6)</f>
        <v>867.10799999999995</v>
      </c>
      <c r="AG405">
        <f t="shared" si="268"/>
        <v>0</v>
      </c>
      <c r="AH405">
        <f>(((EW405*1.2)*1.1))</f>
        <v>71.438399999999987</v>
      </c>
      <c r="AI405">
        <f>(((EX405*1.2)*1.1))</f>
        <v>0</v>
      </c>
      <c r="AJ405">
        <f t="shared" si="269"/>
        <v>0</v>
      </c>
      <c r="AK405">
        <v>1070.92</v>
      </c>
      <c r="AL405">
        <v>188.5</v>
      </c>
      <c r="AM405">
        <v>225.52</v>
      </c>
      <c r="AN405">
        <v>22.47</v>
      </c>
      <c r="AO405">
        <v>656.9</v>
      </c>
      <c r="AP405">
        <v>0</v>
      </c>
      <c r="AQ405">
        <v>54.12</v>
      </c>
      <c r="AR405">
        <v>0</v>
      </c>
      <c r="AS405">
        <v>0</v>
      </c>
      <c r="AT405">
        <v>92</v>
      </c>
      <c r="AU405">
        <v>43</v>
      </c>
      <c r="AV405">
        <v>1.0469999999999999</v>
      </c>
      <c r="AW405">
        <v>1</v>
      </c>
      <c r="AZ405">
        <v>1</v>
      </c>
      <c r="BA405">
        <v>30.48</v>
      </c>
      <c r="BB405">
        <v>11.11</v>
      </c>
      <c r="BC405">
        <v>5.77</v>
      </c>
      <c r="BD405" t="s">
        <v>3</v>
      </c>
      <c r="BE405" t="s">
        <v>3</v>
      </c>
      <c r="BF405" t="s">
        <v>3</v>
      </c>
      <c r="BG405" t="s">
        <v>3</v>
      </c>
      <c r="BH405">
        <v>0</v>
      </c>
      <c r="BI405">
        <v>2</v>
      </c>
      <c r="BJ405" t="s">
        <v>25</v>
      </c>
      <c r="BM405">
        <v>1726</v>
      </c>
      <c r="BN405">
        <v>0</v>
      </c>
      <c r="BO405" t="s">
        <v>22</v>
      </c>
      <c r="BP405">
        <v>1</v>
      </c>
      <c r="BQ405">
        <v>40</v>
      </c>
      <c r="BR405">
        <v>0</v>
      </c>
      <c r="BS405">
        <v>30.48</v>
      </c>
      <c r="BT405">
        <v>1</v>
      </c>
      <c r="BU405">
        <v>1</v>
      </c>
      <c r="BV405">
        <v>1</v>
      </c>
      <c r="BW405">
        <v>1</v>
      </c>
      <c r="BX405">
        <v>1</v>
      </c>
      <c r="BY405" t="s">
        <v>3</v>
      </c>
      <c r="BZ405">
        <v>92</v>
      </c>
      <c r="CA405">
        <v>43</v>
      </c>
      <c r="CB405" t="s">
        <v>3</v>
      </c>
      <c r="CE405">
        <v>30</v>
      </c>
      <c r="CF405">
        <v>0</v>
      </c>
      <c r="CG405">
        <v>0</v>
      </c>
      <c r="CH405">
        <v>40</v>
      </c>
      <c r="CI405">
        <v>0</v>
      </c>
      <c r="CJ405">
        <v>0</v>
      </c>
      <c r="CK405">
        <v>0</v>
      </c>
      <c r="CL405">
        <v>0</v>
      </c>
      <c r="CM405">
        <v>0</v>
      </c>
      <c r="CN405" t="s">
        <v>462</v>
      </c>
      <c r="CO405">
        <v>0</v>
      </c>
      <c r="CP405">
        <f t="shared" si="270"/>
        <v>109554.79</v>
      </c>
      <c r="CQ405">
        <f t="shared" si="271"/>
        <v>1087.6500000000001</v>
      </c>
      <c r="CR405">
        <f>(ROUND((ROUND(((((ET405*1.2)*1.1))*AV405*1),2)*BB405),2)+ROUND((ROUND(((AE405-(((EU405*1.2)*1.1)))*AV405*1),2)*BS405),2))</f>
        <v>3462.76</v>
      </c>
      <c r="CS405">
        <f t="shared" si="272"/>
        <v>946.4</v>
      </c>
      <c r="CT405">
        <f t="shared" si="273"/>
        <v>27671.57</v>
      </c>
      <c r="CU405">
        <f t="shared" si="274"/>
        <v>0</v>
      </c>
      <c r="CV405">
        <f t="shared" si="275"/>
        <v>74.796004799999977</v>
      </c>
      <c r="CW405">
        <f t="shared" si="276"/>
        <v>0</v>
      </c>
      <c r="CX405">
        <f t="shared" si="277"/>
        <v>0</v>
      </c>
      <c r="CY405">
        <f t="shared" si="278"/>
        <v>86556.847600000008</v>
      </c>
      <c r="CZ405">
        <f t="shared" si="279"/>
        <v>40455.9179</v>
      </c>
      <c r="DC405" t="s">
        <v>3</v>
      </c>
      <c r="DD405" t="s">
        <v>3</v>
      </c>
      <c r="DE405" t="s">
        <v>26</v>
      </c>
      <c r="DF405" t="s">
        <v>26</v>
      </c>
      <c r="DG405" t="s">
        <v>26</v>
      </c>
      <c r="DH405" t="s">
        <v>3</v>
      </c>
      <c r="DI405" t="s">
        <v>26</v>
      </c>
      <c r="DJ405" t="s">
        <v>26</v>
      </c>
      <c r="DK405" t="s">
        <v>3</v>
      </c>
      <c r="DL405" t="s">
        <v>3</v>
      </c>
      <c r="DM405" t="s">
        <v>3</v>
      </c>
      <c r="DN405">
        <v>112</v>
      </c>
      <c r="DO405">
        <v>70</v>
      </c>
      <c r="DP405">
        <v>1.0469999999999999</v>
      </c>
      <c r="DQ405">
        <v>1</v>
      </c>
      <c r="DU405">
        <v>1003</v>
      </c>
      <c r="DV405" t="s">
        <v>24</v>
      </c>
      <c r="DW405" t="s">
        <v>24</v>
      </c>
      <c r="DX405">
        <v>100</v>
      </c>
      <c r="DZ405" t="s">
        <v>3</v>
      </c>
      <c r="EA405" t="s">
        <v>3</v>
      </c>
      <c r="EB405" t="s">
        <v>3</v>
      </c>
      <c r="EC405" t="s">
        <v>3</v>
      </c>
      <c r="EE405">
        <v>50803576</v>
      </c>
      <c r="EF405">
        <v>40</v>
      </c>
      <c r="EG405" t="s">
        <v>27</v>
      </c>
      <c r="EH405">
        <v>0</v>
      </c>
      <c r="EI405" t="s">
        <v>3</v>
      </c>
      <c r="EJ405">
        <v>2</v>
      </c>
      <c r="EK405">
        <v>1726</v>
      </c>
      <c r="EL405" t="s">
        <v>28</v>
      </c>
      <c r="EM405" t="s">
        <v>29</v>
      </c>
      <c r="EO405" t="s">
        <v>30</v>
      </c>
      <c r="EQ405">
        <v>0</v>
      </c>
      <c r="ER405">
        <v>1070.92</v>
      </c>
      <c r="ES405">
        <v>188.5</v>
      </c>
      <c r="ET405">
        <v>225.52</v>
      </c>
      <c r="EU405">
        <v>22.47</v>
      </c>
      <c r="EV405">
        <v>656.9</v>
      </c>
      <c r="EW405">
        <v>54.12</v>
      </c>
      <c r="EX405">
        <v>0</v>
      </c>
      <c r="EY405">
        <v>0</v>
      </c>
      <c r="FQ405">
        <v>0</v>
      </c>
      <c r="FR405">
        <f t="shared" si="280"/>
        <v>0</v>
      </c>
      <c r="FS405">
        <v>0</v>
      </c>
      <c r="FX405">
        <v>112</v>
      </c>
      <c r="FY405">
        <v>70</v>
      </c>
      <c r="GA405" t="s">
        <v>3</v>
      </c>
      <c r="GD405">
        <v>0</v>
      </c>
      <c r="GF405">
        <v>93738670</v>
      </c>
      <c r="GG405">
        <v>2</v>
      </c>
      <c r="GH405">
        <v>1</v>
      </c>
      <c r="GI405">
        <v>2</v>
      </c>
      <c r="GJ405">
        <v>0</v>
      </c>
      <c r="GK405">
        <f>ROUND(R405*(S12)/100,2)</f>
        <v>5149.41</v>
      </c>
      <c r="GL405">
        <f t="shared" si="281"/>
        <v>0</v>
      </c>
      <c r="GM405">
        <f t="shared" si="282"/>
        <v>241716.97</v>
      </c>
      <c r="GN405">
        <f t="shared" si="283"/>
        <v>0</v>
      </c>
      <c r="GO405">
        <f t="shared" si="284"/>
        <v>241716.97</v>
      </c>
      <c r="GP405">
        <f t="shared" si="285"/>
        <v>0</v>
      </c>
      <c r="GR405">
        <v>0</v>
      </c>
      <c r="GS405">
        <v>3</v>
      </c>
      <c r="GT405">
        <v>0</v>
      </c>
      <c r="GU405" t="s">
        <v>3</v>
      </c>
      <c r="GV405">
        <f t="shared" si="286"/>
        <v>0</v>
      </c>
      <c r="GW405">
        <v>1</v>
      </c>
      <c r="GX405">
        <f t="shared" si="287"/>
        <v>0</v>
      </c>
      <c r="HA405">
        <v>0</v>
      </c>
      <c r="HB405">
        <v>0</v>
      </c>
      <c r="HC405">
        <f t="shared" si="288"/>
        <v>0</v>
      </c>
      <c r="HE405" t="s">
        <v>3</v>
      </c>
      <c r="HF405" t="s">
        <v>3</v>
      </c>
      <c r="HM405" t="s">
        <v>3</v>
      </c>
      <c r="HN405" t="s">
        <v>3</v>
      </c>
      <c r="HO405" t="s">
        <v>3</v>
      </c>
      <c r="HP405" t="s">
        <v>3</v>
      </c>
      <c r="HQ405" t="s">
        <v>3</v>
      </c>
      <c r="IK405">
        <v>0</v>
      </c>
    </row>
    <row r="406" spans="1:255" x14ac:dyDescent="0.2">
      <c r="A406" s="2">
        <v>17</v>
      </c>
      <c r="B406" s="2">
        <v>1</v>
      </c>
      <c r="C406" s="2"/>
      <c r="D406" s="2"/>
      <c r="E406" s="2" t="s">
        <v>254</v>
      </c>
      <c r="F406" s="2" t="s">
        <v>32</v>
      </c>
      <c r="G406" s="2" t="s">
        <v>33</v>
      </c>
      <c r="H406" s="2" t="s">
        <v>34</v>
      </c>
      <c r="I406" s="2">
        <v>1.04</v>
      </c>
      <c r="J406" s="2">
        <v>0</v>
      </c>
      <c r="K406" s="2">
        <v>1.04</v>
      </c>
      <c r="L406" s="2">
        <v>1.04</v>
      </c>
      <c r="M406" s="2">
        <v>0</v>
      </c>
      <c r="N406" s="2">
        <f t="shared" si="255"/>
        <v>1.04</v>
      </c>
      <c r="O406" s="2">
        <f t="shared" si="256"/>
        <v>1672332.94</v>
      </c>
      <c r="P406" s="2">
        <f t="shared" si="257"/>
        <v>1672332.94</v>
      </c>
      <c r="Q406" s="2">
        <f>(ROUND((ROUND(((ET406)*AV406*I406),2)*BB406),2)+ROUND((ROUND(((AE406-(EU406))*AV406*I406),2)*BS406),2))</f>
        <v>0</v>
      </c>
      <c r="R406" s="2">
        <f t="shared" si="258"/>
        <v>0</v>
      </c>
      <c r="S406" s="2">
        <f t="shared" si="259"/>
        <v>0</v>
      </c>
      <c r="T406" s="2">
        <f t="shared" si="260"/>
        <v>0</v>
      </c>
      <c r="U406" s="2">
        <f t="shared" si="261"/>
        <v>0</v>
      </c>
      <c r="V406" s="2">
        <f t="shared" si="262"/>
        <v>0</v>
      </c>
      <c r="W406" s="2">
        <f t="shared" si="263"/>
        <v>0</v>
      </c>
      <c r="X406" s="2">
        <f t="shared" si="264"/>
        <v>0</v>
      </c>
      <c r="Y406" s="2">
        <f t="shared" si="265"/>
        <v>0</v>
      </c>
      <c r="Z406" s="2"/>
      <c r="AA406" s="2">
        <v>52210627</v>
      </c>
      <c r="AB406" s="2">
        <f t="shared" si="266"/>
        <v>113001.58</v>
      </c>
      <c r="AC406" s="2">
        <f t="shared" si="267"/>
        <v>113001.58</v>
      </c>
      <c r="AD406" s="2">
        <f>ROUND((((ET406)-(EU406))+AE406),6)</f>
        <v>0</v>
      </c>
      <c r="AE406" s="2">
        <f t="shared" ref="AE406:AF409" si="289">ROUND((EU406),6)</f>
        <v>0</v>
      </c>
      <c r="AF406" s="2">
        <f t="shared" si="289"/>
        <v>0</v>
      </c>
      <c r="AG406" s="2">
        <f t="shared" si="268"/>
        <v>0</v>
      </c>
      <c r="AH406" s="2">
        <f t="shared" ref="AH406:AI409" si="290">(EW406)</f>
        <v>0</v>
      </c>
      <c r="AI406" s="2">
        <f t="shared" si="290"/>
        <v>0</v>
      </c>
      <c r="AJ406" s="2">
        <f t="shared" si="269"/>
        <v>0</v>
      </c>
      <c r="AK406" s="2">
        <v>113001.58</v>
      </c>
      <c r="AL406" s="2">
        <v>113001.58</v>
      </c>
      <c r="AM406" s="2">
        <v>0</v>
      </c>
      <c r="AN406" s="2">
        <v>0</v>
      </c>
      <c r="AO406" s="2">
        <v>0</v>
      </c>
      <c r="AP406" s="2">
        <v>0</v>
      </c>
      <c r="AQ406" s="2">
        <v>0</v>
      </c>
      <c r="AR406" s="2">
        <v>0</v>
      </c>
      <c r="AS406" s="2">
        <v>0</v>
      </c>
      <c r="AT406" s="2">
        <v>0</v>
      </c>
      <c r="AU406" s="2">
        <v>0</v>
      </c>
      <c r="AV406" s="2">
        <v>1</v>
      </c>
      <c r="AW406" s="2">
        <v>1</v>
      </c>
      <c r="AX406" s="2"/>
      <c r="AY406" s="2"/>
      <c r="AZ406" s="2">
        <v>1</v>
      </c>
      <c r="BA406" s="2">
        <v>1</v>
      </c>
      <c r="BB406" s="2">
        <v>1</v>
      </c>
      <c r="BC406" s="2">
        <v>14.23</v>
      </c>
      <c r="BD406" s="2" t="s">
        <v>3</v>
      </c>
      <c r="BE406" s="2" t="s">
        <v>3</v>
      </c>
      <c r="BF406" s="2" t="s">
        <v>3</v>
      </c>
      <c r="BG406" s="2" t="s">
        <v>3</v>
      </c>
      <c r="BH406" s="2">
        <v>3</v>
      </c>
      <c r="BI406" s="2">
        <v>2</v>
      </c>
      <c r="BJ406" s="2" t="s">
        <v>35</v>
      </c>
      <c r="BK406" s="2"/>
      <c r="BL406" s="2"/>
      <c r="BM406" s="2">
        <v>1618</v>
      </c>
      <c r="BN406" s="2">
        <v>0</v>
      </c>
      <c r="BO406" s="2" t="s">
        <v>32</v>
      </c>
      <c r="BP406" s="2">
        <v>1</v>
      </c>
      <c r="BQ406" s="2">
        <v>201</v>
      </c>
      <c r="BR406" s="2">
        <v>0</v>
      </c>
      <c r="BS406" s="2">
        <v>1</v>
      </c>
      <c r="BT406" s="2">
        <v>1</v>
      </c>
      <c r="BU406" s="2">
        <v>1</v>
      </c>
      <c r="BV406" s="2">
        <v>1</v>
      </c>
      <c r="BW406" s="2">
        <v>1</v>
      </c>
      <c r="BX406" s="2">
        <v>1</v>
      </c>
      <c r="BY406" s="2" t="s">
        <v>3</v>
      </c>
      <c r="BZ406" s="2">
        <v>0</v>
      </c>
      <c r="CA406" s="2">
        <v>0</v>
      </c>
      <c r="CB406" s="2" t="s">
        <v>3</v>
      </c>
      <c r="CC406" s="2"/>
      <c r="CD406" s="2"/>
      <c r="CE406" s="2">
        <v>30</v>
      </c>
      <c r="CF406" s="2">
        <v>0</v>
      </c>
      <c r="CG406" s="2">
        <v>0</v>
      </c>
      <c r="CH406" s="2">
        <v>41</v>
      </c>
      <c r="CI406" s="2">
        <v>0</v>
      </c>
      <c r="CJ406" s="2">
        <v>0</v>
      </c>
      <c r="CK406" s="2">
        <v>0</v>
      </c>
      <c r="CL406" s="2">
        <v>0</v>
      </c>
      <c r="CM406" s="2">
        <v>0</v>
      </c>
      <c r="CN406" s="2" t="s">
        <v>3</v>
      </c>
      <c r="CO406" s="2">
        <v>0</v>
      </c>
      <c r="CP406" s="2">
        <f t="shared" si="270"/>
        <v>1672332.94</v>
      </c>
      <c r="CQ406" s="2">
        <f t="shared" si="271"/>
        <v>1608012.48</v>
      </c>
      <c r="CR406" s="2">
        <f>(ROUND((ROUND(((ET406)*AV406*1),2)*BB406),2)+ROUND((ROUND(((AE406-(EU406))*AV406*1),2)*BS406),2))</f>
        <v>0</v>
      </c>
      <c r="CS406" s="2">
        <f t="shared" si="272"/>
        <v>0</v>
      </c>
      <c r="CT406" s="2">
        <f t="shared" si="273"/>
        <v>0</v>
      </c>
      <c r="CU406" s="2">
        <f t="shared" si="274"/>
        <v>0</v>
      </c>
      <c r="CV406" s="2">
        <f t="shared" si="275"/>
        <v>0</v>
      </c>
      <c r="CW406" s="2">
        <f t="shared" si="276"/>
        <v>0</v>
      </c>
      <c r="CX406" s="2">
        <f t="shared" si="277"/>
        <v>0</v>
      </c>
      <c r="CY406" s="2">
        <f t="shared" si="278"/>
        <v>0</v>
      </c>
      <c r="CZ406" s="2">
        <f t="shared" si="279"/>
        <v>0</v>
      </c>
      <c r="DA406" s="2"/>
      <c r="DB406" s="2"/>
      <c r="DC406" s="2" t="s">
        <v>3</v>
      </c>
      <c r="DD406" s="2" t="s">
        <v>3</v>
      </c>
      <c r="DE406" s="2" t="s">
        <v>3</v>
      </c>
      <c r="DF406" s="2" t="s">
        <v>3</v>
      </c>
      <c r="DG406" s="2" t="s">
        <v>3</v>
      </c>
      <c r="DH406" s="2" t="s">
        <v>3</v>
      </c>
      <c r="DI406" s="2" t="s">
        <v>3</v>
      </c>
      <c r="DJ406" s="2" t="s">
        <v>3</v>
      </c>
      <c r="DK406" s="2" t="s">
        <v>3</v>
      </c>
      <c r="DL406" s="2" t="s">
        <v>3</v>
      </c>
      <c r="DM406" s="2" t="s">
        <v>3</v>
      </c>
      <c r="DN406" s="2">
        <v>0</v>
      </c>
      <c r="DO406" s="2">
        <v>0</v>
      </c>
      <c r="DP406" s="2">
        <v>1</v>
      </c>
      <c r="DQ406" s="2">
        <v>1</v>
      </c>
      <c r="DR406" s="2"/>
      <c r="DS406" s="2"/>
      <c r="DT406" s="2"/>
      <c r="DU406" s="2">
        <v>1003</v>
      </c>
      <c r="DV406" s="2" t="s">
        <v>34</v>
      </c>
      <c r="DW406" s="2" t="s">
        <v>34</v>
      </c>
      <c r="DX406" s="2">
        <v>1000</v>
      </c>
      <c r="DY406" s="2"/>
      <c r="DZ406" s="2" t="s">
        <v>3</v>
      </c>
      <c r="EA406" s="2" t="s">
        <v>3</v>
      </c>
      <c r="EB406" s="2" t="s">
        <v>3</v>
      </c>
      <c r="EC406" s="2" t="s">
        <v>3</v>
      </c>
      <c r="ED406" s="2"/>
      <c r="EE406" s="2">
        <v>50803468</v>
      </c>
      <c r="EF406" s="2">
        <v>201</v>
      </c>
      <c r="EG406" s="2" t="s">
        <v>36</v>
      </c>
      <c r="EH406" s="2">
        <v>0</v>
      </c>
      <c r="EI406" s="2" t="s">
        <v>3</v>
      </c>
      <c r="EJ406" s="2">
        <v>2</v>
      </c>
      <c r="EK406" s="2">
        <v>1618</v>
      </c>
      <c r="EL406" s="2" t="s">
        <v>37</v>
      </c>
      <c r="EM406" s="2" t="s">
        <v>38</v>
      </c>
      <c r="EN406" s="2"/>
      <c r="EO406" s="2" t="s">
        <v>3</v>
      </c>
      <c r="EP406" s="2"/>
      <c r="EQ406" s="2">
        <v>0</v>
      </c>
      <c r="ER406" s="2">
        <v>113001.58</v>
      </c>
      <c r="ES406" s="2">
        <v>113001.58</v>
      </c>
      <c r="ET406" s="2">
        <v>0</v>
      </c>
      <c r="EU406" s="2">
        <v>0</v>
      </c>
      <c r="EV406" s="2">
        <v>0</v>
      </c>
      <c r="EW406" s="2">
        <v>0</v>
      </c>
      <c r="EX406" s="2">
        <v>0</v>
      </c>
      <c r="EY406" s="2">
        <v>0</v>
      </c>
      <c r="EZ406" s="2"/>
      <c r="FA406" s="2"/>
      <c r="FB406" s="2"/>
      <c r="FC406" s="2"/>
      <c r="FD406" s="2"/>
      <c r="FE406" s="2"/>
      <c r="FF406" s="2"/>
      <c r="FG406" s="2"/>
      <c r="FH406" s="2"/>
      <c r="FI406" s="2"/>
      <c r="FJ406" s="2"/>
      <c r="FK406" s="2"/>
      <c r="FL406" s="2"/>
      <c r="FM406" s="2"/>
      <c r="FN406" s="2"/>
      <c r="FO406" s="2"/>
      <c r="FP406" s="2"/>
      <c r="FQ406" s="2">
        <v>0</v>
      </c>
      <c r="FR406" s="2">
        <f t="shared" si="280"/>
        <v>0</v>
      </c>
      <c r="FS406" s="2">
        <v>0</v>
      </c>
      <c r="FT406" s="2"/>
      <c r="FU406" s="2"/>
      <c r="FV406" s="2"/>
      <c r="FW406" s="2"/>
      <c r="FX406" s="2">
        <v>0</v>
      </c>
      <c r="FY406" s="2">
        <v>0</v>
      </c>
      <c r="FZ406" s="2"/>
      <c r="GA406" s="2" t="s">
        <v>3</v>
      </c>
      <c r="GB406" s="2"/>
      <c r="GC406" s="2"/>
      <c r="GD406" s="2">
        <v>0</v>
      </c>
      <c r="GE406" s="2"/>
      <c r="GF406" s="2">
        <v>-484998657</v>
      </c>
      <c r="GG406" s="2">
        <v>2</v>
      </c>
      <c r="GH406" s="2">
        <v>1</v>
      </c>
      <c r="GI406" s="2">
        <v>2</v>
      </c>
      <c r="GJ406" s="2">
        <v>0</v>
      </c>
      <c r="GK406" s="2">
        <f>ROUND(R406*(R12)/100,2)</f>
        <v>0</v>
      </c>
      <c r="GL406" s="2">
        <f t="shared" si="281"/>
        <v>0</v>
      </c>
      <c r="GM406" s="2">
        <f t="shared" si="282"/>
        <v>1672332.94</v>
      </c>
      <c r="GN406" s="2">
        <f t="shared" si="283"/>
        <v>0</v>
      </c>
      <c r="GO406" s="2">
        <f t="shared" si="284"/>
        <v>1672332.94</v>
      </c>
      <c r="GP406" s="2">
        <f t="shared" si="285"/>
        <v>0</v>
      </c>
      <c r="GQ406" s="2"/>
      <c r="GR406" s="2">
        <v>0</v>
      </c>
      <c r="GS406" s="2">
        <v>3</v>
      </c>
      <c r="GT406" s="2">
        <v>0</v>
      </c>
      <c r="GU406" s="2" t="s">
        <v>3</v>
      </c>
      <c r="GV406" s="2">
        <f t="shared" si="286"/>
        <v>0</v>
      </c>
      <c r="GW406" s="2">
        <v>1</v>
      </c>
      <c r="GX406" s="2">
        <f t="shared" si="287"/>
        <v>0</v>
      </c>
      <c r="GY406" s="2"/>
      <c r="GZ406" s="2"/>
      <c r="HA406" s="2">
        <v>0</v>
      </c>
      <c r="HB406" s="2">
        <v>0</v>
      </c>
      <c r="HC406" s="2">
        <f t="shared" si="288"/>
        <v>0</v>
      </c>
      <c r="HD406" s="2"/>
      <c r="HE406" s="2" t="s">
        <v>3</v>
      </c>
      <c r="HF406" s="2" t="s">
        <v>3</v>
      </c>
      <c r="HG406" s="2"/>
      <c r="HH406" s="2"/>
      <c r="HI406" s="2"/>
      <c r="HJ406" s="2"/>
      <c r="HK406" s="2"/>
      <c r="HL406" s="2"/>
      <c r="HM406" s="2" t="s">
        <v>3</v>
      </c>
      <c r="HN406" s="2" t="s">
        <v>3</v>
      </c>
      <c r="HO406" s="2" t="s">
        <v>3</v>
      </c>
      <c r="HP406" s="2" t="s">
        <v>3</v>
      </c>
      <c r="HQ406" s="2" t="s">
        <v>3</v>
      </c>
      <c r="HR406" s="2"/>
      <c r="HS406" s="2"/>
      <c r="HT406" s="2"/>
      <c r="HU406" s="2"/>
      <c r="HV406" s="2"/>
      <c r="HW406" s="2"/>
      <c r="HX406" s="2"/>
      <c r="HY406" s="2"/>
      <c r="HZ406" s="2"/>
      <c r="IA406" s="2"/>
      <c r="IB406" s="2"/>
      <c r="IC406" s="2"/>
      <c r="ID406" s="2"/>
      <c r="IE406" s="2"/>
      <c r="IF406" s="2"/>
      <c r="IG406" s="2"/>
      <c r="IH406" s="2"/>
      <c r="II406" s="2"/>
      <c r="IJ406" s="2"/>
      <c r="IK406" s="2">
        <v>0</v>
      </c>
      <c r="IL406" s="2"/>
      <c r="IM406" s="2"/>
      <c r="IN406" s="2"/>
      <c r="IO406" s="2"/>
      <c r="IP406" s="2"/>
      <c r="IQ406" s="2"/>
      <c r="IR406" s="2"/>
      <c r="IS406" s="2"/>
      <c r="IT406" s="2"/>
      <c r="IU406" s="2"/>
    </row>
    <row r="407" spans="1:255" x14ac:dyDescent="0.2">
      <c r="A407">
        <v>17</v>
      </c>
      <c r="B407">
        <v>1</v>
      </c>
      <c r="E407" t="s">
        <v>254</v>
      </c>
      <c r="F407" t="s">
        <v>32</v>
      </c>
      <c r="G407" t="s">
        <v>33</v>
      </c>
      <c r="H407" t="s">
        <v>34</v>
      </c>
      <c r="I407">
        <v>1.04</v>
      </c>
      <c r="J407">
        <v>0</v>
      </c>
      <c r="K407">
        <v>1.04</v>
      </c>
      <c r="L407">
        <v>1.04</v>
      </c>
      <c r="M407">
        <v>0</v>
      </c>
      <c r="N407">
        <f t="shared" si="255"/>
        <v>1.04</v>
      </c>
      <c r="O407">
        <f t="shared" si="256"/>
        <v>1672332.94</v>
      </c>
      <c r="P407">
        <f t="shared" si="257"/>
        <v>1672332.94</v>
      </c>
      <c r="Q407">
        <f>(ROUND((ROUND(((ET407)*AV407*I407),2)*BB407),2)+ROUND((ROUND(((AE407-(EU407))*AV407*I407),2)*BS407),2))</f>
        <v>0</v>
      </c>
      <c r="R407">
        <f t="shared" si="258"/>
        <v>0</v>
      </c>
      <c r="S407">
        <f t="shared" si="259"/>
        <v>0</v>
      </c>
      <c r="T407">
        <f t="shared" si="260"/>
        <v>0</v>
      </c>
      <c r="U407">
        <f t="shared" si="261"/>
        <v>0</v>
      </c>
      <c r="V407">
        <f t="shared" si="262"/>
        <v>0</v>
      </c>
      <c r="W407">
        <f t="shared" si="263"/>
        <v>0</v>
      </c>
      <c r="X407">
        <f t="shared" si="264"/>
        <v>0</v>
      </c>
      <c r="Y407">
        <f t="shared" si="265"/>
        <v>0</v>
      </c>
      <c r="AA407">
        <v>52210569</v>
      </c>
      <c r="AB407">
        <f t="shared" si="266"/>
        <v>113001.58</v>
      </c>
      <c r="AC407">
        <f t="shared" si="267"/>
        <v>113001.58</v>
      </c>
      <c r="AD407">
        <f>ROUND((((ET407)-(EU407))+AE407),6)</f>
        <v>0</v>
      </c>
      <c r="AE407">
        <f t="shared" si="289"/>
        <v>0</v>
      </c>
      <c r="AF407">
        <f t="shared" si="289"/>
        <v>0</v>
      </c>
      <c r="AG407">
        <f t="shared" si="268"/>
        <v>0</v>
      </c>
      <c r="AH407">
        <f t="shared" si="290"/>
        <v>0</v>
      </c>
      <c r="AI407">
        <f t="shared" si="290"/>
        <v>0</v>
      </c>
      <c r="AJ407">
        <f t="shared" si="269"/>
        <v>0</v>
      </c>
      <c r="AK407">
        <v>113001.58</v>
      </c>
      <c r="AL407">
        <v>113001.58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1</v>
      </c>
      <c r="AW407">
        <v>1</v>
      </c>
      <c r="AZ407">
        <v>1</v>
      </c>
      <c r="BA407">
        <v>1</v>
      </c>
      <c r="BB407">
        <v>1</v>
      </c>
      <c r="BC407">
        <v>14.23</v>
      </c>
      <c r="BD407" t="s">
        <v>3</v>
      </c>
      <c r="BE407" t="s">
        <v>3</v>
      </c>
      <c r="BF407" t="s">
        <v>3</v>
      </c>
      <c r="BG407" t="s">
        <v>3</v>
      </c>
      <c r="BH407">
        <v>3</v>
      </c>
      <c r="BI407">
        <v>2</v>
      </c>
      <c r="BJ407" t="s">
        <v>35</v>
      </c>
      <c r="BM407">
        <v>1618</v>
      </c>
      <c r="BN407">
        <v>0</v>
      </c>
      <c r="BO407" t="s">
        <v>32</v>
      </c>
      <c r="BP407">
        <v>1</v>
      </c>
      <c r="BQ407">
        <v>201</v>
      </c>
      <c r="BR407">
        <v>0</v>
      </c>
      <c r="BS407">
        <v>1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0</v>
      </c>
      <c r="CA407">
        <v>0</v>
      </c>
      <c r="CB407" t="s">
        <v>3</v>
      </c>
      <c r="CE407">
        <v>30</v>
      </c>
      <c r="CF407">
        <v>0</v>
      </c>
      <c r="CG407">
        <v>0</v>
      </c>
      <c r="CH407">
        <v>41</v>
      </c>
      <c r="CI407">
        <v>0</v>
      </c>
      <c r="CJ407">
        <v>0</v>
      </c>
      <c r="CK407">
        <v>0</v>
      </c>
      <c r="CL407">
        <v>0</v>
      </c>
      <c r="CM407">
        <v>0</v>
      </c>
      <c r="CN407" t="s">
        <v>3</v>
      </c>
      <c r="CO407">
        <v>0</v>
      </c>
      <c r="CP407">
        <f t="shared" si="270"/>
        <v>1672332.94</v>
      </c>
      <c r="CQ407">
        <f t="shared" si="271"/>
        <v>1608012.48</v>
      </c>
      <c r="CR407">
        <f>(ROUND((ROUND(((ET407)*AV407*1),2)*BB407),2)+ROUND((ROUND(((AE407-(EU407))*AV407*1),2)*BS407),2))</f>
        <v>0</v>
      </c>
      <c r="CS407">
        <f t="shared" si="272"/>
        <v>0</v>
      </c>
      <c r="CT407">
        <f t="shared" si="273"/>
        <v>0</v>
      </c>
      <c r="CU407">
        <f t="shared" si="274"/>
        <v>0</v>
      </c>
      <c r="CV407">
        <f t="shared" si="275"/>
        <v>0</v>
      </c>
      <c r="CW407">
        <f t="shared" si="276"/>
        <v>0</v>
      </c>
      <c r="CX407">
        <f t="shared" si="277"/>
        <v>0</v>
      </c>
      <c r="CY407">
        <f t="shared" si="278"/>
        <v>0</v>
      </c>
      <c r="CZ407">
        <f t="shared" si="279"/>
        <v>0</v>
      </c>
      <c r="DC407" t="s">
        <v>3</v>
      </c>
      <c r="DD407" t="s">
        <v>3</v>
      </c>
      <c r="DE407" t="s">
        <v>3</v>
      </c>
      <c r="DF407" t="s">
        <v>3</v>
      </c>
      <c r="DG407" t="s">
        <v>3</v>
      </c>
      <c r="DH407" t="s">
        <v>3</v>
      </c>
      <c r="DI407" t="s">
        <v>3</v>
      </c>
      <c r="DJ407" t="s">
        <v>3</v>
      </c>
      <c r="DK407" t="s">
        <v>3</v>
      </c>
      <c r="DL407" t="s">
        <v>3</v>
      </c>
      <c r="DM407" t="s">
        <v>3</v>
      </c>
      <c r="DN407">
        <v>0</v>
      </c>
      <c r="DO407">
        <v>0</v>
      </c>
      <c r="DP407">
        <v>1</v>
      </c>
      <c r="DQ407">
        <v>1</v>
      </c>
      <c r="DU407">
        <v>1003</v>
      </c>
      <c r="DV407" t="s">
        <v>34</v>
      </c>
      <c r="DW407" t="s">
        <v>34</v>
      </c>
      <c r="DX407">
        <v>1000</v>
      </c>
      <c r="DZ407" t="s">
        <v>3</v>
      </c>
      <c r="EA407" t="s">
        <v>3</v>
      </c>
      <c r="EB407" t="s">
        <v>3</v>
      </c>
      <c r="EC407" t="s">
        <v>3</v>
      </c>
      <c r="EE407">
        <v>50803468</v>
      </c>
      <c r="EF407">
        <v>201</v>
      </c>
      <c r="EG407" t="s">
        <v>36</v>
      </c>
      <c r="EH407">
        <v>0</v>
      </c>
      <c r="EI407" t="s">
        <v>3</v>
      </c>
      <c r="EJ407">
        <v>2</v>
      </c>
      <c r="EK407">
        <v>1618</v>
      </c>
      <c r="EL407" t="s">
        <v>37</v>
      </c>
      <c r="EM407" t="s">
        <v>38</v>
      </c>
      <c r="EO407" t="s">
        <v>3</v>
      </c>
      <c r="EQ407">
        <v>0</v>
      </c>
      <c r="ER407">
        <v>113001.58</v>
      </c>
      <c r="ES407">
        <v>113001.58</v>
      </c>
      <c r="ET407">
        <v>0</v>
      </c>
      <c r="EU407">
        <v>0</v>
      </c>
      <c r="EV407">
        <v>0</v>
      </c>
      <c r="EW407">
        <v>0</v>
      </c>
      <c r="EX407">
        <v>0</v>
      </c>
      <c r="EY407">
        <v>0</v>
      </c>
      <c r="FQ407">
        <v>0</v>
      </c>
      <c r="FR407">
        <f t="shared" si="280"/>
        <v>0</v>
      </c>
      <c r="FS407">
        <v>0</v>
      </c>
      <c r="FX407">
        <v>0</v>
      </c>
      <c r="FY407">
        <v>0</v>
      </c>
      <c r="GA407" t="s">
        <v>3</v>
      </c>
      <c r="GD407">
        <v>0</v>
      </c>
      <c r="GF407">
        <v>-484998657</v>
      </c>
      <c r="GG407">
        <v>2</v>
      </c>
      <c r="GH407">
        <v>1</v>
      </c>
      <c r="GI407">
        <v>2</v>
      </c>
      <c r="GJ407">
        <v>0</v>
      </c>
      <c r="GK407">
        <f>ROUND(R407*(S12)/100,2)</f>
        <v>0</v>
      </c>
      <c r="GL407">
        <f t="shared" si="281"/>
        <v>0</v>
      </c>
      <c r="GM407">
        <f t="shared" si="282"/>
        <v>1672332.94</v>
      </c>
      <c r="GN407">
        <f t="shared" si="283"/>
        <v>0</v>
      </c>
      <c r="GO407">
        <f t="shared" si="284"/>
        <v>1672332.94</v>
      </c>
      <c r="GP407">
        <f t="shared" si="285"/>
        <v>0</v>
      </c>
      <c r="GR407">
        <v>0</v>
      </c>
      <c r="GS407">
        <v>3</v>
      </c>
      <c r="GT407">
        <v>0</v>
      </c>
      <c r="GU407" t="s">
        <v>3</v>
      </c>
      <c r="GV407">
        <f t="shared" si="286"/>
        <v>0</v>
      </c>
      <c r="GW407">
        <v>1</v>
      </c>
      <c r="GX407">
        <f t="shared" si="287"/>
        <v>0</v>
      </c>
      <c r="HA407">
        <v>0</v>
      </c>
      <c r="HB407">
        <v>0</v>
      </c>
      <c r="HC407">
        <f t="shared" si="288"/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55" x14ac:dyDescent="0.2">
      <c r="A408" s="2">
        <v>17</v>
      </c>
      <c r="B408" s="2">
        <v>1</v>
      </c>
      <c r="C408" s="2"/>
      <c r="D408" s="2"/>
      <c r="E408" s="2" t="s">
        <v>255</v>
      </c>
      <c r="F408" s="2" t="s">
        <v>45</v>
      </c>
      <c r="G408" s="2" t="s">
        <v>46</v>
      </c>
      <c r="H408" s="2" t="s">
        <v>47</v>
      </c>
      <c r="I408" s="2">
        <v>53</v>
      </c>
      <c r="J408" s="2">
        <v>0</v>
      </c>
      <c r="K408" s="2">
        <v>53</v>
      </c>
      <c r="L408" s="2">
        <v>53</v>
      </c>
      <c r="M408" s="2">
        <v>0</v>
      </c>
      <c r="N408" s="2">
        <f t="shared" si="255"/>
        <v>53</v>
      </c>
      <c r="O408" s="2">
        <f t="shared" si="256"/>
        <v>20373.86</v>
      </c>
      <c r="P408" s="2">
        <f t="shared" si="257"/>
        <v>20373.86</v>
      </c>
      <c r="Q408" s="2">
        <f>(ROUND((ROUND(((ET408)*AV408*I408),2)*BB408),2)+ROUND((ROUND(((AE408-(EU408))*AV408*I408),2)*BS408),2))</f>
        <v>0</v>
      </c>
      <c r="R408" s="2">
        <f t="shared" si="258"/>
        <v>0</v>
      </c>
      <c r="S408" s="2">
        <f t="shared" si="259"/>
        <v>0</v>
      </c>
      <c r="T408" s="2">
        <f t="shared" si="260"/>
        <v>0</v>
      </c>
      <c r="U408" s="2">
        <f t="shared" si="261"/>
        <v>0</v>
      </c>
      <c r="V408" s="2">
        <f t="shared" si="262"/>
        <v>0</v>
      </c>
      <c r="W408" s="2">
        <f t="shared" si="263"/>
        <v>0</v>
      </c>
      <c r="X408" s="2">
        <f t="shared" si="264"/>
        <v>0</v>
      </c>
      <c r="Y408" s="2">
        <f t="shared" si="265"/>
        <v>0</v>
      </c>
      <c r="Z408" s="2"/>
      <c r="AA408" s="2">
        <v>52210627</v>
      </c>
      <c r="AB408" s="2">
        <f t="shared" si="266"/>
        <v>150.75</v>
      </c>
      <c r="AC408" s="2">
        <f t="shared" si="267"/>
        <v>150.75</v>
      </c>
      <c r="AD408" s="2">
        <f>ROUND((((ET408)-(EU408))+AE408),6)</f>
        <v>0</v>
      </c>
      <c r="AE408" s="2">
        <f t="shared" si="289"/>
        <v>0</v>
      </c>
      <c r="AF408" s="2">
        <f t="shared" si="289"/>
        <v>0</v>
      </c>
      <c r="AG408" s="2">
        <f t="shared" si="268"/>
        <v>0</v>
      </c>
      <c r="AH408" s="2">
        <f t="shared" si="290"/>
        <v>0</v>
      </c>
      <c r="AI408" s="2">
        <f t="shared" si="290"/>
        <v>0</v>
      </c>
      <c r="AJ408" s="2">
        <f t="shared" si="269"/>
        <v>0</v>
      </c>
      <c r="AK408" s="2">
        <v>150.75</v>
      </c>
      <c r="AL408" s="2">
        <v>150.75</v>
      </c>
      <c r="AM408" s="2">
        <v>0</v>
      </c>
      <c r="AN408" s="2">
        <v>0</v>
      </c>
      <c r="AO408" s="2">
        <v>0</v>
      </c>
      <c r="AP408" s="2">
        <v>0</v>
      </c>
      <c r="AQ408" s="2">
        <v>0</v>
      </c>
      <c r="AR408" s="2">
        <v>0</v>
      </c>
      <c r="AS408" s="2">
        <v>0</v>
      </c>
      <c r="AT408" s="2">
        <v>0</v>
      </c>
      <c r="AU408" s="2">
        <v>0</v>
      </c>
      <c r="AV408" s="2">
        <v>1</v>
      </c>
      <c r="AW408" s="2">
        <v>1</v>
      </c>
      <c r="AX408" s="2"/>
      <c r="AY408" s="2"/>
      <c r="AZ408" s="2">
        <v>1</v>
      </c>
      <c r="BA408" s="2">
        <v>1</v>
      </c>
      <c r="BB408" s="2">
        <v>1</v>
      </c>
      <c r="BC408" s="2">
        <v>2.5499999999999998</v>
      </c>
      <c r="BD408" s="2" t="s">
        <v>3</v>
      </c>
      <c r="BE408" s="2" t="s">
        <v>3</v>
      </c>
      <c r="BF408" s="2" t="s">
        <v>3</v>
      </c>
      <c r="BG408" s="2" t="s">
        <v>3</v>
      </c>
      <c r="BH408" s="2">
        <v>3</v>
      </c>
      <c r="BI408" s="2">
        <v>2</v>
      </c>
      <c r="BJ408" s="2" t="s">
        <v>48</v>
      </c>
      <c r="BK408" s="2"/>
      <c r="BL408" s="2"/>
      <c r="BM408" s="2">
        <v>1618</v>
      </c>
      <c r="BN408" s="2">
        <v>0</v>
      </c>
      <c r="BO408" s="2" t="s">
        <v>45</v>
      </c>
      <c r="BP408" s="2">
        <v>1</v>
      </c>
      <c r="BQ408" s="2">
        <v>201</v>
      </c>
      <c r="BR408" s="2">
        <v>0</v>
      </c>
      <c r="BS408" s="2">
        <v>1</v>
      </c>
      <c r="BT408" s="2">
        <v>1</v>
      </c>
      <c r="BU408" s="2">
        <v>1</v>
      </c>
      <c r="BV408" s="2">
        <v>1</v>
      </c>
      <c r="BW408" s="2">
        <v>1</v>
      </c>
      <c r="BX408" s="2">
        <v>1</v>
      </c>
      <c r="BY408" s="2" t="s">
        <v>3</v>
      </c>
      <c r="BZ408" s="2">
        <v>0</v>
      </c>
      <c r="CA408" s="2">
        <v>0</v>
      </c>
      <c r="CB408" s="2" t="s">
        <v>3</v>
      </c>
      <c r="CC408" s="2"/>
      <c r="CD408" s="2"/>
      <c r="CE408" s="2">
        <v>30</v>
      </c>
      <c r="CF408" s="2">
        <v>0</v>
      </c>
      <c r="CG408" s="2">
        <v>0</v>
      </c>
      <c r="CH408" s="2">
        <v>42</v>
      </c>
      <c r="CI408" s="2">
        <v>0</v>
      </c>
      <c r="CJ408" s="2">
        <v>0</v>
      </c>
      <c r="CK408" s="2">
        <v>0</v>
      </c>
      <c r="CL408" s="2">
        <v>0</v>
      </c>
      <c r="CM408" s="2">
        <v>0</v>
      </c>
      <c r="CN408" s="2" t="s">
        <v>3</v>
      </c>
      <c r="CO408" s="2">
        <v>0</v>
      </c>
      <c r="CP408" s="2">
        <f t="shared" si="270"/>
        <v>20373.86</v>
      </c>
      <c r="CQ408" s="2">
        <f t="shared" si="271"/>
        <v>384.41</v>
      </c>
      <c r="CR408" s="2">
        <f>(ROUND((ROUND(((ET408)*AV408*1),2)*BB408),2)+ROUND((ROUND(((AE408-(EU408))*AV408*1),2)*BS408),2))</f>
        <v>0</v>
      </c>
      <c r="CS408" s="2">
        <f t="shared" si="272"/>
        <v>0</v>
      </c>
      <c r="CT408" s="2">
        <f t="shared" si="273"/>
        <v>0</v>
      </c>
      <c r="CU408" s="2">
        <f t="shared" si="274"/>
        <v>0</v>
      </c>
      <c r="CV408" s="2">
        <f t="shared" si="275"/>
        <v>0</v>
      </c>
      <c r="CW408" s="2">
        <f t="shared" si="276"/>
        <v>0</v>
      </c>
      <c r="CX408" s="2">
        <f t="shared" si="277"/>
        <v>0</v>
      </c>
      <c r="CY408" s="2">
        <f t="shared" si="278"/>
        <v>0</v>
      </c>
      <c r="CZ408" s="2">
        <f t="shared" si="279"/>
        <v>0</v>
      </c>
      <c r="DA408" s="2"/>
      <c r="DB408" s="2"/>
      <c r="DC408" s="2" t="s">
        <v>3</v>
      </c>
      <c r="DD408" s="2" t="s">
        <v>3</v>
      </c>
      <c r="DE408" s="2" t="s">
        <v>3</v>
      </c>
      <c r="DF408" s="2" t="s">
        <v>3</v>
      </c>
      <c r="DG408" s="2" t="s">
        <v>3</v>
      </c>
      <c r="DH408" s="2" t="s">
        <v>3</v>
      </c>
      <c r="DI408" s="2" t="s">
        <v>3</v>
      </c>
      <c r="DJ408" s="2" t="s">
        <v>3</v>
      </c>
      <c r="DK408" s="2" t="s">
        <v>3</v>
      </c>
      <c r="DL408" s="2" t="s">
        <v>3</v>
      </c>
      <c r="DM408" s="2" t="s">
        <v>3</v>
      </c>
      <c r="DN408" s="2">
        <v>0</v>
      </c>
      <c r="DO408" s="2">
        <v>0</v>
      </c>
      <c r="DP408" s="2">
        <v>1</v>
      </c>
      <c r="DQ408" s="2">
        <v>1</v>
      </c>
      <c r="DR408" s="2"/>
      <c r="DS408" s="2"/>
      <c r="DT408" s="2"/>
      <c r="DU408" s="2">
        <v>1010</v>
      </c>
      <c r="DV408" s="2" t="s">
        <v>47</v>
      </c>
      <c r="DW408" s="2" t="s">
        <v>47</v>
      </c>
      <c r="DX408" s="2">
        <v>1</v>
      </c>
      <c r="DY408" s="2"/>
      <c r="DZ408" s="2" t="s">
        <v>3</v>
      </c>
      <c r="EA408" s="2" t="s">
        <v>3</v>
      </c>
      <c r="EB408" s="2" t="s">
        <v>3</v>
      </c>
      <c r="EC408" s="2" t="s">
        <v>3</v>
      </c>
      <c r="ED408" s="2"/>
      <c r="EE408" s="2">
        <v>50803468</v>
      </c>
      <c r="EF408" s="2">
        <v>201</v>
      </c>
      <c r="EG408" s="2" t="s">
        <v>36</v>
      </c>
      <c r="EH408" s="2">
        <v>0</v>
      </c>
      <c r="EI408" s="2" t="s">
        <v>3</v>
      </c>
      <c r="EJ408" s="2">
        <v>2</v>
      </c>
      <c r="EK408" s="2">
        <v>1618</v>
      </c>
      <c r="EL408" s="2" t="s">
        <v>37</v>
      </c>
      <c r="EM408" s="2" t="s">
        <v>38</v>
      </c>
      <c r="EN408" s="2"/>
      <c r="EO408" s="2" t="s">
        <v>3</v>
      </c>
      <c r="EP408" s="2"/>
      <c r="EQ408" s="2">
        <v>0</v>
      </c>
      <c r="ER408" s="2">
        <v>150.75</v>
      </c>
      <c r="ES408" s="2">
        <v>150.75</v>
      </c>
      <c r="ET408" s="2">
        <v>0</v>
      </c>
      <c r="EU408" s="2">
        <v>0</v>
      </c>
      <c r="EV408" s="2">
        <v>0</v>
      </c>
      <c r="EW408" s="2">
        <v>0</v>
      </c>
      <c r="EX408" s="2">
        <v>0</v>
      </c>
      <c r="EY408" s="2">
        <v>0</v>
      </c>
      <c r="EZ408" s="2"/>
      <c r="FA408" s="2"/>
      <c r="FB408" s="2"/>
      <c r="FC408" s="2"/>
      <c r="FD408" s="2"/>
      <c r="FE408" s="2"/>
      <c r="FF408" s="2"/>
      <c r="FG408" s="2"/>
      <c r="FH408" s="2"/>
      <c r="FI408" s="2"/>
      <c r="FJ408" s="2"/>
      <c r="FK408" s="2"/>
      <c r="FL408" s="2"/>
      <c r="FM408" s="2"/>
      <c r="FN408" s="2"/>
      <c r="FO408" s="2"/>
      <c r="FP408" s="2"/>
      <c r="FQ408" s="2">
        <v>0</v>
      </c>
      <c r="FR408" s="2">
        <f t="shared" si="280"/>
        <v>0</v>
      </c>
      <c r="FS408" s="2">
        <v>0</v>
      </c>
      <c r="FT408" s="2"/>
      <c r="FU408" s="2"/>
      <c r="FV408" s="2"/>
      <c r="FW408" s="2"/>
      <c r="FX408" s="2">
        <v>0</v>
      </c>
      <c r="FY408" s="2">
        <v>0</v>
      </c>
      <c r="FZ408" s="2"/>
      <c r="GA408" s="2" t="s">
        <v>3</v>
      </c>
      <c r="GB408" s="2"/>
      <c r="GC408" s="2"/>
      <c r="GD408" s="2">
        <v>0</v>
      </c>
      <c r="GE408" s="2"/>
      <c r="GF408" s="2">
        <v>237693630</v>
      </c>
      <c r="GG408" s="2">
        <v>2</v>
      </c>
      <c r="GH408" s="2">
        <v>1</v>
      </c>
      <c r="GI408" s="2">
        <v>2</v>
      </c>
      <c r="GJ408" s="2">
        <v>0</v>
      </c>
      <c r="GK408" s="2">
        <f>ROUND(R408*(R12)/100,2)</f>
        <v>0</v>
      </c>
      <c r="GL408" s="2">
        <f t="shared" si="281"/>
        <v>0</v>
      </c>
      <c r="GM408" s="2">
        <f t="shared" si="282"/>
        <v>20373.86</v>
      </c>
      <c r="GN408" s="2">
        <f t="shared" si="283"/>
        <v>0</v>
      </c>
      <c r="GO408" s="2">
        <f t="shared" si="284"/>
        <v>20373.86</v>
      </c>
      <c r="GP408" s="2">
        <f t="shared" si="285"/>
        <v>0</v>
      </c>
      <c r="GQ408" s="2"/>
      <c r="GR408" s="2">
        <v>0</v>
      </c>
      <c r="GS408" s="2">
        <v>3</v>
      </c>
      <c r="GT408" s="2">
        <v>0</v>
      </c>
      <c r="GU408" s="2" t="s">
        <v>3</v>
      </c>
      <c r="GV408" s="2">
        <f t="shared" si="286"/>
        <v>0</v>
      </c>
      <c r="GW408" s="2">
        <v>1</v>
      </c>
      <c r="GX408" s="2">
        <f t="shared" si="287"/>
        <v>0</v>
      </c>
      <c r="GY408" s="2"/>
      <c r="GZ408" s="2"/>
      <c r="HA408" s="2">
        <v>0</v>
      </c>
      <c r="HB408" s="2">
        <v>0</v>
      </c>
      <c r="HC408" s="2">
        <f t="shared" si="288"/>
        <v>0</v>
      </c>
      <c r="HD408" s="2"/>
      <c r="HE408" s="2" t="s">
        <v>3</v>
      </c>
      <c r="HF408" s="2" t="s">
        <v>3</v>
      </c>
      <c r="HG408" s="2"/>
      <c r="HH408" s="2"/>
      <c r="HI408" s="2"/>
      <c r="HJ408" s="2"/>
      <c r="HK408" s="2"/>
      <c r="HL408" s="2"/>
      <c r="HM408" s="2" t="s">
        <v>3</v>
      </c>
      <c r="HN408" s="2" t="s">
        <v>3</v>
      </c>
      <c r="HO408" s="2" t="s">
        <v>3</v>
      </c>
      <c r="HP408" s="2" t="s">
        <v>3</v>
      </c>
      <c r="HQ408" s="2" t="s">
        <v>3</v>
      </c>
      <c r="HR408" s="2"/>
      <c r="HS408" s="2"/>
      <c r="HT408" s="2"/>
      <c r="HU408" s="2"/>
      <c r="HV408" s="2"/>
      <c r="HW408" s="2"/>
      <c r="HX408" s="2"/>
      <c r="HY408" s="2"/>
      <c r="HZ408" s="2"/>
      <c r="IA408" s="2"/>
      <c r="IB408" s="2"/>
      <c r="IC408" s="2"/>
      <c r="ID408" s="2"/>
      <c r="IE408" s="2"/>
      <c r="IF408" s="2"/>
      <c r="IG408" s="2"/>
      <c r="IH408" s="2"/>
      <c r="II408" s="2"/>
      <c r="IJ408" s="2"/>
      <c r="IK408" s="2">
        <v>0</v>
      </c>
      <c r="IL408" s="2"/>
      <c r="IM408" s="2"/>
      <c r="IN408" s="2"/>
      <c r="IO408" s="2"/>
      <c r="IP408" s="2"/>
      <c r="IQ408" s="2"/>
      <c r="IR408" s="2"/>
      <c r="IS408" s="2"/>
      <c r="IT408" s="2"/>
      <c r="IU408" s="2"/>
    </row>
    <row r="409" spans="1:255" x14ac:dyDescent="0.2">
      <c r="A409">
        <v>17</v>
      </c>
      <c r="B409">
        <v>1</v>
      </c>
      <c r="E409" t="s">
        <v>255</v>
      </c>
      <c r="F409" t="s">
        <v>45</v>
      </c>
      <c r="G409" t="s">
        <v>46</v>
      </c>
      <c r="H409" t="s">
        <v>47</v>
      </c>
      <c r="I409">
        <v>53</v>
      </c>
      <c r="J409">
        <v>0</v>
      </c>
      <c r="K409">
        <v>53</v>
      </c>
      <c r="L409">
        <v>53</v>
      </c>
      <c r="M409">
        <v>0</v>
      </c>
      <c r="N409">
        <f t="shared" si="255"/>
        <v>53</v>
      </c>
      <c r="O409">
        <f t="shared" si="256"/>
        <v>20373.86</v>
      </c>
      <c r="P409">
        <f t="shared" si="257"/>
        <v>20373.86</v>
      </c>
      <c r="Q409">
        <f>(ROUND((ROUND(((ET409)*AV409*I409),2)*BB409),2)+ROUND((ROUND(((AE409-(EU409))*AV409*I409),2)*BS409),2))</f>
        <v>0</v>
      </c>
      <c r="R409">
        <f t="shared" si="258"/>
        <v>0</v>
      </c>
      <c r="S409">
        <f t="shared" si="259"/>
        <v>0</v>
      </c>
      <c r="T409">
        <f t="shared" si="260"/>
        <v>0</v>
      </c>
      <c r="U409">
        <f t="shared" si="261"/>
        <v>0</v>
      </c>
      <c r="V409">
        <f t="shared" si="262"/>
        <v>0</v>
      </c>
      <c r="W409">
        <f t="shared" si="263"/>
        <v>0</v>
      </c>
      <c r="X409">
        <f t="shared" si="264"/>
        <v>0</v>
      </c>
      <c r="Y409">
        <f t="shared" si="265"/>
        <v>0</v>
      </c>
      <c r="AA409">
        <v>52210569</v>
      </c>
      <c r="AB409">
        <f t="shared" si="266"/>
        <v>150.75</v>
      </c>
      <c r="AC409">
        <f t="shared" si="267"/>
        <v>150.75</v>
      </c>
      <c r="AD409">
        <f>ROUND((((ET409)-(EU409))+AE409),6)</f>
        <v>0</v>
      </c>
      <c r="AE409">
        <f t="shared" si="289"/>
        <v>0</v>
      </c>
      <c r="AF409">
        <f t="shared" si="289"/>
        <v>0</v>
      </c>
      <c r="AG409">
        <f t="shared" si="268"/>
        <v>0</v>
      </c>
      <c r="AH409">
        <f t="shared" si="290"/>
        <v>0</v>
      </c>
      <c r="AI409">
        <f t="shared" si="290"/>
        <v>0</v>
      </c>
      <c r="AJ409">
        <f t="shared" si="269"/>
        <v>0</v>
      </c>
      <c r="AK409">
        <v>150.75</v>
      </c>
      <c r="AL409">
        <v>150.75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1</v>
      </c>
      <c r="AW409">
        <v>1</v>
      </c>
      <c r="AZ409">
        <v>1</v>
      </c>
      <c r="BA409">
        <v>1</v>
      </c>
      <c r="BB409">
        <v>1</v>
      </c>
      <c r="BC409">
        <v>2.5499999999999998</v>
      </c>
      <c r="BD409" t="s">
        <v>3</v>
      </c>
      <c r="BE409" t="s">
        <v>3</v>
      </c>
      <c r="BF409" t="s">
        <v>3</v>
      </c>
      <c r="BG409" t="s">
        <v>3</v>
      </c>
      <c r="BH409">
        <v>3</v>
      </c>
      <c r="BI409">
        <v>2</v>
      </c>
      <c r="BJ409" t="s">
        <v>48</v>
      </c>
      <c r="BM409">
        <v>1618</v>
      </c>
      <c r="BN409">
        <v>0</v>
      </c>
      <c r="BO409" t="s">
        <v>45</v>
      </c>
      <c r="BP409">
        <v>1</v>
      </c>
      <c r="BQ409">
        <v>201</v>
      </c>
      <c r="BR409">
        <v>0</v>
      </c>
      <c r="BS409">
        <v>1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0</v>
      </c>
      <c r="CA409">
        <v>0</v>
      </c>
      <c r="CB409" t="s">
        <v>3</v>
      </c>
      <c r="CE409">
        <v>30</v>
      </c>
      <c r="CF409">
        <v>0</v>
      </c>
      <c r="CG409">
        <v>0</v>
      </c>
      <c r="CH409">
        <v>42</v>
      </c>
      <c r="CI409">
        <v>0</v>
      </c>
      <c r="CJ409">
        <v>0</v>
      </c>
      <c r="CK409">
        <v>0</v>
      </c>
      <c r="CL409">
        <v>0</v>
      </c>
      <c r="CM409">
        <v>0</v>
      </c>
      <c r="CN409" t="s">
        <v>3</v>
      </c>
      <c r="CO409">
        <v>0</v>
      </c>
      <c r="CP409">
        <f t="shared" si="270"/>
        <v>20373.86</v>
      </c>
      <c r="CQ409">
        <f t="shared" si="271"/>
        <v>384.41</v>
      </c>
      <c r="CR409">
        <f>(ROUND((ROUND(((ET409)*AV409*1),2)*BB409),2)+ROUND((ROUND(((AE409-(EU409))*AV409*1),2)*BS409),2))</f>
        <v>0</v>
      </c>
      <c r="CS409">
        <f t="shared" si="272"/>
        <v>0</v>
      </c>
      <c r="CT409">
        <f t="shared" si="273"/>
        <v>0</v>
      </c>
      <c r="CU409">
        <f t="shared" si="274"/>
        <v>0</v>
      </c>
      <c r="CV409">
        <f t="shared" si="275"/>
        <v>0</v>
      </c>
      <c r="CW409">
        <f t="shared" si="276"/>
        <v>0</v>
      </c>
      <c r="CX409">
        <f t="shared" si="277"/>
        <v>0</v>
      </c>
      <c r="CY409">
        <f t="shared" si="278"/>
        <v>0</v>
      </c>
      <c r="CZ409">
        <f t="shared" si="279"/>
        <v>0</v>
      </c>
      <c r="DC409" t="s">
        <v>3</v>
      </c>
      <c r="DD409" t="s">
        <v>3</v>
      </c>
      <c r="DE409" t="s">
        <v>3</v>
      </c>
      <c r="DF409" t="s">
        <v>3</v>
      </c>
      <c r="DG409" t="s">
        <v>3</v>
      </c>
      <c r="DH409" t="s">
        <v>3</v>
      </c>
      <c r="DI409" t="s">
        <v>3</v>
      </c>
      <c r="DJ409" t="s">
        <v>3</v>
      </c>
      <c r="DK409" t="s">
        <v>3</v>
      </c>
      <c r="DL409" t="s">
        <v>3</v>
      </c>
      <c r="DM409" t="s">
        <v>3</v>
      </c>
      <c r="DN409">
        <v>0</v>
      </c>
      <c r="DO409">
        <v>0</v>
      </c>
      <c r="DP409">
        <v>1</v>
      </c>
      <c r="DQ409">
        <v>1</v>
      </c>
      <c r="DU409">
        <v>1010</v>
      </c>
      <c r="DV409" t="s">
        <v>47</v>
      </c>
      <c r="DW409" t="s">
        <v>47</v>
      </c>
      <c r="DX409">
        <v>1</v>
      </c>
      <c r="DZ409" t="s">
        <v>3</v>
      </c>
      <c r="EA409" t="s">
        <v>3</v>
      </c>
      <c r="EB409" t="s">
        <v>3</v>
      </c>
      <c r="EC409" t="s">
        <v>3</v>
      </c>
      <c r="EE409">
        <v>50803468</v>
      </c>
      <c r="EF409">
        <v>201</v>
      </c>
      <c r="EG409" t="s">
        <v>36</v>
      </c>
      <c r="EH409">
        <v>0</v>
      </c>
      <c r="EI409" t="s">
        <v>3</v>
      </c>
      <c r="EJ409">
        <v>2</v>
      </c>
      <c r="EK409">
        <v>1618</v>
      </c>
      <c r="EL409" t="s">
        <v>37</v>
      </c>
      <c r="EM409" t="s">
        <v>38</v>
      </c>
      <c r="EO409" t="s">
        <v>3</v>
      </c>
      <c r="EQ409">
        <v>0</v>
      </c>
      <c r="ER409">
        <v>150.75</v>
      </c>
      <c r="ES409">
        <v>150.75</v>
      </c>
      <c r="ET409">
        <v>0</v>
      </c>
      <c r="EU409">
        <v>0</v>
      </c>
      <c r="EV409">
        <v>0</v>
      </c>
      <c r="EW409">
        <v>0</v>
      </c>
      <c r="EX409">
        <v>0</v>
      </c>
      <c r="EY409">
        <v>0</v>
      </c>
      <c r="FQ409">
        <v>0</v>
      </c>
      <c r="FR409">
        <f t="shared" si="280"/>
        <v>0</v>
      </c>
      <c r="FS409">
        <v>0</v>
      </c>
      <c r="FX409">
        <v>0</v>
      </c>
      <c r="FY409">
        <v>0</v>
      </c>
      <c r="GA409" t="s">
        <v>3</v>
      </c>
      <c r="GD409">
        <v>0</v>
      </c>
      <c r="GF409">
        <v>237693630</v>
      </c>
      <c r="GG409">
        <v>2</v>
      </c>
      <c r="GH409">
        <v>1</v>
      </c>
      <c r="GI409">
        <v>2</v>
      </c>
      <c r="GJ409">
        <v>0</v>
      </c>
      <c r="GK409">
        <f>ROUND(R409*(S12)/100,2)</f>
        <v>0</v>
      </c>
      <c r="GL409">
        <f t="shared" si="281"/>
        <v>0</v>
      </c>
      <c r="GM409">
        <f t="shared" si="282"/>
        <v>20373.86</v>
      </c>
      <c r="GN409">
        <f t="shared" si="283"/>
        <v>0</v>
      </c>
      <c r="GO409">
        <f t="shared" si="284"/>
        <v>20373.86</v>
      </c>
      <c r="GP409">
        <f t="shared" si="285"/>
        <v>0</v>
      </c>
      <c r="GR409">
        <v>0</v>
      </c>
      <c r="GS409">
        <v>3</v>
      </c>
      <c r="GT409">
        <v>0</v>
      </c>
      <c r="GU409" t="s">
        <v>3</v>
      </c>
      <c r="GV409">
        <f t="shared" si="286"/>
        <v>0</v>
      </c>
      <c r="GW409">
        <v>1</v>
      </c>
      <c r="GX409">
        <f t="shared" si="287"/>
        <v>0</v>
      </c>
      <c r="HA409">
        <v>0</v>
      </c>
      <c r="HB409">
        <v>0</v>
      </c>
      <c r="HC409">
        <f t="shared" si="288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55" x14ac:dyDescent="0.2">
      <c r="A410" s="2">
        <v>17</v>
      </c>
      <c r="B410" s="2">
        <v>1</v>
      </c>
      <c r="C410" s="2">
        <f>ROW(SmtRes!A211)</f>
        <v>211</v>
      </c>
      <c r="D410" s="2">
        <f>ROW(EtalonRes!A240)</f>
        <v>240</v>
      </c>
      <c r="E410" s="2" t="s">
        <v>256</v>
      </c>
      <c r="F410" s="2" t="s">
        <v>50</v>
      </c>
      <c r="G410" s="2" t="s">
        <v>51</v>
      </c>
      <c r="H410" s="2" t="s">
        <v>52</v>
      </c>
      <c r="I410" s="2">
        <v>0.1171</v>
      </c>
      <c r="J410" s="2">
        <v>0</v>
      </c>
      <c r="K410" s="2">
        <v>0.1171</v>
      </c>
      <c r="L410" s="2">
        <v>0.1171</v>
      </c>
      <c r="M410" s="2">
        <v>0</v>
      </c>
      <c r="N410" s="2">
        <f t="shared" si="255"/>
        <v>0.1171</v>
      </c>
      <c r="O410" s="2">
        <f t="shared" si="256"/>
        <v>8118.79</v>
      </c>
      <c r="P410" s="2">
        <f t="shared" si="257"/>
        <v>235.29</v>
      </c>
      <c r="Q410" s="2">
        <f>(ROUND((ROUND(((((ET410*1.2)*1.1))*AV410*I410),2)*BB410),2)+ROUND((ROUND(((AE410-(((EU410*1.2)*1.1)))*AV410*I410),2)*BS410),2))</f>
        <v>559.77</v>
      </c>
      <c r="R410" s="2">
        <f t="shared" si="258"/>
        <v>31.09</v>
      </c>
      <c r="S410" s="2">
        <f t="shared" si="259"/>
        <v>7323.73</v>
      </c>
      <c r="T410" s="2">
        <f t="shared" si="260"/>
        <v>0</v>
      </c>
      <c r="U410" s="2">
        <f t="shared" si="261"/>
        <v>16.547258746919997</v>
      </c>
      <c r="V410" s="2">
        <f t="shared" si="262"/>
        <v>0</v>
      </c>
      <c r="W410" s="2">
        <f t="shared" si="263"/>
        <v>0</v>
      </c>
      <c r="X410" s="2">
        <f t="shared" si="264"/>
        <v>6737.83</v>
      </c>
      <c r="Y410" s="2">
        <f t="shared" si="265"/>
        <v>3149.2</v>
      </c>
      <c r="Z410" s="2"/>
      <c r="AA410" s="2">
        <v>52210627</v>
      </c>
      <c r="AB410" s="2">
        <f t="shared" si="266"/>
        <v>2581.2451999999998</v>
      </c>
      <c r="AC410" s="2">
        <f>ROUND((((ES410*1)*1)),6)</f>
        <v>258.89</v>
      </c>
      <c r="AD410" s="2">
        <f>ROUND((((((ET410*1.2)*1.1))-(((EU410*1.2)*1.1)))+AE410),6)</f>
        <v>399.31319999999999</v>
      </c>
      <c r="AE410" s="2">
        <f>ROUND((((EU410*1.2)*1.1)),6)</f>
        <v>8.1707999999999998</v>
      </c>
      <c r="AF410" s="2">
        <f>ROUND((((EV410*1.2)*1.1)),6)</f>
        <v>1923.0419999999999</v>
      </c>
      <c r="AG410" s="2">
        <f t="shared" si="268"/>
        <v>0</v>
      </c>
      <c r="AH410" s="2">
        <f>(((EW410*1.2)*1.1))</f>
        <v>132.43559999999999</v>
      </c>
      <c r="AI410" s="2">
        <f>(((EX410*1.2)*1.1))</f>
        <v>0</v>
      </c>
      <c r="AJ410" s="2">
        <f t="shared" si="269"/>
        <v>0</v>
      </c>
      <c r="AK410" s="2">
        <v>2018.25</v>
      </c>
      <c r="AL410" s="2">
        <v>258.89</v>
      </c>
      <c r="AM410" s="2">
        <v>302.51</v>
      </c>
      <c r="AN410" s="2">
        <v>6.19</v>
      </c>
      <c r="AO410" s="2">
        <v>1456.85</v>
      </c>
      <c r="AP410" s="2">
        <v>0</v>
      </c>
      <c r="AQ410" s="2">
        <v>100.33</v>
      </c>
      <c r="AR410" s="2">
        <v>0</v>
      </c>
      <c r="AS410" s="2">
        <v>0</v>
      </c>
      <c r="AT410" s="2">
        <v>92</v>
      </c>
      <c r="AU410" s="2">
        <v>43</v>
      </c>
      <c r="AV410" s="2">
        <v>1.0669999999999999</v>
      </c>
      <c r="AW410" s="2">
        <v>1.081</v>
      </c>
      <c r="AX410" s="2"/>
      <c r="AY410" s="2"/>
      <c r="AZ410" s="2">
        <v>1</v>
      </c>
      <c r="BA410" s="2">
        <v>30.48</v>
      </c>
      <c r="BB410" s="2">
        <v>11.22</v>
      </c>
      <c r="BC410" s="2">
        <v>7.18</v>
      </c>
      <c r="BD410" s="2" t="s">
        <v>3</v>
      </c>
      <c r="BE410" s="2" t="s">
        <v>3</v>
      </c>
      <c r="BF410" s="2" t="s">
        <v>3</v>
      </c>
      <c r="BG410" s="2" t="s">
        <v>3</v>
      </c>
      <c r="BH410" s="2">
        <v>0</v>
      </c>
      <c r="BI410" s="2">
        <v>2</v>
      </c>
      <c r="BJ410" s="2" t="s">
        <v>53</v>
      </c>
      <c r="BK410" s="2"/>
      <c r="BL410" s="2"/>
      <c r="BM410" s="2">
        <v>1608</v>
      </c>
      <c r="BN410" s="2">
        <v>0</v>
      </c>
      <c r="BO410" s="2" t="s">
        <v>50</v>
      </c>
      <c r="BP410" s="2">
        <v>1</v>
      </c>
      <c r="BQ410" s="2">
        <v>40</v>
      </c>
      <c r="BR410" s="2">
        <v>0</v>
      </c>
      <c r="BS410" s="2">
        <v>30.48</v>
      </c>
      <c r="BT410" s="2">
        <v>1</v>
      </c>
      <c r="BU410" s="2">
        <v>1</v>
      </c>
      <c r="BV410" s="2">
        <v>1</v>
      </c>
      <c r="BW410" s="2">
        <v>1</v>
      </c>
      <c r="BX410" s="2">
        <v>1</v>
      </c>
      <c r="BY410" s="2" t="s">
        <v>3</v>
      </c>
      <c r="BZ410" s="2">
        <v>92</v>
      </c>
      <c r="CA410" s="2">
        <v>43</v>
      </c>
      <c r="CB410" s="2" t="s">
        <v>3</v>
      </c>
      <c r="CC410" s="2"/>
      <c r="CD410" s="2"/>
      <c r="CE410" s="2">
        <v>30</v>
      </c>
      <c r="CF410" s="2">
        <v>0</v>
      </c>
      <c r="CG410" s="2">
        <v>0</v>
      </c>
      <c r="CH410" s="2">
        <v>43</v>
      </c>
      <c r="CI410" s="2">
        <v>0</v>
      </c>
      <c r="CJ410" s="2">
        <v>0</v>
      </c>
      <c r="CK410" s="2">
        <v>0</v>
      </c>
      <c r="CL410" s="2">
        <v>0</v>
      </c>
      <c r="CM410" s="2">
        <v>0</v>
      </c>
      <c r="CN410" s="2" t="s">
        <v>463</v>
      </c>
      <c r="CO410" s="2">
        <v>0</v>
      </c>
      <c r="CP410" s="2">
        <f t="shared" si="270"/>
        <v>8118.7899999999991</v>
      </c>
      <c r="CQ410" s="2">
        <f t="shared" si="271"/>
        <v>2009.39</v>
      </c>
      <c r="CR410" s="2">
        <f>(ROUND((ROUND(((((ET410*1.2)*1.1))*AV410*1),2)*BB410),2)+ROUND((ROUND(((AE410-(((EU410*1.2)*1.1)))*AV410*1),2)*BS410),2))</f>
        <v>4780.51</v>
      </c>
      <c r="CS410" s="2">
        <f t="shared" si="272"/>
        <v>265.79000000000002</v>
      </c>
      <c r="CT410" s="2">
        <f t="shared" si="273"/>
        <v>62541.61</v>
      </c>
      <c r="CU410" s="2">
        <f t="shared" si="274"/>
        <v>0</v>
      </c>
      <c r="CV410" s="2">
        <f t="shared" si="275"/>
        <v>141.30878519999999</v>
      </c>
      <c r="CW410" s="2">
        <f t="shared" si="276"/>
        <v>0</v>
      </c>
      <c r="CX410" s="2">
        <f t="shared" si="277"/>
        <v>0</v>
      </c>
      <c r="CY410" s="2">
        <f t="shared" si="278"/>
        <v>6737.8315999999995</v>
      </c>
      <c r="CZ410" s="2">
        <f t="shared" si="279"/>
        <v>3149.2039</v>
      </c>
      <c r="DA410" s="2"/>
      <c r="DB410" s="2"/>
      <c r="DC410" s="2" t="s">
        <v>3</v>
      </c>
      <c r="DD410" s="2" t="s">
        <v>54</v>
      </c>
      <c r="DE410" s="2" t="s">
        <v>26</v>
      </c>
      <c r="DF410" s="2" t="s">
        <v>26</v>
      </c>
      <c r="DG410" s="2" t="s">
        <v>26</v>
      </c>
      <c r="DH410" s="2" t="s">
        <v>3</v>
      </c>
      <c r="DI410" s="2" t="s">
        <v>26</v>
      </c>
      <c r="DJ410" s="2" t="s">
        <v>26</v>
      </c>
      <c r="DK410" s="2" t="s">
        <v>3</v>
      </c>
      <c r="DL410" s="2" t="s">
        <v>3</v>
      </c>
      <c r="DM410" s="2" t="s">
        <v>3</v>
      </c>
      <c r="DN410" s="2">
        <v>112</v>
      </c>
      <c r="DO410" s="2">
        <v>70</v>
      </c>
      <c r="DP410" s="2">
        <v>1.0669999999999999</v>
      </c>
      <c r="DQ410" s="2">
        <v>1.081</v>
      </c>
      <c r="DR410" s="2"/>
      <c r="DS410" s="2"/>
      <c r="DT410" s="2"/>
      <c r="DU410" s="2">
        <v>1013</v>
      </c>
      <c r="DV410" s="2" t="s">
        <v>52</v>
      </c>
      <c r="DW410" s="2" t="s">
        <v>52</v>
      </c>
      <c r="DX410" s="2">
        <v>1</v>
      </c>
      <c r="DY410" s="2"/>
      <c r="DZ410" s="2" t="s">
        <v>3</v>
      </c>
      <c r="EA410" s="2" t="s">
        <v>3</v>
      </c>
      <c r="EB410" s="2" t="s">
        <v>3</v>
      </c>
      <c r="EC410" s="2" t="s">
        <v>3</v>
      </c>
      <c r="ED410" s="2"/>
      <c r="EE410" s="2">
        <v>50803458</v>
      </c>
      <c r="EF410" s="2">
        <v>40</v>
      </c>
      <c r="EG410" s="2" t="s">
        <v>27</v>
      </c>
      <c r="EH410" s="2">
        <v>0</v>
      </c>
      <c r="EI410" s="2" t="s">
        <v>3</v>
      </c>
      <c r="EJ410" s="2">
        <v>2</v>
      </c>
      <c r="EK410" s="2">
        <v>1608</v>
      </c>
      <c r="EL410" s="2" t="s">
        <v>55</v>
      </c>
      <c r="EM410" s="2" t="s">
        <v>56</v>
      </c>
      <c r="EN410" s="2"/>
      <c r="EO410" s="2" t="s">
        <v>57</v>
      </c>
      <c r="EP410" s="2"/>
      <c r="EQ410" s="2">
        <v>0</v>
      </c>
      <c r="ER410" s="2">
        <v>2018.25</v>
      </c>
      <c r="ES410" s="2">
        <v>258.89</v>
      </c>
      <c r="ET410" s="2">
        <v>302.51</v>
      </c>
      <c r="EU410" s="2">
        <v>6.19</v>
      </c>
      <c r="EV410" s="2">
        <v>1456.85</v>
      </c>
      <c r="EW410" s="2">
        <v>100.33</v>
      </c>
      <c r="EX410" s="2">
        <v>0</v>
      </c>
      <c r="EY410" s="2">
        <v>0</v>
      </c>
      <c r="EZ410" s="2"/>
      <c r="FA410" s="2"/>
      <c r="FB410" s="2"/>
      <c r="FC410" s="2"/>
      <c r="FD410" s="2"/>
      <c r="FE410" s="2"/>
      <c r="FF410" s="2"/>
      <c r="FG410" s="2"/>
      <c r="FH410" s="2"/>
      <c r="FI410" s="2"/>
      <c r="FJ410" s="2"/>
      <c r="FK410" s="2"/>
      <c r="FL410" s="2"/>
      <c r="FM410" s="2"/>
      <c r="FN410" s="2"/>
      <c r="FO410" s="2"/>
      <c r="FP410" s="2"/>
      <c r="FQ410" s="2">
        <v>0</v>
      </c>
      <c r="FR410" s="2">
        <f t="shared" si="280"/>
        <v>0</v>
      </c>
      <c r="FS410" s="2">
        <v>2</v>
      </c>
      <c r="FT410" s="2"/>
      <c r="FU410" s="2"/>
      <c r="FV410" s="2"/>
      <c r="FW410" s="2"/>
      <c r="FX410" s="2">
        <v>112</v>
      </c>
      <c r="FY410" s="2">
        <v>70</v>
      </c>
      <c r="FZ410" s="2"/>
      <c r="GA410" s="2" t="s">
        <v>3</v>
      </c>
      <c r="GB410" s="2"/>
      <c r="GC410" s="2"/>
      <c r="GD410" s="2">
        <v>0</v>
      </c>
      <c r="GE410" s="2"/>
      <c r="GF410" s="2">
        <v>-2060874627</v>
      </c>
      <c r="GG410" s="2">
        <v>2</v>
      </c>
      <c r="GH410" s="2">
        <v>1</v>
      </c>
      <c r="GI410" s="2">
        <v>2</v>
      </c>
      <c r="GJ410" s="2">
        <v>0</v>
      </c>
      <c r="GK410" s="2">
        <f>ROUND(R410*(R12)/100,2)</f>
        <v>49.74</v>
      </c>
      <c r="GL410" s="2">
        <f t="shared" si="281"/>
        <v>0</v>
      </c>
      <c r="GM410" s="2">
        <f t="shared" si="282"/>
        <v>18055.560000000001</v>
      </c>
      <c r="GN410" s="2">
        <f t="shared" si="283"/>
        <v>0</v>
      </c>
      <c r="GO410" s="2">
        <f t="shared" si="284"/>
        <v>18055.560000000001</v>
      </c>
      <c r="GP410" s="2">
        <f t="shared" si="285"/>
        <v>0</v>
      </c>
      <c r="GQ410" s="2"/>
      <c r="GR410" s="2">
        <v>0</v>
      </c>
      <c r="GS410" s="2">
        <v>3</v>
      </c>
      <c r="GT410" s="2">
        <v>0</v>
      </c>
      <c r="GU410" s="2" t="s">
        <v>3</v>
      </c>
      <c r="GV410" s="2">
        <f t="shared" si="286"/>
        <v>0</v>
      </c>
      <c r="GW410" s="2">
        <v>1</v>
      </c>
      <c r="GX410" s="2">
        <f t="shared" si="287"/>
        <v>0</v>
      </c>
      <c r="GY410" s="2"/>
      <c r="GZ410" s="2"/>
      <c r="HA410" s="2">
        <v>0</v>
      </c>
      <c r="HB410" s="2">
        <v>0</v>
      </c>
      <c r="HC410" s="2">
        <f t="shared" si="288"/>
        <v>0</v>
      </c>
      <c r="HD410" s="2"/>
      <c r="HE410" s="2" t="s">
        <v>3</v>
      </c>
      <c r="HF410" s="2" t="s">
        <v>3</v>
      </c>
      <c r="HG410" s="2"/>
      <c r="HH410" s="2"/>
      <c r="HI410" s="2"/>
      <c r="HJ410" s="2"/>
      <c r="HK410" s="2"/>
      <c r="HL410" s="2"/>
      <c r="HM410" s="2" t="s">
        <v>3</v>
      </c>
      <c r="HN410" s="2" t="s">
        <v>3</v>
      </c>
      <c r="HO410" s="2" t="s">
        <v>3</v>
      </c>
      <c r="HP410" s="2" t="s">
        <v>3</v>
      </c>
      <c r="HQ410" s="2" t="s">
        <v>3</v>
      </c>
      <c r="HR410" s="2"/>
      <c r="HS410" s="2"/>
      <c r="HT410" s="2"/>
      <c r="HU410" s="2"/>
      <c r="HV410" s="2"/>
      <c r="HW410" s="2"/>
      <c r="HX410" s="2"/>
      <c r="HY410" s="2"/>
      <c r="HZ410" s="2"/>
      <c r="IA410" s="2"/>
      <c r="IB410" s="2"/>
      <c r="IC410" s="2"/>
      <c r="ID410" s="2"/>
      <c r="IE410" s="2"/>
      <c r="IF410" s="2"/>
      <c r="IG410" s="2"/>
      <c r="IH410" s="2"/>
      <c r="II410" s="2"/>
      <c r="IJ410" s="2"/>
      <c r="IK410" s="2">
        <v>0</v>
      </c>
      <c r="IL410" s="2"/>
      <c r="IM410" s="2"/>
      <c r="IN410" s="2"/>
      <c r="IO410" s="2"/>
      <c r="IP410" s="2"/>
      <c r="IQ410" s="2"/>
      <c r="IR410" s="2"/>
      <c r="IS410" s="2"/>
      <c r="IT410" s="2"/>
      <c r="IU410" s="2"/>
    </row>
    <row r="411" spans="1:255" x14ac:dyDescent="0.2">
      <c r="A411">
        <v>17</v>
      </c>
      <c r="B411">
        <v>1</v>
      </c>
      <c r="C411">
        <f>ROW(SmtRes!A216)</f>
        <v>216</v>
      </c>
      <c r="D411">
        <f>ROW(EtalonRes!A246)</f>
        <v>246</v>
      </c>
      <c r="E411" t="s">
        <v>256</v>
      </c>
      <c r="F411" t="s">
        <v>50</v>
      </c>
      <c r="G411" t="s">
        <v>51</v>
      </c>
      <c r="H411" t="s">
        <v>52</v>
      </c>
      <c r="I411">
        <v>0.1171</v>
      </c>
      <c r="J411">
        <v>0</v>
      </c>
      <c r="K411">
        <v>0.1171</v>
      </c>
      <c r="L411">
        <v>0.1171</v>
      </c>
      <c r="M411">
        <v>0</v>
      </c>
      <c r="N411">
        <f t="shared" si="255"/>
        <v>0.1171</v>
      </c>
      <c r="O411">
        <f t="shared" si="256"/>
        <v>8118.79</v>
      </c>
      <c r="P411">
        <f t="shared" si="257"/>
        <v>235.29</v>
      </c>
      <c r="Q411">
        <f>(ROUND((ROUND(((((ET411*1.2)*1.1))*AV411*I411),2)*BB411),2)+ROUND((ROUND(((AE411-(((EU411*1.2)*1.1)))*AV411*I411),2)*BS411),2))</f>
        <v>559.77</v>
      </c>
      <c r="R411">
        <f t="shared" si="258"/>
        <v>31.09</v>
      </c>
      <c r="S411">
        <f t="shared" si="259"/>
        <v>7323.73</v>
      </c>
      <c r="T411">
        <f t="shared" si="260"/>
        <v>0</v>
      </c>
      <c r="U411">
        <f t="shared" si="261"/>
        <v>16.547258746919997</v>
      </c>
      <c r="V411">
        <f t="shared" si="262"/>
        <v>0</v>
      </c>
      <c r="W411">
        <f t="shared" si="263"/>
        <v>0</v>
      </c>
      <c r="X411">
        <f t="shared" si="264"/>
        <v>6737.83</v>
      </c>
      <c r="Y411">
        <f t="shared" si="265"/>
        <v>3149.2</v>
      </c>
      <c r="AA411">
        <v>52210569</v>
      </c>
      <c r="AB411">
        <f t="shared" si="266"/>
        <v>2581.2451999999998</v>
      </c>
      <c r="AC411">
        <f>ROUND((((ES411*1)*1)),6)</f>
        <v>258.89</v>
      </c>
      <c r="AD411">
        <f>ROUND((((((ET411*1.2)*1.1))-(((EU411*1.2)*1.1)))+AE411),6)</f>
        <v>399.31319999999999</v>
      </c>
      <c r="AE411">
        <f>ROUND((((EU411*1.2)*1.1)),6)</f>
        <v>8.1707999999999998</v>
      </c>
      <c r="AF411">
        <f>ROUND((((EV411*1.2)*1.1)),6)</f>
        <v>1923.0419999999999</v>
      </c>
      <c r="AG411">
        <f t="shared" si="268"/>
        <v>0</v>
      </c>
      <c r="AH411">
        <f>(((EW411*1.2)*1.1))</f>
        <v>132.43559999999999</v>
      </c>
      <c r="AI411">
        <f>(((EX411*1.2)*1.1))</f>
        <v>0</v>
      </c>
      <c r="AJ411">
        <f t="shared" si="269"/>
        <v>0</v>
      </c>
      <c r="AK411">
        <v>2018.25</v>
      </c>
      <c r="AL411">
        <v>258.89</v>
      </c>
      <c r="AM411">
        <v>302.51</v>
      </c>
      <c r="AN411">
        <v>6.19</v>
      </c>
      <c r="AO411">
        <v>1456.85</v>
      </c>
      <c r="AP411">
        <v>0</v>
      </c>
      <c r="AQ411">
        <v>100.33</v>
      </c>
      <c r="AR411">
        <v>0</v>
      </c>
      <c r="AS411">
        <v>0</v>
      </c>
      <c r="AT411">
        <v>92</v>
      </c>
      <c r="AU411">
        <v>43</v>
      </c>
      <c r="AV411">
        <v>1.0669999999999999</v>
      </c>
      <c r="AW411">
        <v>1.081</v>
      </c>
      <c r="AZ411">
        <v>1</v>
      </c>
      <c r="BA411">
        <v>30.48</v>
      </c>
      <c r="BB411">
        <v>11.22</v>
      </c>
      <c r="BC411">
        <v>7.18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2</v>
      </c>
      <c r="BJ411" t="s">
        <v>53</v>
      </c>
      <c r="BM411">
        <v>1608</v>
      </c>
      <c r="BN411">
        <v>0</v>
      </c>
      <c r="BO411" t="s">
        <v>50</v>
      </c>
      <c r="BP411">
        <v>1</v>
      </c>
      <c r="BQ411">
        <v>40</v>
      </c>
      <c r="BR411">
        <v>0</v>
      </c>
      <c r="BS411">
        <v>30.48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92</v>
      </c>
      <c r="CA411">
        <v>43</v>
      </c>
      <c r="CB411" t="s">
        <v>3</v>
      </c>
      <c r="CE411">
        <v>30</v>
      </c>
      <c r="CF411">
        <v>0</v>
      </c>
      <c r="CG411">
        <v>0</v>
      </c>
      <c r="CH411">
        <v>43</v>
      </c>
      <c r="CI411">
        <v>0</v>
      </c>
      <c r="CJ411">
        <v>0</v>
      </c>
      <c r="CK411">
        <v>0</v>
      </c>
      <c r="CL411">
        <v>0</v>
      </c>
      <c r="CM411">
        <v>0</v>
      </c>
      <c r="CN411" t="s">
        <v>463</v>
      </c>
      <c r="CO411">
        <v>0</v>
      </c>
      <c r="CP411">
        <f t="shared" si="270"/>
        <v>8118.7899999999991</v>
      </c>
      <c r="CQ411">
        <f t="shared" si="271"/>
        <v>2009.39</v>
      </c>
      <c r="CR411">
        <f>(ROUND((ROUND(((((ET411*1.2)*1.1))*AV411*1),2)*BB411),2)+ROUND((ROUND(((AE411-(((EU411*1.2)*1.1)))*AV411*1),2)*BS411),2))</f>
        <v>4780.51</v>
      </c>
      <c r="CS411">
        <f t="shared" si="272"/>
        <v>265.79000000000002</v>
      </c>
      <c r="CT411">
        <f t="shared" si="273"/>
        <v>62541.61</v>
      </c>
      <c r="CU411">
        <f t="shared" si="274"/>
        <v>0</v>
      </c>
      <c r="CV411">
        <f t="shared" si="275"/>
        <v>141.30878519999999</v>
      </c>
      <c r="CW411">
        <f t="shared" si="276"/>
        <v>0</v>
      </c>
      <c r="CX411">
        <f t="shared" si="277"/>
        <v>0</v>
      </c>
      <c r="CY411">
        <f t="shared" si="278"/>
        <v>6737.8315999999995</v>
      </c>
      <c r="CZ411">
        <f t="shared" si="279"/>
        <v>3149.2039</v>
      </c>
      <c r="DC411" t="s">
        <v>3</v>
      </c>
      <c r="DD411" t="s">
        <v>54</v>
      </c>
      <c r="DE411" t="s">
        <v>26</v>
      </c>
      <c r="DF411" t="s">
        <v>26</v>
      </c>
      <c r="DG411" t="s">
        <v>26</v>
      </c>
      <c r="DH411" t="s">
        <v>3</v>
      </c>
      <c r="DI411" t="s">
        <v>26</v>
      </c>
      <c r="DJ411" t="s">
        <v>26</v>
      </c>
      <c r="DK411" t="s">
        <v>3</v>
      </c>
      <c r="DL411" t="s">
        <v>3</v>
      </c>
      <c r="DM411" t="s">
        <v>3</v>
      </c>
      <c r="DN411">
        <v>112</v>
      </c>
      <c r="DO411">
        <v>70</v>
      </c>
      <c r="DP411">
        <v>1.0669999999999999</v>
      </c>
      <c r="DQ411">
        <v>1.081</v>
      </c>
      <c r="DU411">
        <v>1013</v>
      </c>
      <c r="DV411" t="s">
        <v>52</v>
      </c>
      <c r="DW411" t="s">
        <v>52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50803458</v>
      </c>
      <c r="EF411">
        <v>40</v>
      </c>
      <c r="EG411" t="s">
        <v>27</v>
      </c>
      <c r="EH411">
        <v>0</v>
      </c>
      <c r="EI411" t="s">
        <v>3</v>
      </c>
      <c r="EJ411">
        <v>2</v>
      </c>
      <c r="EK411">
        <v>1608</v>
      </c>
      <c r="EL411" t="s">
        <v>55</v>
      </c>
      <c r="EM411" t="s">
        <v>56</v>
      </c>
      <c r="EO411" t="s">
        <v>57</v>
      </c>
      <c r="EQ411">
        <v>0</v>
      </c>
      <c r="ER411">
        <v>2018.25</v>
      </c>
      <c r="ES411">
        <v>258.89</v>
      </c>
      <c r="ET411">
        <v>302.51</v>
      </c>
      <c r="EU411">
        <v>6.19</v>
      </c>
      <c r="EV411">
        <v>1456.85</v>
      </c>
      <c r="EW411">
        <v>100.33</v>
      </c>
      <c r="EX411">
        <v>0</v>
      </c>
      <c r="EY411">
        <v>0</v>
      </c>
      <c r="FQ411">
        <v>0</v>
      </c>
      <c r="FR411">
        <f t="shared" si="280"/>
        <v>0</v>
      </c>
      <c r="FS411">
        <v>2</v>
      </c>
      <c r="FX411">
        <v>112</v>
      </c>
      <c r="FY411">
        <v>70</v>
      </c>
      <c r="GA411" t="s">
        <v>3</v>
      </c>
      <c r="GD411">
        <v>0</v>
      </c>
      <c r="GF411">
        <v>-2060874627</v>
      </c>
      <c r="GG411">
        <v>2</v>
      </c>
      <c r="GH411">
        <v>1</v>
      </c>
      <c r="GI411">
        <v>2</v>
      </c>
      <c r="GJ411">
        <v>0</v>
      </c>
      <c r="GK411">
        <f>ROUND(R411*(S12)/100,2)</f>
        <v>49.74</v>
      </c>
      <c r="GL411">
        <f t="shared" si="281"/>
        <v>0</v>
      </c>
      <c r="GM411">
        <f t="shared" si="282"/>
        <v>18055.560000000001</v>
      </c>
      <c r="GN411">
        <f t="shared" si="283"/>
        <v>0</v>
      </c>
      <c r="GO411">
        <f t="shared" si="284"/>
        <v>18055.560000000001</v>
      </c>
      <c r="GP411">
        <f t="shared" si="285"/>
        <v>0</v>
      </c>
      <c r="GR411">
        <v>0</v>
      </c>
      <c r="GS411">
        <v>3</v>
      </c>
      <c r="GT411">
        <v>0</v>
      </c>
      <c r="GU411" t="s">
        <v>3</v>
      </c>
      <c r="GV411">
        <f t="shared" si="286"/>
        <v>0</v>
      </c>
      <c r="GW411">
        <v>1</v>
      </c>
      <c r="GX411">
        <f t="shared" si="287"/>
        <v>0</v>
      </c>
      <c r="HA411">
        <v>0</v>
      </c>
      <c r="HB411">
        <v>0</v>
      </c>
      <c r="HC411">
        <f t="shared" si="288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55" x14ac:dyDescent="0.2">
      <c r="A412" s="2">
        <v>17</v>
      </c>
      <c r="B412" s="2">
        <v>1</v>
      </c>
      <c r="C412" s="2"/>
      <c r="D412" s="2"/>
      <c r="E412" s="2" t="s">
        <v>257</v>
      </c>
      <c r="F412" s="2" t="s">
        <v>59</v>
      </c>
      <c r="G412" s="2" t="s">
        <v>60</v>
      </c>
      <c r="H412" s="2" t="s">
        <v>47</v>
      </c>
      <c r="I412" s="2">
        <v>11</v>
      </c>
      <c r="J412" s="2">
        <v>0</v>
      </c>
      <c r="K412" s="2">
        <v>11</v>
      </c>
      <c r="L412" s="2">
        <v>11</v>
      </c>
      <c r="M412" s="2">
        <v>0</v>
      </c>
      <c r="N412" s="2">
        <f t="shared" si="255"/>
        <v>11</v>
      </c>
      <c r="O412" s="2">
        <f t="shared" si="256"/>
        <v>5328.77</v>
      </c>
      <c r="P412" s="2">
        <f t="shared" si="257"/>
        <v>5328.77</v>
      </c>
      <c r="Q412" s="2">
        <f t="shared" ref="Q412:Q419" si="291">(ROUND((ROUND(((ET412)*AV412*I412),2)*BB412),2)+ROUND((ROUND(((AE412-(EU412))*AV412*I412),2)*BS412),2))</f>
        <v>0</v>
      </c>
      <c r="R412" s="2">
        <f t="shared" si="258"/>
        <v>0</v>
      </c>
      <c r="S412" s="2">
        <f t="shared" si="259"/>
        <v>0</v>
      </c>
      <c r="T412" s="2">
        <f t="shared" si="260"/>
        <v>0</v>
      </c>
      <c r="U412" s="2">
        <f t="shared" si="261"/>
        <v>0</v>
      </c>
      <c r="V412" s="2">
        <f t="shared" si="262"/>
        <v>0</v>
      </c>
      <c r="W412" s="2">
        <f t="shared" si="263"/>
        <v>0</v>
      </c>
      <c r="X412" s="2">
        <f t="shared" si="264"/>
        <v>0</v>
      </c>
      <c r="Y412" s="2">
        <f t="shared" si="265"/>
        <v>0</v>
      </c>
      <c r="Z412" s="2"/>
      <c r="AA412" s="2">
        <v>52210627</v>
      </c>
      <c r="AB412" s="2">
        <f t="shared" si="266"/>
        <v>50.62</v>
      </c>
      <c r="AC412" s="2">
        <f t="shared" ref="AC412:AC419" si="292">ROUND((ES412),6)</f>
        <v>50.62</v>
      </c>
      <c r="AD412" s="2">
        <f t="shared" ref="AD412:AD419" si="293">ROUND((((ET412)-(EU412))+AE412),6)</f>
        <v>0</v>
      </c>
      <c r="AE412" s="2">
        <f t="shared" ref="AE412:AF419" si="294">ROUND((EU412),6)</f>
        <v>0</v>
      </c>
      <c r="AF412" s="2">
        <f t="shared" si="294"/>
        <v>0</v>
      </c>
      <c r="AG412" s="2">
        <f t="shared" si="268"/>
        <v>0</v>
      </c>
      <c r="AH412" s="2">
        <f t="shared" ref="AH412:AI419" si="295">(EW412)</f>
        <v>0</v>
      </c>
      <c r="AI412" s="2">
        <f t="shared" si="295"/>
        <v>0</v>
      </c>
      <c r="AJ412" s="2">
        <f t="shared" si="269"/>
        <v>0</v>
      </c>
      <c r="AK412" s="2">
        <v>50.620000000000005</v>
      </c>
      <c r="AL412" s="2">
        <v>50.620000000000005</v>
      </c>
      <c r="AM412" s="2">
        <v>0</v>
      </c>
      <c r="AN412" s="2">
        <v>0</v>
      </c>
      <c r="AO412" s="2">
        <v>0</v>
      </c>
      <c r="AP412" s="2">
        <v>0</v>
      </c>
      <c r="AQ412" s="2">
        <v>0</v>
      </c>
      <c r="AR412" s="2">
        <v>0</v>
      </c>
      <c r="AS412" s="2">
        <v>0</v>
      </c>
      <c r="AT412" s="2">
        <v>0</v>
      </c>
      <c r="AU412" s="2">
        <v>0</v>
      </c>
      <c r="AV412" s="2">
        <v>1</v>
      </c>
      <c r="AW412" s="2">
        <v>1</v>
      </c>
      <c r="AX412" s="2"/>
      <c r="AY412" s="2"/>
      <c r="AZ412" s="2">
        <v>1</v>
      </c>
      <c r="BA412" s="2">
        <v>1</v>
      </c>
      <c r="BB412" s="2">
        <v>1</v>
      </c>
      <c r="BC412" s="2">
        <v>9.57</v>
      </c>
      <c r="BD412" s="2" t="s">
        <v>3</v>
      </c>
      <c r="BE412" s="2" t="s">
        <v>3</v>
      </c>
      <c r="BF412" s="2" t="s">
        <v>3</v>
      </c>
      <c r="BG412" s="2" t="s">
        <v>3</v>
      </c>
      <c r="BH412" s="2">
        <v>3</v>
      </c>
      <c r="BI412" s="2">
        <v>2</v>
      </c>
      <c r="BJ412" s="2" t="s">
        <v>3</v>
      </c>
      <c r="BK412" s="2"/>
      <c r="BL412" s="2"/>
      <c r="BM412" s="2">
        <v>1618</v>
      </c>
      <c r="BN412" s="2">
        <v>0</v>
      </c>
      <c r="BO412" s="2" t="s">
        <v>3</v>
      </c>
      <c r="BP412" s="2">
        <v>0</v>
      </c>
      <c r="BQ412" s="2">
        <v>201</v>
      </c>
      <c r="BR412" s="2">
        <v>0</v>
      </c>
      <c r="BS412" s="2">
        <v>1</v>
      </c>
      <c r="BT412" s="2">
        <v>1</v>
      </c>
      <c r="BU412" s="2">
        <v>1</v>
      </c>
      <c r="BV412" s="2">
        <v>1</v>
      </c>
      <c r="BW412" s="2">
        <v>1</v>
      </c>
      <c r="BX412" s="2">
        <v>1</v>
      </c>
      <c r="BY412" s="2" t="s">
        <v>3</v>
      </c>
      <c r="BZ412" s="2">
        <v>0</v>
      </c>
      <c r="CA412" s="2">
        <v>0</v>
      </c>
      <c r="CB412" s="2" t="s">
        <v>3</v>
      </c>
      <c r="CC412" s="2"/>
      <c r="CD412" s="2"/>
      <c r="CE412" s="2">
        <v>30</v>
      </c>
      <c r="CF412" s="2">
        <v>0</v>
      </c>
      <c r="CG412" s="2">
        <v>0</v>
      </c>
      <c r="CH412" s="2">
        <v>44</v>
      </c>
      <c r="CI412" s="2">
        <v>0</v>
      </c>
      <c r="CJ412" s="2">
        <v>0</v>
      </c>
      <c r="CK412" s="2">
        <v>0</v>
      </c>
      <c r="CL412" s="2">
        <v>0</v>
      </c>
      <c r="CM412" s="2">
        <v>0</v>
      </c>
      <c r="CN412" s="2" t="s">
        <v>3</v>
      </c>
      <c r="CO412" s="2">
        <v>0</v>
      </c>
      <c r="CP412" s="2">
        <f t="shared" si="270"/>
        <v>5328.77</v>
      </c>
      <c r="CQ412" s="2">
        <f t="shared" si="271"/>
        <v>484.43</v>
      </c>
      <c r="CR412" s="2">
        <f t="shared" ref="CR412:CR419" si="296">(ROUND((ROUND(((ET412)*AV412*1),2)*BB412),2)+ROUND((ROUND(((AE412-(EU412))*AV412*1),2)*BS412),2))</f>
        <v>0</v>
      </c>
      <c r="CS412" s="2">
        <f t="shared" si="272"/>
        <v>0</v>
      </c>
      <c r="CT412" s="2">
        <f t="shared" si="273"/>
        <v>0</v>
      </c>
      <c r="CU412" s="2">
        <f t="shared" si="274"/>
        <v>0</v>
      </c>
      <c r="CV412" s="2">
        <f t="shared" si="275"/>
        <v>0</v>
      </c>
      <c r="CW412" s="2">
        <f t="shared" si="276"/>
        <v>0</v>
      </c>
      <c r="CX412" s="2">
        <f t="shared" si="277"/>
        <v>0</v>
      </c>
      <c r="CY412" s="2">
        <f t="shared" si="278"/>
        <v>0</v>
      </c>
      <c r="CZ412" s="2">
        <f t="shared" si="279"/>
        <v>0</v>
      </c>
      <c r="DA412" s="2"/>
      <c r="DB412" s="2"/>
      <c r="DC412" s="2" t="s">
        <v>3</v>
      </c>
      <c r="DD412" s="2" t="s">
        <v>3</v>
      </c>
      <c r="DE412" s="2" t="s">
        <v>3</v>
      </c>
      <c r="DF412" s="2" t="s">
        <v>3</v>
      </c>
      <c r="DG412" s="2" t="s">
        <v>3</v>
      </c>
      <c r="DH412" s="2" t="s">
        <v>3</v>
      </c>
      <c r="DI412" s="2" t="s">
        <v>3</v>
      </c>
      <c r="DJ412" s="2" t="s">
        <v>3</v>
      </c>
      <c r="DK412" s="2" t="s">
        <v>3</v>
      </c>
      <c r="DL412" s="2" t="s">
        <v>3</v>
      </c>
      <c r="DM412" s="2" t="s">
        <v>3</v>
      </c>
      <c r="DN412" s="2">
        <v>0</v>
      </c>
      <c r="DO412" s="2">
        <v>0</v>
      </c>
      <c r="DP412" s="2">
        <v>1</v>
      </c>
      <c r="DQ412" s="2">
        <v>1</v>
      </c>
      <c r="DR412" s="2"/>
      <c r="DS412" s="2"/>
      <c r="DT412" s="2"/>
      <c r="DU412" s="2">
        <v>1010</v>
      </c>
      <c r="DV412" s="2" t="s">
        <v>47</v>
      </c>
      <c r="DW412" s="2" t="s">
        <v>47</v>
      </c>
      <c r="DX412" s="2">
        <v>1</v>
      </c>
      <c r="DY412" s="2"/>
      <c r="DZ412" s="2" t="s">
        <v>3</v>
      </c>
      <c r="EA412" s="2" t="s">
        <v>3</v>
      </c>
      <c r="EB412" s="2" t="s">
        <v>3</v>
      </c>
      <c r="EC412" s="2" t="s">
        <v>3</v>
      </c>
      <c r="ED412" s="2"/>
      <c r="EE412" s="2">
        <v>50803468</v>
      </c>
      <c r="EF412" s="2">
        <v>201</v>
      </c>
      <c r="EG412" s="2" t="s">
        <v>36</v>
      </c>
      <c r="EH412" s="2">
        <v>0</v>
      </c>
      <c r="EI412" s="2" t="s">
        <v>3</v>
      </c>
      <c r="EJ412" s="2">
        <v>2</v>
      </c>
      <c r="EK412" s="2">
        <v>1618</v>
      </c>
      <c r="EL412" s="2" t="s">
        <v>37</v>
      </c>
      <c r="EM412" s="2" t="s">
        <v>38</v>
      </c>
      <c r="EN412" s="2"/>
      <c r="EO412" s="2" t="s">
        <v>3</v>
      </c>
      <c r="EP412" s="2"/>
      <c r="EQ412" s="2">
        <v>0</v>
      </c>
      <c r="ER412" s="2">
        <v>50.620000000000005</v>
      </c>
      <c r="ES412" s="2">
        <v>50.620000000000005</v>
      </c>
      <c r="ET412" s="2">
        <v>0</v>
      </c>
      <c r="EU412" s="2">
        <v>0</v>
      </c>
      <c r="EV412" s="2">
        <v>0</v>
      </c>
      <c r="EW412" s="2">
        <v>0</v>
      </c>
      <c r="EX412" s="2">
        <v>0</v>
      </c>
      <c r="EY412" s="2">
        <v>0</v>
      </c>
      <c r="EZ412" s="2">
        <v>5</v>
      </c>
      <c r="FA412" s="2"/>
      <c r="FB412" s="2"/>
      <c r="FC412" s="2">
        <v>0</v>
      </c>
      <c r="FD412" s="2">
        <v>18</v>
      </c>
      <c r="FE412" s="2"/>
      <c r="FF412" s="2">
        <v>475</v>
      </c>
      <c r="FG412" s="2"/>
      <c r="FH412" s="2"/>
      <c r="FI412" s="2"/>
      <c r="FJ412" s="2"/>
      <c r="FK412" s="2"/>
      <c r="FL412" s="2"/>
      <c r="FM412" s="2"/>
      <c r="FN412" s="2"/>
      <c r="FO412" s="2"/>
      <c r="FP412" s="2"/>
      <c r="FQ412" s="2">
        <v>0</v>
      </c>
      <c r="FR412" s="2">
        <f t="shared" si="280"/>
        <v>0</v>
      </c>
      <c r="FS412" s="2">
        <v>0</v>
      </c>
      <c r="FT412" s="2"/>
      <c r="FU412" s="2"/>
      <c r="FV412" s="2"/>
      <c r="FW412" s="2"/>
      <c r="FX412" s="2">
        <v>0</v>
      </c>
      <c r="FY412" s="2">
        <v>0</v>
      </c>
      <c r="FZ412" s="2"/>
      <c r="GA412" s="2" t="s">
        <v>61</v>
      </c>
      <c r="GB412" s="2"/>
      <c r="GC412" s="2"/>
      <c r="GD412" s="2">
        <v>0</v>
      </c>
      <c r="GE412" s="2"/>
      <c r="GF412" s="2">
        <v>1761619625</v>
      </c>
      <c r="GG412" s="2">
        <v>2</v>
      </c>
      <c r="GH412" s="2">
        <v>3</v>
      </c>
      <c r="GI412" s="2">
        <v>5</v>
      </c>
      <c r="GJ412" s="2">
        <v>0</v>
      </c>
      <c r="GK412" s="2">
        <f>ROUND(R412*(R12)/100,2)</f>
        <v>0</v>
      </c>
      <c r="GL412" s="2">
        <f t="shared" si="281"/>
        <v>0</v>
      </c>
      <c r="GM412" s="2">
        <f t="shared" si="282"/>
        <v>5328.77</v>
      </c>
      <c r="GN412" s="2">
        <f t="shared" si="283"/>
        <v>0</v>
      </c>
      <c r="GO412" s="2">
        <f t="shared" si="284"/>
        <v>5328.77</v>
      </c>
      <c r="GP412" s="2">
        <f t="shared" si="285"/>
        <v>0</v>
      </c>
      <c r="GQ412" s="2"/>
      <c r="GR412" s="2">
        <v>1</v>
      </c>
      <c r="GS412" s="2">
        <v>1</v>
      </c>
      <c r="GT412" s="2">
        <v>0</v>
      </c>
      <c r="GU412" s="2" t="s">
        <v>3</v>
      </c>
      <c r="GV412" s="2">
        <f t="shared" si="286"/>
        <v>0</v>
      </c>
      <c r="GW412" s="2">
        <v>1</v>
      </c>
      <c r="GX412" s="2">
        <f t="shared" si="287"/>
        <v>0</v>
      </c>
      <c r="GY412" s="2"/>
      <c r="GZ412" s="2"/>
      <c r="HA412" s="2">
        <v>0</v>
      </c>
      <c r="HB412" s="2">
        <v>0</v>
      </c>
      <c r="HC412" s="2">
        <f t="shared" si="288"/>
        <v>0</v>
      </c>
      <c r="HD412" s="2"/>
      <c r="HE412" s="2" t="s">
        <v>62</v>
      </c>
      <c r="HF412" s="2" t="s">
        <v>31</v>
      </c>
      <c r="HG412" s="2"/>
      <c r="HH412" s="2"/>
      <c r="HI412" s="2"/>
      <c r="HJ412" s="2"/>
      <c r="HK412" s="2"/>
      <c r="HL412" s="2"/>
      <c r="HM412" s="2" t="s">
        <v>3</v>
      </c>
      <c r="HN412" s="2" t="s">
        <v>3</v>
      </c>
      <c r="HO412" s="2" t="s">
        <v>3</v>
      </c>
      <c r="HP412" s="2" t="s">
        <v>3</v>
      </c>
      <c r="HQ412" s="2" t="s">
        <v>3</v>
      </c>
      <c r="HR412" s="2"/>
      <c r="HS412" s="2"/>
      <c r="HT412" s="2"/>
      <c r="HU412" s="2"/>
      <c r="HV412" s="2"/>
      <c r="HW412" s="2"/>
      <c r="HX412" s="2"/>
      <c r="HY412" s="2"/>
      <c r="HZ412" s="2"/>
      <c r="IA412" s="2"/>
      <c r="IB412" s="2"/>
      <c r="IC412" s="2"/>
      <c r="ID412" s="2"/>
      <c r="IE412" s="2"/>
      <c r="IF412" s="2"/>
      <c r="IG412" s="2"/>
      <c r="IH412" s="2"/>
      <c r="II412" s="2"/>
      <c r="IJ412" s="2"/>
      <c r="IK412" s="2">
        <v>0</v>
      </c>
      <c r="IL412" s="2"/>
      <c r="IM412" s="2"/>
      <c r="IN412" s="2"/>
      <c r="IO412" s="2"/>
      <c r="IP412" s="2"/>
      <c r="IQ412" s="2"/>
      <c r="IR412" s="2"/>
      <c r="IS412" s="2"/>
      <c r="IT412" s="2"/>
      <c r="IU412" s="2"/>
    </row>
    <row r="413" spans="1:255" x14ac:dyDescent="0.2">
      <c r="A413">
        <v>17</v>
      </c>
      <c r="B413">
        <v>1</v>
      </c>
      <c r="E413" t="s">
        <v>257</v>
      </c>
      <c r="F413" t="s">
        <v>59</v>
      </c>
      <c r="G413" t="s">
        <v>60</v>
      </c>
      <c r="H413" t="s">
        <v>47</v>
      </c>
      <c r="I413">
        <v>11</v>
      </c>
      <c r="J413">
        <v>0</v>
      </c>
      <c r="K413">
        <v>11</v>
      </c>
      <c r="L413">
        <v>11</v>
      </c>
      <c r="M413">
        <v>0</v>
      </c>
      <c r="N413">
        <f t="shared" si="255"/>
        <v>11</v>
      </c>
      <c r="O413">
        <f t="shared" si="256"/>
        <v>5328.77</v>
      </c>
      <c r="P413">
        <f t="shared" si="257"/>
        <v>5328.77</v>
      </c>
      <c r="Q413">
        <f t="shared" si="291"/>
        <v>0</v>
      </c>
      <c r="R413">
        <f t="shared" si="258"/>
        <v>0</v>
      </c>
      <c r="S413">
        <f t="shared" si="259"/>
        <v>0</v>
      </c>
      <c r="T413">
        <f t="shared" si="260"/>
        <v>0</v>
      </c>
      <c r="U413">
        <f t="shared" si="261"/>
        <v>0</v>
      </c>
      <c r="V413">
        <f t="shared" si="262"/>
        <v>0</v>
      </c>
      <c r="W413">
        <f t="shared" si="263"/>
        <v>0</v>
      </c>
      <c r="X413">
        <f t="shared" si="264"/>
        <v>0</v>
      </c>
      <c r="Y413">
        <f t="shared" si="265"/>
        <v>0</v>
      </c>
      <c r="AA413">
        <v>52210569</v>
      </c>
      <c r="AB413">
        <f t="shared" si="266"/>
        <v>50.62</v>
      </c>
      <c r="AC413">
        <f t="shared" si="292"/>
        <v>50.62</v>
      </c>
      <c r="AD413">
        <f t="shared" si="293"/>
        <v>0</v>
      </c>
      <c r="AE413">
        <f t="shared" si="294"/>
        <v>0</v>
      </c>
      <c r="AF413">
        <f t="shared" si="294"/>
        <v>0</v>
      </c>
      <c r="AG413">
        <f t="shared" si="268"/>
        <v>0</v>
      </c>
      <c r="AH413">
        <f t="shared" si="295"/>
        <v>0</v>
      </c>
      <c r="AI413">
        <f t="shared" si="295"/>
        <v>0</v>
      </c>
      <c r="AJ413">
        <f t="shared" si="269"/>
        <v>0</v>
      </c>
      <c r="AK413">
        <v>50.620000000000005</v>
      </c>
      <c r="AL413">
        <v>50.620000000000005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9.57</v>
      </c>
      <c r="BD413" t="s">
        <v>3</v>
      </c>
      <c r="BE413" t="s">
        <v>3</v>
      </c>
      <c r="BF413" t="s">
        <v>3</v>
      </c>
      <c r="BG413" t="s">
        <v>3</v>
      </c>
      <c r="BH413">
        <v>3</v>
      </c>
      <c r="BI413">
        <v>2</v>
      </c>
      <c r="BJ413" t="s">
        <v>3</v>
      </c>
      <c r="BM413">
        <v>1618</v>
      </c>
      <c r="BN413">
        <v>0</v>
      </c>
      <c r="BO413" t="s">
        <v>3</v>
      </c>
      <c r="BP413">
        <v>0</v>
      </c>
      <c r="BQ413">
        <v>201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0</v>
      </c>
      <c r="CA413">
        <v>0</v>
      </c>
      <c r="CB413" t="s">
        <v>3</v>
      </c>
      <c r="CE413">
        <v>30</v>
      </c>
      <c r="CF413">
        <v>0</v>
      </c>
      <c r="CG413">
        <v>0</v>
      </c>
      <c r="CH413">
        <v>44</v>
      </c>
      <c r="CI413">
        <v>0</v>
      </c>
      <c r="CJ413">
        <v>0</v>
      </c>
      <c r="CK413">
        <v>0</v>
      </c>
      <c r="CL413">
        <v>0</v>
      </c>
      <c r="CM413">
        <v>0</v>
      </c>
      <c r="CN413" t="s">
        <v>3</v>
      </c>
      <c r="CO413">
        <v>0</v>
      </c>
      <c r="CP413">
        <f t="shared" si="270"/>
        <v>5328.77</v>
      </c>
      <c r="CQ413">
        <f t="shared" si="271"/>
        <v>484.43</v>
      </c>
      <c r="CR413">
        <f t="shared" si="296"/>
        <v>0</v>
      </c>
      <c r="CS413">
        <f t="shared" si="272"/>
        <v>0</v>
      </c>
      <c r="CT413">
        <f t="shared" si="273"/>
        <v>0</v>
      </c>
      <c r="CU413">
        <f t="shared" si="274"/>
        <v>0</v>
      </c>
      <c r="CV413">
        <f t="shared" si="275"/>
        <v>0</v>
      </c>
      <c r="CW413">
        <f t="shared" si="276"/>
        <v>0</v>
      </c>
      <c r="CX413">
        <f t="shared" si="277"/>
        <v>0</v>
      </c>
      <c r="CY413">
        <f t="shared" si="278"/>
        <v>0</v>
      </c>
      <c r="CZ413">
        <f t="shared" si="279"/>
        <v>0</v>
      </c>
      <c r="DC413" t="s">
        <v>3</v>
      </c>
      <c r="DD413" t="s">
        <v>3</v>
      </c>
      <c r="DE413" t="s">
        <v>3</v>
      </c>
      <c r="DF413" t="s">
        <v>3</v>
      </c>
      <c r="DG413" t="s">
        <v>3</v>
      </c>
      <c r="DH413" t="s">
        <v>3</v>
      </c>
      <c r="DI413" t="s">
        <v>3</v>
      </c>
      <c r="DJ413" t="s">
        <v>3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1010</v>
      </c>
      <c r="DV413" t="s">
        <v>47</v>
      </c>
      <c r="DW413" t="s">
        <v>47</v>
      </c>
      <c r="DX413">
        <v>1</v>
      </c>
      <c r="DZ413" t="s">
        <v>3</v>
      </c>
      <c r="EA413" t="s">
        <v>3</v>
      </c>
      <c r="EB413" t="s">
        <v>3</v>
      </c>
      <c r="EC413" t="s">
        <v>3</v>
      </c>
      <c r="EE413">
        <v>50803468</v>
      </c>
      <c r="EF413">
        <v>201</v>
      </c>
      <c r="EG413" t="s">
        <v>36</v>
      </c>
      <c r="EH413">
        <v>0</v>
      </c>
      <c r="EI413" t="s">
        <v>3</v>
      </c>
      <c r="EJ413">
        <v>2</v>
      </c>
      <c r="EK413">
        <v>1618</v>
      </c>
      <c r="EL413" t="s">
        <v>37</v>
      </c>
      <c r="EM413" t="s">
        <v>38</v>
      </c>
      <c r="EO413" t="s">
        <v>3</v>
      </c>
      <c r="EQ413">
        <v>0</v>
      </c>
      <c r="ER413">
        <v>50.620000000000005</v>
      </c>
      <c r="ES413">
        <v>50.620000000000005</v>
      </c>
      <c r="ET413">
        <v>0</v>
      </c>
      <c r="EU413">
        <v>0</v>
      </c>
      <c r="EV413">
        <v>0</v>
      </c>
      <c r="EW413">
        <v>0</v>
      </c>
      <c r="EX413">
        <v>0</v>
      </c>
      <c r="EY413">
        <v>0</v>
      </c>
      <c r="EZ413">
        <v>5</v>
      </c>
      <c r="FC413">
        <v>0</v>
      </c>
      <c r="FD413">
        <v>18</v>
      </c>
      <c r="FF413">
        <v>475</v>
      </c>
      <c r="FQ413">
        <v>0</v>
      </c>
      <c r="FR413">
        <f t="shared" si="280"/>
        <v>0</v>
      </c>
      <c r="FS413">
        <v>0</v>
      </c>
      <c r="FX413">
        <v>0</v>
      </c>
      <c r="FY413">
        <v>0</v>
      </c>
      <c r="GA413" t="s">
        <v>61</v>
      </c>
      <c r="GD413">
        <v>0</v>
      </c>
      <c r="GF413">
        <v>1761619625</v>
      </c>
      <c r="GG413">
        <v>2</v>
      </c>
      <c r="GH413">
        <v>3</v>
      </c>
      <c r="GI413">
        <v>5</v>
      </c>
      <c r="GJ413">
        <v>0</v>
      </c>
      <c r="GK413">
        <f>ROUND(R413*(S12)/100,2)</f>
        <v>0</v>
      </c>
      <c r="GL413">
        <f t="shared" si="281"/>
        <v>0</v>
      </c>
      <c r="GM413">
        <f t="shared" si="282"/>
        <v>5328.77</v>
      </c>
      <c r="GN413">
        <f t="shared" si="283"/>
        <v>0</v>
      </c>
      <c r="GO413">
        <f t="shared" si="284"/>
        <v>5328.77</v>
      </c>
      <c r="GP413">
        <f t="shared" si="285"/>
        <v>0</v>
      </c>
      <c r="GR413">
        <v>1</v>
      </c>
      <c r="GS413">
        <v>1</v>
      </c>
      <c r="GT413">
        <v>0</v>
      </c>
      <c r="GU413" t="s">
        <v>3</v>
      </c>
      <c r="GV413">
        <f t="shared" si="286"/>
        <v>0</v>
      </c>
      <c r="GW413">
        <v>1</v>
      </c>
      <c r="GX413">
        <f t="shared" si="287"/>
        <v>0</v>
      </c>
      <c r="HA413">
        <v>0</v>
      </c>
      <c r="HB413">
        <v>0</v>
      </c>
      <c r="HC413">
        <f t="shared" si="288"/>
        <v>0</v>
      </c>
      <c r="HE413" t="s">
        <v>62</v>
      </c>
      <c r="HF413" t="s">
        <v>31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55" x14ac:dyDescent="0.2">
      <c r="A414" s="2">
        <v>17</v>
      </c>
      <c r="B414" s="2">
        <v>1</v>
      </c>
      <c r="C414" s="2"/>
      <c r="D414" s="2"/>
      <c r="E414" s="2" t="s">
        <v>258</v>
      </c>
      <c r="F414" s="2" t="s">
        <v>59</v>
      </c>
      <c r="G414" s="2" t="s">
        <v>64</v>
      </c>
      <c r="H414" s="2" t="s">
        <v>47</v>
      </c>
      <c r="I414" s="2">
        <v>7</v>
      </c>
      <c r="J414" s="2">
        <v>0</v>
      </c>
      <c r="K414" s="2">
        <v>7</v>
      </c>
      <c r="L414" s="2">
        <v>7</v>
      </c>
      <c r="M414" s="2">
        <v>0</v>
      </c>
      <c r="N414" s="2">
        <f t="shared" si="255"/>
        <v>7</v>
      </c>
      <c r="O414" s="2">
        <f t="shared" si="256"/>
        <v>3748.76</v>
      </c>
      <c r="P414" s="2">
        <f t="shared" si="257"/>
        <v>3748.76</v>
      </c>
      <c r="Q414" s="2">
        <f t="shared" si="291"/>
        <v>0</v>
      </c>
      <c r="R414" s="2">
        <f t="shared" si="258"/>
        <v>0</v>
      </c>
      <c r="S414" s="2">
        <f t="shared" si="259"/>
        <v>0</v>
      </c>
      <c r="T414" s="2">
        <f t="shared" si="260"/>
        <v>0</v>
      </c>
      <c r="U414" s="2">
        <f t="shared" si="261"/>
        <v>0</v>
      </c>
      <c r="V414" s="2">
        <f t="shared" si="262"/>
        <v>0</v>
      </c>
      <c r="W414" s="2">
        <f t="shared" si="263"/>
        <v>0</v>
      </c>
      <c r="X414" s="2">
        <f t="shared" si="264"/>
        <v>0</v>
      </c>
      <c r="Y414" s="2">
        <f t="shared" si="265"/>
        <v>0</v>
      </c>
      <c r="Z414" s="2"/>
      <c r="AA414" s="2">
        <v>52210627</v>
      </c>
      <c r="AB414" s="2">
        <f t="shared" si="266"/>
        <v>55.96</v>
      </c>
      <c r="AC414" s="2">
        <f t="shared" si="292"/>
        <v>55.96</v>
      </c>
      <c r="AD414" s="2">
        <f t="shared" si="293"/>
        <v>0</v>
      </c>
      <c r="AE414" s="2">
        <f t="shared" si="294"/>
        <v>0</v>
      </c>
      <c r="AF414" s="2">
        <f t="shared" si="294"/>
        <v>0</v>
      </c>
      <c r="AG414" s="2">
        <f t="shared" si="268"/>
        <v>0</v>
      </c>
      <c r="AH414" s="2">
        <f t="shared" si="295"/>
        <v>0</v>
      </c>
      <c r="AI414" s="2">
        <f t="shared" si="295"/>
        <v>0</v>
      </c>
      <c r="AJ414" s="2">
        <f t="shared" si="269"/>
        <v>0</v>
      </c>
      <c r="AK414" s="2">
        <v>55.96</v>
      </c>
      <c r="AL414" s="2">
        <v>55.96</v>
      </c>
      <c r="AM414" s="2">
        <v>0</v>
      </c>
      <c r="AN414" s="2">
        <v>0</v>
      </c>
      <c r="AO414" s="2">
        <v>0</v>
      </c>
      <c r="AP414" s="2">
        <v>0</v>
      </c>
      <c r="AQ414" s="2">
        <v>0</v>
      </c>
      <c r="AR414" s="2">
        <v>0</v>
      </c>
      <c r="AS414" s="2">
        <v>0</v>
      </c>
      <c r="AT414" s="2">
        <v>0</v>
      </c>
      <c r="AU414" s="2">
        <v>0</v>
      </c>
      <c r="AV414" s="2">
        <v>1</v>
      </c>
      <c r="AW414" s="2">
        <v>1</v>
      </c>
      <c r="AX414" s="2"/>
      <c r="AY414" s="2"/>
      <c r="AZ414" s="2">
        <v>1</v>
      </c>
      <c r="BA414" s="2">
        <v>1</v>
      </c>
      <c r="BB414" s="2">
        <v>1</v>
      </c>
      <c r="BC414" s="2">
        <v>9.57</v>
      </c>
      <c r="BD414" s="2" t="s">
        <v>3</v>
      </c>
      <c r="BE414" s="2" t="s">
        <v>3</v>
      </c>
      <c r="BF414" s="2" t="s">
        <v>3</v>
      </c>
      <c r="BG414" s="2" t="s">
        <v>3</v>
      </c>
      <c r="BH414" s="2">
        <v>3</v>
      </c>
      <c r="BI414" s="2">
        <v>2</v>
      </c>
      <c r="BJ414" s="2" t="s">
        <v>3</v>
      </c>
      <c r="BK414" s="2"/>
      <c r="BL414" s="2"/>
      <c r="BM414" s="2">
        <v>1618</v>
      </c>
      <c r="BN414" s="2">
        <v>0</v>
      </c>
      <c r="BO414" s="2" t="s">
        <v>3</v>
      </c>
      <c r="BP414" s="2">
        <v>0</v>
      </c>
      <c r="BQ414" s="2">
        <v>201</v>
      </c>
      <c r="BR414" s="2">
        <v>0</v>
      </c>
      <c r="BS414" s="2">
        <v>1</v>
      </c>
      <c r="BT414" s="2">
        <v>1</v>
      </c>
      <c r="BU414" s="2">
        <v>1</v>
      </c>
      <c r="BV414" s="2">
        <v>1</v>
      </c>
      <c r="BW414" s="2">
        <v>1</v>
      </c>
      <c r="BX414" s="2">
        <v>1</v>
      </c>
      <c r="BY414" s="2" t="s">
        <v>3</v>
      </c>
      <c r="BZ414" s="2">
        <v>0</v>
      </c>
      <c r="CA414" s="2">
        <v>0</v>
      </c>
      <c r="CB414" s="2" t="s">
        <v>3</v>
      </c>
      <c r="CC414" s="2"/>
      <c r="CD414" s="2"/>
      <c r="CE414" s="2">
        <v>30</v>
      </c>
      <c r="CF414" s="2">
        <v>0</v>
      </c>
      <c r="CG414" s="2">
        <v>0</v>
      </c>
      <c r="CH414" s="2">
        <v>45</v>
      </c>
      <c r="CI414" s="2">
        <v>0</v>
      </c>
      <c r="CJ414" s="2">
        <v>0</v>
      </c>
      <c r="CK414" s="2">
        <v>0</v>
      </c>
      <c r="CL414" s="2">
        <v>0</v>
      </c>
      <c r="CM414" s="2">
        <v>0</v>
      </c>
      <c r="CN414" s="2" t="s">
        <v>3</v>
      </c>
      <c r="CO414" s="2">
        <v>0</v>
      </c>
      <c r="CP414" s="2">
        <f t="shared" si="270"/>
        <v>3748.76</v>
      </c>
      <c r="CQ414" s="2">
        <f t="shared" si="271"/>
        <v>535.54</v>
      </c>
      <c r="CR414" s="2">
        <f t="shared" si="296"/>
        <v>0</v>
      </c>
      <c r="CS414" s="2">
        <f t="shared" si="272"/>
        <v>0</v>
      </c>
      <c r="CT414" s="2">
        <f t="shared" si="273"/>
        <v>0</v>
      </c>
      <c r="CU414" s="2">
        <f t="shared" si="274"/>
        <v>0</v>
      </c>
      <c r="CV414" s="2">
        <f t="shared" si="275"/>
        <v>0</v>
      </c>
      <c r="CW414" s="2">
        <f t="shared" si="276"/>
        <v>0</v>
      </c>
      <c r="CX414" s="2">
        <f t="shared" si="277"/>
        <v>0</v>
      </c>
      <c r="CY414" s="2">
        <f t="shared" si="278"/>
        <v>0</v>
      </c>
      <c r="CZ414" s="2">
        <f t="shared" si="279"/>
        <v>0</v>
      </c>
      <c r="DA414" s="2"/>
      <c r="DB414" s="2"/>
      <c r="DC414" s="2" t="s">
        <v>3</v>
      </c>
      <c r="DD414" s="2" t="s">
        <v>3</v>
      </c>
      <c r="DE414" s="2" t="s">
        <v>3</v>
      </c>
      <c r="DF414" s="2" t="s">
        <v>3</v>
      </c>
      <c r="DG414" s="2" t="s">
        <v>3</v>
      </c>
      <c r="DH414" s="2" t="s">
        <v>3</v>
      </c>
      <c r="DI414" s="2" t="s">
        <v>3</v>
      </c>
      <c r="DJ414" s="2" t="s">
        <v>3</v>
      </c>
      <c r="DK414" s="2" t="s">
        <v>3</v>
      </c>
      <c r="DL414" s="2" t="s">
        <v>3</v>
      </c>
      <c r="DM414" s="2" t="s">
        <v>3</v>
      </c>
      <c r="DN414" s="2">
        <v>0</v>
      </c>
      <c r="DO414" s="2">
        <v>0</v>
      </c>
      <c r="DP414" s="2">
        <v>1</v>
      </c>
      <c r="DQ414" s="2">
        <v>1</v>
      </c>
      <c r="DR414" s="2"/>
      <c r="DS414" s="2"/>
      <c r="DT414" s="2"/>
      <c r="DU414" s="2">
        <v>1010</v>
      </c>
      <c r="DV414" s="2" t="s">
        <v>47</v>
      </c>
      <c r="DW414" s="2" t="s">
        <v>47</v>
      </c>
      <c r="DX414" s="2">
        <v>1</v>
      </c>
      <c r="DY414" s="2"/>
      <c r="DZ414" s="2" t="s">
        <v>3</v>
      </c>
      <c r="EA414" s="2" t="s">
        <v>3</v>
      </c>
      <c r="EB414" s="2" t="s">
        <v>3</v>
      </c>
      <c r="EC414" s="2" t="s">
        <v>3</v>
      </c>
      <c r="ED414" s="2"/>
      <c r="EE414" s="2">
        <v>50803468</v>
      </c>
      <c r="EF414" s="2">
        <v>201</v>
      </c>
      <c r="EG414" s="2" t="s">
        <v>36</v>
      </c>
      <c r="EH414" s="2">
        <v>0</v>
      </c>
      <c r="EI414" s="2" t="s">
        <v>3</v>
      </c>
      <c r="EJ414" s="2">
        <v>2</v>
      </c>
      <c r="EK414" s="2">
        <v>1618</v>
      </c>
      <c r="EL414" s="2" t="s">
        <v>37</v>
      </c>
      <c r="EM414" s="2" t="s">
        <v>38</v>
      </c>
      <c r="EN414" s="2"/>
      <c r="EO414" s="2" t="s">
        <v>3</v>
      </c>
      <c r="EP414" s="2"/>
      <c r="EQ414" s="2">
        <v>0</v>
      </c>
      <c r="ER414" s="2">
        <v>55.96</v>
      </c>
      <c r="ES414" s="2">
        <v>55.96</v>
      </c>
      <c r="ET414" s="2">
        <v>0</v>
      </c>
      <c r="EU414" s="2">
        <v>0</v>
      </c>
      <c r="EV414" s="2">
        <v>0</v>
      </c>
      <c r="EW414" s="2">
        <v>0</v>
      </c>
      <c r="EX414" s="2">
        <v>0</v>
      </c>
      <c r="EY414" s="2">
        <v>0</v>
      </c>
      <c r="EZ414" s="2">
        <v>5</v>
      </c>
      <c r="FA414" s="2"/>
      <c r="FB414" s="2"/>
      <c r="FC414" s="2">
        <v>0</v>
      </c>
      <c r="FD414" s="2">
        <v>18</v>
      </c>
      <c r="FE414" s="2"/>
      <c r="FF414" s="2">
        <v>525</v>
      </c>
      <c r="FG414" s="2"/>
      <c r="FH414" s="2"/>
      <c r="FI414" s="2"/>
      <c r="FJ414" s="2"/>
      <c r="FK414" s="2"/>
      <c r="FL414" s="2"/>
      <c r="FM414" s="2"/>
      <c r="FN414" s="2"/>
      <c r="FO414" s="2"/>
      <c r="FP414" s="2"/>
      <c r="FQ414" s="2">
        <v>0</v>
      </c>
      <c r="FR414" s="2">
        <f t="shared" si="280"/>
        <v>0</v>
      </c>
      <c r="FS414" s="2">
        <v>0</v>
      </c>
      <c r="FT414" s="2"/>
      <c r="FU414" s="2"/>
      <c r="FV414" s="2"/>
      <c r="FW414" s="2"/>
      <c r="FX414" s="2">
        <v>0</v>
      </c>
      <c r="FY414" s="2">
        <v>0</v>
      </c>
      <c r="FZ414" s="2"/>
      <c r="GA414" s="2" t="s">
        <v>65</v>
      </c>
      <c r="GB414" s="2"/>
      <c r="GC414" s="2"/>
      <c r="GD414" s="2">
        <v>0</v>
      </c>
      <c r="GE414" s="2"/>
      <c r="GF414" s="2">
        <v>-2120220877</v>
      </c>
      <c r="GG414" s="2">
        <v>2</v>
      </c>
      <c r="GH414" s="2">
        <v>3</v>
      </c>
      <c r="GI414" s="2">
        <v>5</v>
      </c>
      <c r="GJ414" s="2">
        <v>0</v>
      </c>
      <c r="GK414" s="2">
        <f>ROUND(R414*(R12)/100,2)</f>
        <v>0</v>
      </c>
      <c r="GL414" s="2">
        <f t="shared" si="281"/>
        <v>0</v>
      </c>
      <c r="GM414" s="2">
        <f t="shared" si="282"/>
        <v>3748.76</v>
      </c>
      <c r="GN414" s="2">
        <f t="shared" si="283"/>
        <v>0</v>
      </c>
      <c r="GO414" s="2">
        <f t="shared" si="284"/>
        <v>3748.76</v>
      </c>
      <c r="GP414" s="2">
        <f t="shared" si="285"/>
        <v>0</v>
      </c>
      <c r="GQ414" s="2"/>
      <c r="GR414" s="2">
        <v>1</v>
      </c>
      <c r="GS414" s="2">
        <v>1</v>
      </c>
      <c r="GT414" s="2">
        <v>0</v>
      </c>
      <c r="GU414" s="2" t="s">
        <v>3</v>
      </c>
      <c r="GV414" s="2">
        <f t="shared" si="286"/>
        <v>0</v>
      </c>
      <c r="GW414" s="2">
        <v>1</v>
      </c>
      <c r="GX414" s="2">
        <f t="shared" si="287"/>
        <v>0</v>
      </c>
      <c r="GY414" s="2"/>
      <c r="GZ414" s="2"/>
      <c r="HA414" s="2">
        <v>0</v>
      </c>
      <c r="HB414" s="2">
        <v>0</v>
      </c>
      <c r="HC414" s="2">
        <f t="shared" si="288"/>
        <v>0</v>
      </c>
      <c r="HD414" s="2"/>
      <c r="HE414" s="2" t="s">
        <v>62</v>
      </c>
      <c r="HF414" s="2" t="s">
        <v>31</v>
      </c>
      <c r="HG414" s="2"/>
      <c r="HH414" s="2"/>
      <c r="HI414" s="2"/>
      <c r="HJ414" s="2"/>
      <c r="HK414" s="2"/>
      <c r="HL414" s="2"/>
      <c r="HM414" s="2" t="s">
        <v>3</v>
      </c>
      <c r="HN414" s="2" t="s">
        <v>3</v>
      </c>
      <c r="HO414" s="2" t="s">
        <v>3</v>
      </c>
      <c r="HP414" s="2" t="s">
        <v>3</v>
      </c>
      <c r="HQ414" s="2" t="s">
        <v>3</v>
      </c>
      <c r="HR414" s="2"/>
      <c r="HS414" s="2"/>
      <c r="HT414" s="2"/>
      <c r="HU414" s="2"/>
      <c r="HV414" s="2"/>
      <c r="HW414" s="2"/>
      <c r="HX414" s="2"/>
      <c r="HY414" s="2"/>
      <c r="HZ414" s="2"/>
      <c r="IA414" s="2"/>
      <c r="IB414" s="2"/>
      <c r="IC414" s="2"/>
      <c r="ID414" s="2"/>
      <c r="IE414" s="2"/>
      <c r="IF414" s="2"/>
      <c r="IG414" s="2"/>
      <c r="IH414" s="2"/>
      <c r="II414" s="2"/>
      <c r="IJ414" s="2"/>
      <c r="IK414" s="2">
        <v>0</v>
      </c>
      <c r="IL414" s="2"/>
      <c r="IM414" s="2"/>
      <c r="IN414" s="2"/>
      <c r="IO414" s="2"/>
      <c r="IP414" s="2"/>
      <c r="IQ414" s="2"/>
      <c r="IR414" s="2"/>
      <c r="IS414" s="2"/>
      <c r="IT414" s="2"/>
      <c r="IU414" s="2"/>
    </row>
    <row r="415" spans="1:255" x14ac:dyDescent="0.2">
      <c r="A415">
        <v>17</v>
      </c>
      <c r="B415">
        <v>1</v>
      </c>
      <c r="E415" t="s">
        <v>258</v>
      </c>
      <c r="F415" t="s">
        <v>59</v>
      </c>
      <c r="G415" t="s">
        <v>64</v>
      </c>
      <c r="H415" t="s">
        <v>47</v>
      </c>
      <c r="I415">
        <v>7</v>
      </c>
      <c r="J415">
        <v>0</v>
      </c>
      <c r="K415">
        <v>7</v>
      </c>
      <c r="L415">
        <v>7</v>
      </c>
      <c r="M415">
        <v>0</v>
      </c>
      <c r="N415">
        <f t="shared" si="255"/>
        <v>7</v>
      </c>
      <c r="O415">
        <f t="shared" si="256"/>
        <v>3748.76</v>
      </c>
      <c r="P415">
        <f t="shared" si="257"/>
        <v>3748.76</v>
      </c>
      <c r="Q415">
        <f t="shared" si="291"/>
        <v>0</v>
      </c>
      <c r="R415">
        <f t="shared" si="258"/>
        <v>0</v>
      </c>
      <c r="S415">
        <f t="shared" si="259"/>
        <v>0</v>
      </c>
      <c r="T415">
        <f t="shared" si="260"/>
        <v>0</v>
      </c>
      <c r="U415">
        <f t="shared" si="261"/>
        <v>0</v>
      </c>
      <c r="V415">
        <f t="shared" si="262"/>
        <v>0</v>
      </c>
      <c r="W415">
        <f t="shared" si="263"/>
        <v>0</v>
      </c>
      <c r="X415">
        <f t="shared" si="264"/>
        <v>0</v>
      </c>
      <c r="Y415">
        <f t="shared" si="265"/>
        <v>0</v>
      </c>
      <c r="AA415">
        <v>52210569</v>
      </c>
      <c r="AB415">
        <f t="shared" si="266"/>
        <v>55.96</v>
      </c>
      <c r="AC415">
        <f t="shared" si="292"/>
        <v>55.96</v>
      </c>
      <c r="AD415">
        <f t="shared" si="293"/>
        <v>0</v>
      </c>
      <c r="AE415">
        <f t="shared" si="294"/>
        <v>0</v>
      </c>
      <c r="AF415">
        <f t="shared" si="294"/>
        <v>0</v>
      </c>
      <c r="AG415">
        <f t="shared" si="268"/>
        <v>0</v>
      </c>
      <c r="AH415">
        <f t="shared" si="295"/>
        <v>0</v>
      </c>
      <c r="AI415">
        <f t="shared" si="295"/>
        <v>0</v>
      </c>
      <c r="AJ415">
        <f t="shared" si="269"/>
        <v>0</v>
      </c>
      <c r="AK415">
        <v>55.96</v>
      </c>
      <c r="AL415">
        <v>55.96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9.57</v>
      </c>
      <c r="BD415" t="s">
        <v>3</v>
      </c>
      <c r="BE415" t="s">
        <v>3</v>
      </c>
      <c r="BF415" t="s">
        <v>3</v>
      </c>
      <c r="BG415" t="s">
        <v>3</v>
      </c>
      <c r="BH415">
        <v>3</v>
      </c>
      <c r="BI415">
        <v>2</v>
      </c>
      <c r="BJ415" t="s">
        <v>3</v>
      </c>
      <c r="BM415">
        <v>1618</v>
      </c>
      <c r="BN415">
        <v>0</v>
      </c>
      <c r="BO415" t="s">
        <v>3</v>
      </c>
      <c r="BP415">
        <v>0</v>
      </c>
      <c r="BQ415">
        <v>201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0</v>
      </c>
      <c r="CA415">
        <v>0</v>
      </c>
      <c r="CB415" t="s">
        <v>3</v>
      </c>
      <c r="CE415">
        <v>30</v>
      </c>
      <c r="CF415">
        <v>0</v>
      </c>
      <c r="CG415">
        <v>0</v>
      </c>
      <c r="CH415">
        <v>45</v>
      </c>
      <c r="CI415">
        <v>0</v>
      </c>
      <c r="CJ415">
        <v>0</v>
      </c>
      <c r="CK415">
        <v>0</v>
      </c>
      <c r="CL415">
        <v>0</v>
      </c>
      <c r="CM415">
        <v>0</v>
      </c>
      <c r="CN415" t="s">
        <v>3</v>
      </c>
      <c r="CO415">
        <v>0</v>
      </c>
      <c r="CP415">
        <f t="shared" si="270"/>
        <v>3748.76</v>
      </c>
      <c r="CQ415">
        <f t="shared" si="271"/>
        <v>535.54</v>
      </c>
      <c r="CR415">
        <f t="shared" si="296"/>
        <v>0</v>
      </c>
      <c r="CS415">
        <f t="shared" si="272"/>
        <v>0</v>
      </c>
      <c r="CT415">
        <f t="shared" si="273"/>
        <v>0</v>
      </c>
      <c r="CU415">
        <f t="shared" si="274"/>
        <v>0</v>
      </c>
      <c r="CV415">
        <f t="shared" si="275"/>
        <v>0</v>
      </c>
      <c r="CW415">
        <f t="shared" si="276"/>
        <v>0</v>
      </c>
      <c r="CX415">
        <f t="shared" si="277"/>
        <v>0</v>
      </c>
      <c r="CY415">
        <f t="shared" si="278"/>
        <v>0</v>
      </c>
      <c r="CZ415">
        <f t="shared" si="279"/>
        <v>0</v>
      </c>
      <c r="DC415" t="s">
        <v>3</v>
      </c>
      <c r="DD415" t="s">
        <v>3</v>
      </c>
      <c r="DE415" t="s">
        <v>3</v>
      </c>
      <c r="DF415" t="s">
        <v>3</v>
      </c>
      <c r="DG415" t="s">
        <v>3</v>
      </c>
      <c r="DH415" t="s">
        <v>3</v>
      </c>
      <c r="DI415" t="s">
        <v>3</v>
      </c>
      <c r="DJ415" t="s">
        <v>3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1010</v>
      </c>
      <c r="DV415" t="s">
        <v>47</v>
      </c>
      <c r="DW415" t="s">
        <v>47</v>
      </c>
      <c r="DX415">
        <v>1</v>
      </c>
      <c r="DZ415" t="s">
        <v>3</v>
      </c>
      <c r="EA415" t="s">
        <v>3</v>
      </c>
      <c r="EB415" t="s">
        <v>3</v>
      </c>
      <c r="EC415" t="s">
        <v>3</v>
      </c>
      <c r="EE415">
        <v>50803468</v>
      </c>
      <c r="EF415">
        <v>201</v>
      </c>
      <c r="EG415" t="s">
        <v>36</v>
      </c>
      <c r="EH415">
        <v>0</v>
      </c>
      <c r="EI415" t="s">
        <v>3</v>
      </c>
      <c r="EJ415">
        <v>2</v>
      </c>
      <c r="EK415">
        <v>1618</v>
      </c>
      <c r="EL415" t="s">
        <v>37</v>
      </c>
      <c r="EM415" t="s">
        <v>38</v>
      </c>
      <c r="EO415" t="s">
        <v>3</v>
      </c>
      <c r="EQ415">
        <v>0</v>
      </c>
      <c r="ER415">
        <v>55.96</v>
      </c>
      <c r="ES415">
        <v>55.96</v>
      </c>
      <c r="ET415">
        <v>0</v>
      </c>
      <c r="EU415">
        <v>0</v>
      </c>
      <c r="EV415">
        <v>0</v>
      </c>
      <c r="EW415">
        <v>0</v>
      </c>
      <c r="EX415">
        <v>0</v>
      </c>
      <c r="EY415">
        <v>0</v>
      </c>
      <c r="EZ415">
        <v>5</v>
      </c>
      <c r="FC415">
        <v>0</v>
      </c>
      <c r="FD415">
        <v>18</v>
      </c>
      <c r="FF415">
        <v>525</v>
      </c>
      <c r="FQ415">
        <v>0</v>
      </c>
      <c r="FR415">
        <f t="shared" si="280"/>
        <v>0</v>
      </c>
      <c r="FS415">
        <v>0</v>
      </c>
      <c r="FX415">
        <v>0</v>
      </c>
      <c r="FY415">
        <v>0</v>
      </c>
      <c r="GA415" t="s">
        <v>65</v>
      </c>
      <c r="GD415">
        <v>0</v>
      </c>
      <c r="GF415">
        <v>-2120220877</v>
      </c>
      <c r="GG415">
        <v>2</v>
      </c>
      <c r="GH415">
        <v>3</v>
      </c>
      <c r="GI415">
        <v>5</v>
      </c>
      <c r="GJ415">
        <v>0</v>
      </c>
      <c r="GK415">
        <f>ROUND(R415*(S12)/100,2)</f>
        <v>0</v>
      </c>
      <c r="GL415">
        <f t="shared" si="281"/>
        <v>0</v>
      </c>
      <c r="GM415">
        <f t="shared" si="282"/>
        <v>3748.76</v>
      </c>
      <c r="GN415">
        <f t="shared" si="283"/>
        <v>0</v>
      </c>
      <c r="GO415">
        <f t="shared" si="284"/>
        <v>3748.76</v>
      </c>
      <c r="GP415">
        <f t="shared" si="285"/>
        <v>0</v>
      </c>
      <c r="GR415">
        <v>1</v>
      </c>
      <c r="GS415">
        <v>1</v>
      </c>
      <c r="GT415">
        <v>0</v>
      </c>
      <c r="GU415" t="s">
        <v>3</v>
      </c>
      <c r="GV415">
        <f t="shared" si="286"/>
        <v>0</v>
      </c>
      <c r="GW415">
        <v>1</v>
      </c>
      <c r="GX415">
        <f t="shared" si="287"/>
        <v>0</v>
      </c>
      <c r="HA415">
        <v>0</v>
      </c>
      <c r="HB415">
        <v>0</v>
      </c>
      <c r="HC415">
        <f t="shared" si="288"/>
        <v>0</v>
      </c>
      <c r="HE415" t="s">
        <v>62</v>
      </c>
      <c r="HF415" t="s">
        <v>31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6" spans="1:255" x14ac:dyDescent="0.2">
      <c r="A416" s="2">
        <v>17</v>
      </c>
      <c r="B416" s="2">
        <v>1</v>
      </c>
      <c r="C416" s="2"/>
      <c r="D416" s="2"/>
      <c r="E416" s="2" t="s">
        <v>259</v>
      </c>
      <c r="F416" s="2" t="s">
        <v>59</v>
      </c>
      <c r="G416" s="2" t="s">
        <v>67</v>
      </c>
      <c r="H416" s="2" t="s">
        <v>47</v>
      </c>
      <c r="I416" s="2">
        <v>36</v>
      </c>
      <c r="J416" s="2">
        <v>0</v>
      </c>
      <c r="K416" s="2">
        <v>36</v>
      </c>
      <c r="L416" s="2">
        <v>36</v>
      </c>
      <c r="M416" s="2">
        <v>0</v>
      </c>
      <c r="N416" s="2">
        <f t="shared" si="255"/>
        <v>36</v>
      </c>
      <c r="O416" s="2">
        <f t="shared" si="256"/>
        <v>12240.8</v>
      </c>
      <c r="P416" s="2">
        <f t="shared" si="257"/>
        <v>12240.8</v>
      </c>
      <c r="Q416" s="2">
        <f t="shared" si="291"/>
        <v>0</v>
      </c>
      <c r="R416" s="2">
        <f t="shared" si="258"/>
        <v>0</v>
      </c>
      <c r="S416" s="2">
        <f t="shared" si="259"/>
        <v>0</v>
      </c>
      <c r="T416" s="2">
        <f t="shared" si="260"/>
        <v>0</v>
      </c>
      <c r="U416" s="2">
        <f t="shared" si="261"/>
        <v>0</v>
      </c>
      <c r="V416" s="2">
        <f t="shared" si="262"/>
        <v>0</v>
      </c>
      <c r="W416" s="2">
        <f t="shared" si="263"/>
        <v>0</v>
      </c>
      <c r="X416" s="2">
        <f t="shared" si="264"/>
        <v>0</v>
      </c>
      <c r="Y416" s="2">
        <f t="shared" si="265"/>
        <v>0</v>
      </c>
      <c r="Z416" s="2"/>
      <c r="AA416" s="2">
        <v>52210627</v>
      </c>
      <c r="AB416" s="2">
        <f t="shared" si="266"/>
        <v>35.53</v>
      </c>
      <c r="AC416" s="2">
        <f t="shared" si="292"/>
        <v>35.53</v>
      </c>
      <c r="AD416" s="2">
        <f t="shared" si="293"/>
        <v>0</v>
      </c>
      <c r="AE416" s="2">
        <f t="shared" si="294"/>
        <v>0</v>
      </c>
      <c r="AF416" s="2">
        <f t="shared" si="294"/>
        <v>0</v>
      </c>
      <c r="AG416" s="2">
        <f t="shared" si="268"/>
        <v>0</v>
      </c>
      <c r="AH416" s="2">
        <f t="shared" si="295"/>
        <v>0</v>
      </c>
      <c r="AI416" s="2">
        <f t="shared" si="295"/>
        <v>0</v>
      </c>
      <c r="AJ416" s="2">
        <f t="shared" si="269"/>
        <v>0</v>
      </c>
      <c r="AK416" s="2">
        <v>35.53</v>
      </c>
      <c r="AL416" s="2">
        <v>35.53</v>
      </c>
      <c r="AM416" s="2">
        <v>0</v>
      </c>
      <c r="AN416" s="2">
        <v>0</v>
      </c>
      <c r="AO416" s="2">
        <v>0</v>
      </c>
      <c r="AP416" s="2">
        <v>0</v>
      </c>
      <c r="AQ416" s="2">
        <v>0</v>
      </c>
      <c r="AR416" s="2">
        <v>0</v>
      </c>
      <c r="AS416" s="2">
        <v>0</v>
      </c>
      <c r="AT416" s="2">
        <v>0</v>
      </c>
      <c r="AU416" s="2">
        <v>0</v>
      </c>
      <c r="AV416" s="2">
        <v>1</v>
      </c>
      <c r="AW416" s="2">
        <v>1</v>
      </c>
      <c r="AX416" s="2"/>
      <c r="AY416" s="2"/>
      <c r="AZ416" s="2">
        <v>1</v>
      </c>
      <c r="BA416" s="2">
        <v>1</v>
      </c>
      <c r="BB416" s="2">
        <v>1</v>
      </c>
      <c r="BC416" s="2">
        <v>9.57</v>
      </c>
      <c r="BD416" s="2" t="s">
        <v>3</v>
      </c>
      <c r="BE416" s="2" t="s">
        <v>3</v>
      </c>
      <c r="BF416" s="2" t="s">
        <v>3</v>
      </c>
      <c r="BG416" s="2" t="s">
        <v>3</v>
      </c>
      <c r="BH416" s="2">
        <v>3</v>
      </c>
      <c r="BI416" s="2">
        <v>2</v>
      </c>
      <c r="BJ416" s="2" t="s">
        <v>3</v>
      </c>
      <c r="BK416" s="2"/>
      <c r="BL416" s="2"/>
      <c r="BM416" s="2">
        <v>1618</v>
      </c>
      <c r="BN416" s="2">
        <v>0</v>
      </c>
      <c r="BO416" s="2" t="s">
        <v>3</v>
      </c>
      <c r="BP416" s="2">
        <v>0</v>
      </c>
      <c r="BQ416" s="2">
        <v>201</v>
      </c>
      <c r="BR416" s="2">
        <v>0</v>
      </c>
      <c r="BS416" s="2">
        <v>1</v>
      </c>
      <c r="BT416" s="2">
        <v>1</v>
      </c>
      <c r="BU416" s="2">
        <v>1</v>
      </c>
      <c r="BV416" s="2">
        <v>1</v>
      </c>
      <c r="BW416" s="2">
        <v>1</v>
      </c>
      <c r="BX416" s="2">
        <v>1</v>
      </c>
      <c r="BY416" s="2" t="s">
        <v>3</v>
      </c>
      <c r="BZ416" s="2">
        <v>0</v>
      </c>
      <c r="CA416" s="2">
        <v>0</v>
      </c>
      <c r="CB416" s="2" t="s">
        <v>3</v>
      </c>
      <c r="CC416" s="2"/>
      <c r="CD416" s="2"/>
      <c r="CE416" s="2">
        <v>30</v>
      </c>
      <c r="CF416" s="2">
        <v>0</v>
      </c>
      <c r="CG416" s="2">
        <v>0</v>
      </c>
      <c r="CH416" s="2">
        <v>46</v>
      </c>
      <c r="CI416" s="2">
        <v>0</v>
      </c>
      <c r="CJ416" s="2">
        <v>0</v>
      </c>
      <c r="CK416" s="2">
        <v>0</v>
      </c>
      <c r="CL416" s="2">
        <v>0</v>
      </c>
      <c r="CM416" s="2">
        <v>0</v>
      </c>
      <c r="CN416" s="2" t="s">
        <v>3</v>
      </c>
      <c r="CO416" s="2">
        <v>0</v>
      </c>
      <c r="CP416" s="2">
        <f t="shared" si="270"/>
        <v>12240.8</v>
      </c>
      <c r="CQ416" s="2">
        <f t="shared" si="271"/>
        <v>340.02</v>
      </c>
      <c r="CR416" s="2">
        <f t="shared" si="296"/>
        <v>0</v>
      </c>
      <c r="CS416" s="2">
        <f t="shared" si="272"/>
        <v>0</v>
      </c>
      <c r="CT416" s="2">
        <f t="shared" si="273"/>
        <v>0</v>
      </c>
      <c r="CU416" s="2">
        <f t="shared" si="274"/>
        <v>0</v>
      </c>
      <c r="CV416" s="2">
        <f t="shared" si="275"/>
        <v>0</v>
      </c>
      <c r="CW416" s="2">
        <f t="shared" si="276"/>
        <v>0</v>
      </c>
      <c r="CX416" s="2">
        <f t="shared" si="277"/>
        <v>0</v>
      </c>
      <c r="CY416" s="2">
        <f t="shared" si="278"/>
        <v>0</v>
      </c>
      <c r="CZ416" s="2">
        <f t="shared" si="279"/>
        <v>0</v>
      </c>
      <c r="DA416" s="2"/>
      <c r="DB416" s="2"/>
      <c r="DC416" s="2" t="s">
        <v>3</v>
      </c>
      <c r="DD416" s="2" t="s">
        <v>3</v>
      </c>
      <c r="DE416" s="2" t="s">
        <v>3</v>
      </c>
      <c r="DF416" s="2" t="s">
        <v>3</v>
      </c>
      <c r="DG416" s="2" t="s">
        <v>3</v>
      </c>
      <c r="DH416" s="2" t="s">
        <v>3</v>
      </c>
      <c r="DI416" s="2" t="s">
        <v>3</v>
      </c>
      <c r="DJ416" s="2" t="s">
        <v>3</v>
      </c>
      <c r="DK416" s="2" t="s">
        <v>3</v>
      </c>
      <c r="DL416" s="2" t="s">
        <v>3</v>
      </c>
      <c r="DM416" s="2" t="s">
        <v>3</v>
      </c>
      <c r="DN416" s="2">
        <v>0</v>
      </c>
      <c r="DO416" s="2">
        <v>0</v>
      </c>
      <c r="DP416" s="2">
        <v>1</v>
      </c>
      <c r="DQ416" s="2">
        <v>1</v>
      </c>
      <c r="DR416" s="2"/>
      <c r="DS416" s="2"/>
      <c r="DT416" s="2"/>
      <c r="DU416" s="2">
        <v>1010</v>
      </c>
      <c r="DV416" s="2" t="s">
        <v>47</v>
      </c>
      <c r="DW416" s="2" t="s">
        <v>47</v>
      </c>
      <c r="DX416" s="2">
        <v>1</v>
      </c>
      <c r="DY416" s="2"/>
      <c r="DZ416" s="2" t="s">
        <v>3</v>
      </c>
      <c r="EA416" s="2" t="s">
        <v>3</v>
      </c>
      <c r="EB416" s="2" t="s">
        <v>3</v>
      </c>
      <c r="EC416" s="2" t="s">
        <v>3</v>
      </c>
      <c r="ED416" s="2"/>
      <c r="EE416" s="2">
        <v>50803468</v>
      </c>
      <c r="EF416" s="2">
        <v>201</v>
      </c>
      <c r="EG416" s="2" t="s">
        <v>36</v>
      </c>
      <c r="EH416" s="2">
        <v>0</v>
      </c>
      <c r="EI416" s="2" t="s">
        <v>3</v>
      </c>
      <c r="EJ416" s="2">
        <v>2</v>
      </c>
      <c r="EK416" s="2">
        <v>1618</v>
      </c>
      <c r="EL416" s="2" t="s">
        <v>37</v>
      </c>
      <c r="EM416" s="2" t="s">
        <v>38</v>
      </c>
      <c r="EN416" s="2"/>
      <c r="EO416" s="2" t="s">
        <v>3</v>
      </c>
      <c r="EP416" s="2"/>
      <c r="EQ416" s="2">
        <v>0</v>
      </c>
      <c r="ER416" s="2">
        <v>35.53</v>
      </c>
      <c r="ES416" s="2">
        <v>35.53</v>
      </c>
      <c r="ET416" s="2">
        <v>0</v>
      </c>
      <c r="EU416" s="2">
        <v>0</v>
      </c>
      <c r="EV416" s="2">
        <v>0</v>
      </c>
      <c r="EW416" s="2">
        <v>0</v>
      </c>
      <c r="EX416" s="2">
        <v>0</v>
      </c>
      <c r="EY416" s="2">
        <v>0</v>
      </c>
      <c r="EZ416" s="2">
        <v>5</v>
      </c>
      <c r="FA416" s="2"/>
      <c r="FB416" s="2"/>
      <c r="FC416" s="2">
        <v>0</v>
      </c>
      <c r="FD416" s="2">
        <v>18</v>
      </c>
      <c r="FE416" s="2"/>
      <c r="FF416" s="2">
        <v>333.33</v>
      </c>
      <c r="FG416" s="2"/>
      <c r="FH416" s="2"/>
      <c r="FI416" s="2"/>
      <c r="FJ416" s="2"/>
      <c r="FK416" s="2"/>
      <c r="FL416" s="2"/>
      <c r="FM416" s="2"/>
      <c r="FN416" s="2"/>
      <c r="FO416" s="2"/>
      <c r="FP416" s="2"/>
      <c r="FQ416" s="2">
        <v>0</v>
      </c>
      <c r="FR416" s="2">
        <f t="shared" si="280"/>
        <v>0</v>
      </c>
      <c r="FS416" s="2">
        <v>0</v>
      </c>
      <c r="FT416" s="2"/>
      <c r="FU416" s="2"/>
      <c r="FV416" s="2"/>
      <c r="FW416" s="2"/>
      <c r="FX416" s="2">
        <v>0</v>
      </c>
      <c r="FY416" s="2">
        <v>0</v>
      </c>
      <c r="FZ416" s="2"/>
      <c r="GA416" s="2" t="s">
        <v>68</v>
      </c>
      <c r="GB416" s="2"/>
      <c r="GC416" s="2"/>
      <c r="GD416" s="2">
        <v>0</v>
      </c>
      <c r="GE416" s="2"/>
      <c r="GF416" s="2">
        <v>-996786980</v>
      </c>
      <c r="GG416" s="2">
        <v>2</v>
      </c>
      <c r="GH416" s="2">
        <v>3</v>
      </c>
      <c r="GI416" s="2">
        <v>5</v>
      </c>
      <c r="GJ416" s="2">
        <v>0</v>
      </c>
      <c r="GK416" s="2">
        <f>ROUND(R416*(R12)/100,2)</f>
        <v>0</v>
      </c>
      <c r="GL416" s="2">
        <f t="shared" si="281"/>
        <v>0</v>
      </c>
      <c r="GM416" s="2">
        <f t="shared" si="282"/>
        <v>12240.8</v>
      </c>
      <c r="GN416" s="2">
        <f t="shared" si="283"/>
        <v>0</v>
      </c>
      <c r="GO416" s="2">
        <f t="shared" si="284"/>
        <v>12240.8</v>
      </c>
      <c r="GP416" s="2">
        <f t="shared" si="285"/>
        <v>0</v>
      </c>
      <c r="GQ416" s="2"/>
      <c r="GR416" s="2">
        <v>1</v>
      </c>
      <c r="GS416" s="2">
        <v>1</v>
      </c>
      <c r="GT416" s="2">
        <v>0</v>
      </c>
      <c r="GU416" s="2" t="s">
        <v>3</v>
      </c>
      <c r="GV416" s="2">
        <f t="shared" si="286"/>
        <v>0</v>
      </c>
      <c r="GW416" s="2">
        <v>1</v>
      </c>
      <c r="GX416" s="2">
        <f t="shared" si="287"/>
        <v>0</v>
      </c>
      <c r="GY416" s="2"/>
      <c r="GZ416" s="2"/>
      <c r="HA416" s="2">
        <v>0</v>
      </c>
      <c r="HB416" s="2">
        <v>0</v>
      </c>
      <c r="HC416" s="2">
        <f t="shared" si="288"/>
        <v>0</v>
      </c>
      <c r="HD416" s="2"/>
      <c r="HE416" s="2" t="s">
        <v>62</v>
      </c>
      <c r="HF416" s="2" t="s">
        <v>31</v>
      </c>
      <c r="HG416" s="2"/>
      <c r="HH416" s="2"/>
      <c r="HI416" s="2"/>
      <c r="HJ416" s="2"/>
      <c r="HK416" s="2"/>
      <c r="HL416" s="2"/>
      <c r="HM416" s="2" t="s">
        <v>3</v>
      </c>
      <c r="HN416" s="2" t="s">
        <v>3</v>
      </c>
      <c r="HO416" s="2" t="s">
        <v>3</v>
      </c>
      <c r="HP416" s="2" t="s">
        <v>3</v>
      </c>
      <c r="HQ416" s="2" t="s">
        <v>3</v>
      </c>
      <c r="HR416" s="2"/>
      <c r="HS416" s="2"/>
      <c r="HT416" s="2"/>
      <c r="HU416" s="2"/>
      <c r="HV416" s="2"/>
      <c r="HW416" s="2"/>
      <c r="HX416" s="2"/>
      <c r="HY416" s="2"/>
      <c r="HZ416" s="2"/>
      <c r="IA416" s="2"/>
      <c r="IB416" s="2"/>
      <c r="IC416" s="2"/>
      <c r="ID416" s="2"/>
      <c r="IE416" s="2"/>
      <c r="IF416" s="2"/>
      <c r="IG416" s="2"/>
      <c r="IH416" s="2"/>
      <c r="II416" s="2"/>
      <c r="IJ416" s="2"/>
      <c r="IK416" s="2">
        <v>0</v>
      </c>
      <c r="IL416" s="2"/>
      <c r="IM416" s="2"/>
      <c r="IN416" s="2"/>
      <c r="IO416" s="2"/>
      <c r="IP416" s="2"/>
      <c r="IQ416" s="2"/>
      <c r="IR416" s="2"/>
      <c r="IS416" s="2"/>
      <c r="IT416" s="2"/>
      <c r="IU416" s="2"/>
    </row>
    <row r="417" spans="1:255" x14ac:dyDescent="0.2">
      <c r="A417">
        <v>17</v>
      </c>
      <c r="B417">
        <v>1</v>
      </c>
      <c r="E417" t="s">
        <v>259</v>
      </c>
      <c r="F417" t="s">
        <v>59</v>
      </c>
      <c r="G417" t="s">
        <v>67</v>
      </c>
      <c r="H417" t="s">
        <v>47</v>
      </c>
      <c r="I417">
        <v>36</v>
      </c>
      <c r="J417">
        <v>0</v>
      </c>
      <c r="K417">
        <v>36</v>
      </c>
      <c r="L417">
        <v>36</v>
      </c>
      <c r="M417">
        <v>0</v>
      </c>
      <c r="N417">
        <f t="shared" si="255"/>
        <v>36</v>
      </c>
      <c r="O417">
        <f t="shared" si="256"/>
        <v>12240.8</v>
      </c>
      <c r="P417">
        <f t="shared" si="257"/>
        <v>12240.8</v>
      </c>
      <c r="Q417">
        <f t="shared" si="291"/>
        <v>0</v>
      </c>
      <c r="R417">
        <f t="shared" si="258"/>
        <v>0</v>
      </c>
      <c r="S417">
        <f t="shared" si="259"/>
        <v>0</v>
      </c>
      <c r="T417">
        <f t="shared" si="260"/>
        <v>0</v>
      </c>
      <c r="U417">
        <f t="shared" si="261"/>
        <v>0</v>
      </c>
      <c r="V417">
        <f t="shared" si="262"/>
        <v>0</v>
      </c>
      <c r="W417">
        <f t="shared" si="263"/>
        <v>0</v>
      </c>
      <c r="X417">
        <f t="shared" si="264"/>
        <v>0</v>
      </c>
      <c r="Y417">
        <f t="shared" si="265"/>
        <v>0</v>
      </c>
      <c r="AA417">
        <v>52210569</v>
      </c>
      <c r="AB417">
        <f t="shared" si="266"/>
        <v>35.53</v>
      </c>
      <c r="AC417">
        <f t="shared" si="292"/>
        <v>35.53</v>
      </c>
      <c r="AD417">
        <f t="shared" si="293"/>
        <v>0</v>
      </c>
      <c r="AE417">
        <f t="shared" si="294"/>
        <v>0</v>
      </c>
      <c r="AF417">
        <f t="shared" si="294"/>
        <v>0</v>
      </c>
      <c r="AG417">
        <f t="shared" si="268"/>
        <v>0</v>
      </c>
      <c r="AH417">
        <f t="shared" si="295"/>
        <v>0</v>
      </c>
      <c r="AI417">
        <f t="shared" si="295"/>
        <v>0</v>
      </c>
      <c r="AJ417">
        <f t="shared" si="269"/>
        <v>0</v>
      </c>
      <c r="AK417">
        <v>35.53</v>
      </c>
      <c r="AL417">
        <v>35.53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1</v>
      </c>
      <c r="AW417">
        <v>1</v>
      </c>
      <c r="AZ417">
        <v>1</v>
      </c>
      <c r="BA417">
        <v>1</v>
      </c>
      <c r="BB417">
        <v>1</v>
      </c>
      <c r="BC417">
        <v>9.57</v>
      </c>
      <c r="BD417" t="s">
        <v>3</v>
      </c>
      <c r="BE417" t="s">
        <v>3</v>
      </c>
      <c r="BF417" t="s">
        <v>3</v>
      </c>
      <c r="BG417" t="s">
        <v>3</v>
      </c>
      <c r="BH417">
        <v>3</v>
      </c>
      <c r="BI417">
        <v>2</v>
      </c>
      <c r="BJ417" t="s">
        <v>3</v>
      </c>
      <c r="BM417">
        <v>1618</v>
      </c>
      <c r="BN417">
        <v>0</v>
      </c>
      <c r="BO417" t="s">
        <v>3</v>
      </c>
      <c r="BP417">
        <v>0</v>
      </c>
      <c r="BQ417">
        <v>201</v>
      </c>
      <c r="BR417">
        <v>0</v>
      </c>
      <c r="BS417">
        <v>1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0</v>
      </c>
      <c r="CA417">
        <v>0</v>
      </c>
      <c r="CB417" t="s">
        <v>3</v>
      </c>
      <c r="CE417">
        <v>30</v>
      </c>
      <c r="CF417">
        <v>0</v>
      </c>
      <c r="CG417">
        <v>0</v>
      </c>
      <c r="CH417">
        <v>46</v>
      </c>
      <c r="CI417">
        <v>0</v>
      </c>
      <c r="CJ417">
        <v>0</v>
      </c>
      <c r="CK417">
        <v>0</v>
      </c>
      <c r="CL417">
        <v>0</v>
      </c>
      <c r="CM417">
        <v>0</v>
      </c>
      <c r="CN417" t="s">
        <v>3</v>
      </c>
      <c r="CO417">
        <v>0</v>
      </c>
      <c r="CP417">
        <f t="shared" si="270"/>
        <v>12240.8</v>
      </c>
      <c r="CQ417">
        <f t="shared" si="271"/>
        <v>340.02</v>
      </c>
      <c r="CR417">
        <f t="shared" si="296"/>
        <v>0</v>
      </c>
      <c r="CS417">
        <f t="shared" si="272"/>
        <v>0</v>
      </c>
      <c r="CT417">
        <f t="shared" si="273"/>
        <v>0</v>
      </c>
      <c r="CU417">
        <f t="shared" si="274"/>
        <v>0</v>
      </c>
      <c r="CV417">
        <f t="shared" si="275"/>
        <v>0</v>
      </c>
      <c r="CW417">
        <f t="shared" si="276"/>
        <v>0</v>
      </c>
      <c r="CX417">
        <f t="shared" si="277"/>
        <v>0</v>
      </c>
      <c r="CY417">
        <f t="shared" si="278"/>
        <v>0</v>
      </c>
      <c r="CZ417">
        <f t="shared" si="279"/>
        <v>0</v>
      </c>
      <c r="DC417" t="s">
        <v>3</v>
      </c>
      <c r="DD417" t="s">
        <v>3</v>
      </c>
      <c r="DE417" t="s">
        <v>3</v>
      </c>
      <c r="DF417" t="s">
        <v>3</v>
      </c>
      <c r="DG417" t="s">
        <v>3</v>
      </c>
      <c r="DH417" t="s">
        <v>3</v>
      </c>
      <c r="DI417" t="s">
        <v>3</v>
      </c>
      <c r="DJ417" t="s">
        <v>3</v>
      </c>
      <c r="DK417" t="s">
        <v>3</v>
      </c>
      <c r="DL417" t="s">
        <v>3</v>
      </c>
      <c r="DM417" t="s">
        <v>3</v>
      </c>
      <c r="DN417">
        <v>0</v>
      </c>
      <c r="DO417">
        <v>0</v>
      </c>
      <c r="DP417">
        <v>1</v>
      </c>
      <c r="DQ417">
        <v>1</v>
      </c>
      <c r="DU417">
        <v>1010</v>
      </c>
      <c r="DV417" t="s">
        <v>47</v>
      </c>
      <c r="DW417" t="s">
        <v>47</v>
      </c>
      <c r="DX417">
        <v>1</v>
      </c>
      <c r="DZ417" t="s">
        <v>3</v>
      </c>
      <c r="EA417" t="s">
        <v>3</v>
      </c>
      <c r="EB417" t="s">
        <v>3</v>
      </c>
      <c r="EC417" t="s">
        <v>3</v>
      </c>
      <c r="EE417">
        <v>50803468</v>
      </c>
      <c r="EF417">
        <v>201</v>
      </c>
      <c r="EG417" t="s">
        <v>36</v>
      </c>
      <c r="EH417">
        <v>0</v>
      </c>
      <c r="EI417" t="s">
        <v>3</v>
      </c>
      <c r="EJ417">
        <v>2</v>
      </c>
      <c r="EK417">
        <v>1618</v>
      </c>
      <c r="EL417" t="s">
        <v>37</v>
      </c>
      <c r="EM417" t="s">
        <v>38</v>
      </c>
      <c r="EO417" t="s">
        <v>3</v>
      </c>
      <c r="EQ417">
        <v>0</v>
      </c>
      <c r="ER417">
        <v>35.53</v>
      </c>
      <c r="ES417">
        <v>35.53</v>
      </c>
      <c r="ET417">
        <v>0</v>
      </c>
      <c r="EU417">
        <v>0</v>
      </c>
      <c r="EV417">
        <v>0</v>
      </c>
      <c r="EW417">
        <v>0</v>
      </c>
      <c r="EX417">
        <v>0</v>
      </c>
      <c r="EY417">
        <v>0</v>
      </c>
      <c r="EZ417">
        <v>5</v>
      </c>
      <c r="FC417">
        <v>0</v>
      </c>
      <c r="FD417">
        <v>18</v>
      </c>
      <c r="FF417">
        <v>333.33</v>
      </c>
      <c r="FQ417">
        <v>0</v>
      </c>
      <c r="FR417">
        <f t="shared" si="280"/>
        <v>0</v>
      </c>
      <c r="FS417">
        <v>0</v>
      </c>
      <c r="FX417">
        <v>0</v>
      </c>
      <c r="FY417">
        <v>0</v>
      </c>
      <c r="GA417" t="s">
        <v>68</v>
      </c>
      <c r="GD417">
        <v>0</v>
      </c>
      <c r="GF417">
        <v>-996786980</v>
      </c>
      <c r="GG417">
        <v>2</v>
      </c>
      <c r="GH417">
        <v>3</v>
      </c>
      <c r="GI417">
        <v>5</v>
      </c>
      <c r="GJ417">
        <v>0</v>
      </c>
      <c r="GK417">
        <f>ROUND(R417*(S12)/100,2)</f>
        <v>0</v>
      </c>
      <c r="GL417">
        <f t="shared" si="281"/>
        <v>0</v>
      </c>
      <c r="GM417">
        <f t="shared" si="282"/>
        <v>12240.8</v>
      </c>
      <c r="GN417">
        <f t="shared" si="283"/>
        <v>0</v>
      </c>
      <c r="GO417">
        <f t="shared" si="284"/>
        <v>12240.8</v>
      </c>
      <c r="GP417">
        <f t="shared" si="285"/>
        <v>0</v>
      </c>
      <c r="GR417">
        <v>1</v>
      </c>
      <c r="GS417">
        <v>1</v>
      </c>
      <c r="GT417">
        <v>0</v>
      </c>
      <c r="GU417" t="s">
        <v>3</v>
      </c>
      <c r="GV417">
        <f t="shared" si="286"/>
        <v>0</v>
      </c>
      <c r="GW417">
        <v>1</v>
      </c>
      <c r="GX417">
        <f t="shared" si="287"/>
        <v>0</v>
      </c>
      <c r="HA417">
        <v>0</v>
      </c>
      <c r="HB417">
        <v>0</v>
      </c>
      <c r="HC417">
        <f t="shared" si="288"/>
        <v>0</v>
      </c>
      <c r="HE417" t="s">
        <v>62</v>
      </c>
      <c r="HF417" t="s">
        <v>31</v>
      </c>
      <c r="HM417" t="s">
        <v>3</v>
      </c>
      <c r="HN417" t="s">
        <v>3</v>
      </c>
      <c r="HO417" t="s">
        <v>3</v>
      </c>
      <c r="HP417" t="s">
        <v>3</v>
      </c>
      <c r="HQ417" t="s">
        <v>3</v>
      </c>
      <c r="IK417">
        <v>0</v>
      </c>
    </row>
    <row r="418" spans="1:255" x14ac:dyDescent="0.2">
      <c r="A418" s="2">
        <v>17</v>
      </c>
      <c r="B418" s="2">
        <v>1</v>
      </c>
      <c r="C418" s="2"/>
      <c r="D418" s="2"/>
      <c r="E418" s="2" t="s">
        <v>260</v>
      </c>
      <c r="F418" s="2" t="s">
        <v>59</v>
      </c>
      <c r="G418" s="2" t="s">
        <v>70</v>
      </c>
      <c r="H418" s="2" t="s">
        <v>47</v>
      </c>
      <c r="I418" s="2">
        <v>7</v>
      </c>
      <c r="J418" s="2">
        <v>0</v>
      </c>
      <c r="K418" s="2">
        <v>7</v>
      </c>
      <c r="L418" s="2">
        <v>7</v>
      </c>
      <c r="M418" s="2">
        <v>0</v>
      </c>
      <c r="N418" s="2">
        <f t="shared" si="255"/>
        <v>7</v>
      </c>
      <c r="O418" s="2">
        <f t="shared" si="256"/>
        <v>2737.21</v>
      </c>
      <c r="P418" s="2">
        <f t="shared" si="257"/>
        <v>2737.21</v>
      </c>
      <c r="Q418" s="2">
        <f t="shared" si="291"/>
        <v>0</v>
      </c>
      <c r="R418" s="2">
        <f t="shared" si="258"/>
        <v>0</v>
      </c>
      <c r="S418" s="2">
        <f t="shared" si="259"/>
        <v>0</v>
      </c>
      <c r="T418" s="2">
        <f t="shared" si="260"/>
        <v>0</v>
      </c>
      <c r="U418" s="2">
        <f t="shared" si="261"/>
        <v>0</v>
      </c>
      <c r="V418" s="2">
        <f t="shared" si="262"/>
        <v>0</v>
      </c>
      <c r="W418" s="2">
        <f t="shared" si="263"/>
        <v>0</v>
      </c>
      <c r="X418" s="2">
        <f t="shared" si="264"/>
        <v>0</v>
      </c>
      <c r="Y418" s="2">
        <f t="shared" si="265"/>
        <v>0</v>
      </c>
      <c r="Z418" s="2"/>
      <c r="AA418" s="2">
        <v>52210627</v>
      </c>
      <c r="AB418" s="2">
        <f t="shared" si="266"/>
        <v>40.86</v>
      </c>
      <c r="AC418" s="2">
        <f t="shared" si="292"/>
        <v>40.86</v>
      </c>
      <c r="AD418" s="2">
        <f t="shared" si="293"/>
        <v>0</v>
      </c>
      <c r="AE418" s="2">
        <f t="shared" si="294"/>
        <v>0</v>
      </c>
      <c r="AF418" s="2">
        <f t="shared" si="294"/>
        <v>0</v>
      </c>
      <c r="AG418" s="2">
        <f t="shared" si="268"/>
        <v>0</v>
      </c>
      <c r="AH418" s="2">
        <f t="shared" si="295"/>
        <v>0</v>
      </c>
      <c r="AI418" s="2">
        <f t="shared" si="295"/>
        <v>0</v>
      </c>
      <c r="AJ418" s="2">
        <f t="shared" si="269"/>
        <v>0</v>
      </c>
      <c r="AK418" s="2">
        <v>40.86</v>
      </c>
      <c r="AL418" s="2">
        <v>40.86</v>
      </c>
      <c r="AM418" s="2">
        <v>0</v>
      </c>
      <c r="AN418" s="2">
        <v>0</v>
      </c>
      <c r="AO418" s="2">
        <v>0</v>
      </c>
      <c r="AP418" s="2">
        <v>0</v>
      </c>
      <c r="AQ418" s="2">
        <v>0</v>
      </c>
      <c r="AR418" s="2">
        <v>0</v>
      </c>
      <c r="AS418" s="2">
        <v>0</v>
      </c>
      <c r="AT418" s="2">
        <v>0</v>
      </c>
      <c r="AU418" s="2">
        <v>0</v>
      </c>
      <c r="AV418" s="2">
        <v>1</v>
      </c>
      <c r="AW418" s="2">
        <v>1</v>
      </c>
      <c r="AX418" s="2"/>
      <c r="AY418" s="2"/>
      <c r="AZ418" s="2">
        <v>1</v>
      </c>
      <c r="BA418" s="2">
        <v>1</v>
      </c>
      <c r="BB418" s="2">
        <v>1</v>
      </c>
      <c r="BC418" s="2">
        <v>9.57</v>
      </c>
      <c r="BD418" s="2" t="s">
        <v>3</v>
      </c>
      <c r="BE418" s="2" t="s">
        <v>3</v>
      </c>
      <c r="BF418" s="2" t="s">
        <v>3</v>
      </c>
      <c r="BG418" s="2" t="s">
        <v>3</v>
      </c>
      <c r="BH418" s="2">
        <v>3</v>
      </c>
      <c r="BI418" s="2">
        <v>2</v>
      </c>
      <c r="BJ418" s="2" t="s">
        <v>3</v>
      </c>
      <c r="BK418" s="2"/>
      <c r="BL418" s="2"/>
      <c r="BM418" s="2">
        <v>1618</v>
      </c>
      <c r="BN418" s="2">
        <v>0</v>
      </c>
      <c r="BO418" s="2" t="s">
        <v>3</v>
      </c>
      <c r="BP418" s="2">
        <v>0</v>
      </c>
      <c r="BQ418" s="2">
        <v>201</v>
      </c>
      <c r="BR418" s="2">
        <v>0</v>
      </c>
      <c r="BS418" s="2">
        <v>1</v>
      </c>
      <c r="BT418" s="2">
        <v>1</v>
      </c>
      <c r="BU418" s="2">
        <v>1</v>
      </c>
      <c r="BV418" s="2">
        <v>1</v>
      </c>
      <c r="BW418" s="2">
        <v>1</v>
      </c>
      <c r="BX418" s="2">
        <v>1</v>
      </c>
      <c r="BY418" s="2" t="s">
        <v>3</v>
      </c>
      <c r="BZ418" s="2">
        <v>0</v>
      </c>
      <c r="CA418" s="2">
        <v>0</v>
      </c>
      <c r="CB418" s="2" t="s">
        <v>3</v>
      </c>
      <c r="CC418" s="2"/>
      <c r="CD418" s="2"/>
      <c r="CE418" s="2">
        <v>30</v>
      </c>
      <c r="CF418" s="2">
        <v>0</v>
      </c>
      <c r="CG418" s="2">
        <v>0</v>
      </c>
      <c r="CH418" s="2">
        <v>47</v>
      </c>
      <c r="CI418" s="2">
        <v>0</v>
      </c>
      <c r="CJ418" s="2">
        <v>0</v>
      </c>
      <c r="CK418" s="2">
        <v>0</v>
      </c>
      <c r="CL418" s="2">
        <v>0</v>
      </c>
      <c r="CM418" s="2">
        <v>0</v>
      </c>
      <c r="CN418" s="2" t="s">
        <v>3</v>
      </c>
      <c r="CO418" s="2">
        <v>0</v>
      </c>
      <c r="CP418" s="2">
        <f t="shared" si="270"/>
        <v>2737.21</v>
      </c>
      <c r="CQ418" s="2">
        <f t="shared" si="271"/>
        <v>391.03</v>
      </c>
      <c r="CR418" s="2">
        <f t="shared" si="296"/>
        <v>0</v>
      </c>
      <c r="CS418" s="2">
        <f t="shared" si="272"/>
        <v>0</v>
      </c>
      <c r="CT418" s="2">
        <f t="shared" si="273"/>
        <v>0</v>
      </c>
      <c r="CU418" s="2">
        <f t="shared" si="274"/>
        <v>0</v>
      </c>
      <c r="CV418" s="2">
        <f t="shared" si="275"/>
        <v>0</v>
      </c>
      <c r="CW418" s="2">
        <f t="shared" si="276"/>
        <v>0</v>
      </c>
      <c r="CX418" s="2">
        <f t="shared" si="277"/>
        <v>0</v>
      </c>
      <c r="CY418" s="2">
        <f t="shared" si="278"/>
        <v>0</v>
      </c>
      <c r="CZ418" s="2">
        <f t="shared" si="279"/>
        <v>0</v>
      </c>
      <c r="DA418" s="2"/>
      <c r="DB418" s="2"/>
      <c r="DC418" s="2" t="s">
        <v>3</v>
      </c>
      <c r="DD418" s="2" t="s">
        <v>3</v>
      </c>
      <c r="DE418" s="2" t="s">
        <v>3</v>
      </c>
      <c r="DF418" s="2" t="s">
        <v>3</v>
      </c>
      <c r="DG418" s="2" t="s">
        <v>3</v>
      </c>
      <c r="DH418" s="2" t="s">
        <v>3</v>
      </c>
      <c r="DI418" s="2" t="s">
        <v>3</v>
      </c>
      <c r="DJ418" s="2" t="s">
        <v>3</v>
      </c>
      <c r="DK418" s="2" t="s">
        <v>3</v>
      </c>
      <c r="DL418" s="2" t="s">
        <v>3</v>
      </c>
      <c r="DM418" s="2" t="s">
        <v>3</v>
      </c>
      <c r="DN418" s="2">
        <v>0</v>
      </c>
      <c r="DO418" s="2">
        <v>0</v>
      </c>
      <c r="DP418" s="2">
        <v>1</v>
      </c>
      <c r="DQ418" s="2">
        <v>1</v>
      </c>
      <c r="DR418" s="2"/>
      <c r="DS418" s="2"/>
      <c r="DT418" s="2"/>
      <c r="DU418" s="2">
        <v>1010</v>
      </c>
      <c r="DV418" s="2" t="s">
        <v>47</v>
      </c>
      <c r="DW418" s="2" t="s">
        <v>47</v>
      </c>
      <c r="DX418" s="2">
        <v>1</v>
      </c>
      <c r="DY418" s="2"/>
      <c r="DZ418" s="2" t="s">
        <v>3</v>
      </c>
      <c r="EA418" s="2" t="s">
        <v>3</v>
      </c>
      <c r="EB418" s="2" t="s">
        <v>3</v>
      </c>
      <c r="EC418" s="2" t="s">
        <v>3</v>
      </c>
      <c r="ED418" s="2"/>
      <c r="EE418" s="2">
        <v>50803468</v>
      </c>
      <c r="EF418" s="2">
        <v>201</v>
      </c>
      <c r="EG418" s="2" t="s">
        <v>36</v>
      </c>
      <c r="EH418" s="2">
        <v>0</v>
      </c>
      <c r="EI418" s="2" t="s">
        <v>3</v>
      </c>
      <c r="EJ418" s="2">
        <v>2</v>
      </c>
      <c r="EK418" s="2">
        <v>1618</v>
      </c>
      <c r="EL418" s="2" t="s">
        <v>37</v>
      </c>
      <c r="EM418" s="2" t="s">
        <v>38</v>
      </c>
      <c r="EN418" s="2"/>
      <c r="EO418" s="2" t="s">
        <v>3</v>
      </c>
      <c r="EP418" s="2"/>
      <c r="EQ418" s="2">
        <v>0</v>
      </c>
      <c r="ER418" s="2">
        <v>40.86</v>
      </c>
      <c r="ES418" s="2">
        <v>40.86</v>
      </c>
      <c r="ET418" s="2">
        <v>0</v>
      </c>
      <c r="EU418" s="2">
        <v>0</v>
      </c>
      <c r="EV418" s="2">
        <v>0</v>
      </c>
      <c r="EW418" s="2">
        <v>0</v>
      </c>
      <c r="EX418" s="2">
        <v>0</v>
      </c>
      <c r="EY418" s="2">
        <v>0</v>
      </c>
      <c r="EZ418" s="2">
        <v>5</v>
      </c>
      <c r="FA418" s="2"/>
      <c r="FB418" s="2"/>
      <c r="FC418" s="2">
        <v>0</v>
      </c>
      <c r="FD418" s="2">
        <v>18</v>
      </c>
      <c r="FE418" s="2"/>
      <c r="FF418" s="2">
        <v>383.33</v>
      </c>
      <c r="FG418" s="2"/>
      <c r="FH418" s="2"/>
      <c r="FI418" s="2"/>
      <c r="FJ418" s="2"/>
      <c r="FK418" s="2"/>
      <c r="FL418" s="2"/>
      <c r="FM418" s="2"/>
      <c r="FN418" s="2"/>
      <c r="FO418" s="2"/>
      <c r="FP418" s="2"/>
      <c r="FQ418" s="2">
        <v>0</v>
      </c>
      <c r="FR418" s="2">
        <f t="shared" si="280"/>
        <v>0</v>
      </c>
      <c r="FS418" s="2">
        <v>0</v>
      </c>
      <c r="FT418" s="2"/>
      <c r="FU418" s="2"/>
      <c r="FV418" s="2"/>
      <c r="FW418" s="2"/>
      <c r="FX418" s="2">
        <v>0</v>
      </c>
      <c r="FY418" s="2">
        <v>0</v>
      </c>
      <c r="FZ418" s="2"/>
      <c r="GA418" s="2" t="s">
        <v>71</v>
      </c>
      <c r="GB418" s="2"/>
      <c r="GC418" s="2"/>
      <c r="GD418" s="2">
        <v>0</v>
      </c>
      <c r="GE418" s="2"/>
      <c r="GF418" s="2">
        <v>-213456204</v>
      </c>
      <c r="GG418" s="2">
        <v>2</v>
      </c>
      <c r="GH418" s="2">
        <v>3</v>
      </c>
      <c r="GI418" s="2">
        <v>5</v>
      </c>
      <c r="GJ418" s="2">
        <v>0</v>
      </c>
      <c r="GK418" s="2">
        <f>ROUND(R418*(R12)/100,2)</f>
        <v>0</v>
      </c>
      <c r="GL418" s="2">
        <f t="shared" si="281"/>
        <v>0</v>
      </c>
      <c r="GM418" s="2">
        <f t="shared" si="282"/>
        <v>2737.21</v>
      </c>
      <c r="GN418" s="2">
        <f t="shared" si="283"/>
        <v>0</v>
      </c>
      <c r="GO418" s="2">
        <f t="shared" si="284"/>
        <v>2737.21</v>
      </c>
      <c r="GP418" s="2">
        <f t="shared" si="285"/>
        <v>0</v>
      </c>
      <c r="GQ418" s="2"/>
      <c r="GR418" s="2">
        <v>1</v>
      </c>
      <c r="GS418" s="2">
        <v>1</v>
      </c>
      <c r="GT418" s="2">
        <v>0</v>
      </c>
      <c r="GU418" s="2" t="s">
        <v>3</v>
      </c>
      <c r="GV418" s="2">
        <f t="shared" si="286"/>
        <v>0</v>
      </c>
      <c r="GW418" s="2">
        <v>1</v>
      </c>
      <c r="GX418" s="2">
        <f t="shared" si="287"/>
        <v>0</v>
      </c>
      <c r="GY418" s="2"/>
      <c r="GZ418" s="2"/>
      <c r="HA418" s="2">
        <v>0</v>
      </c>
      <c r="HB418" s="2">
        <v>0</v>
      </c>
      <c r="HC418" s="2">
        <f t="shared" si="288"/>
        <v>0</v>
      </c>
      <c r="HD418" s="2"/>
      <c r="HE418" s="2" t="s">
        <v>62</v>
      </c>
      <c r="HF418" s="2" t="s">
        <v>31</v>
      </c>
      <c r="HG418" s="2"/>
      <c r="HH418" s="2"/>
      <c r="HI418" s="2"/>
      <c r="HJ418" s="2"/>
      <c r="HK418" s="2"/>
      <c r="HL418" s="2"/>
      <c r="HM418" s="2" t="s">
        <v>3</v>
      </c>
      <c r="HN418" s="2" t="s">
        <v>3</v>
      </c>
      <c r="HO418" s="2" t="s">
        <v>3</v>
      </c>
      <c r="HP418" s="2" t="s">
        <v>3</v>
      </c>
      <c r="HQ418" s="2" t="s">
        <v>3</v>
      </c>
      <c r="HR418" s="2"/>
      <c r="HS418" s="2"/>
      <c r="HT418" s="2"/>
      <c r="HU418" s="2"/>
      <c r="HV418" s="2"/>
      <c r="HW418" s="2"/>
      <c r="HX418" s="2"/>
      <c r="HY418" s="2"/>
      <c r="HZ418" s="2"/>
      <c r="IA418" s="2"/>
      <c r="IB418" s="2"/>
      <c r="IC418" s="2"/>
      <c r="ID418" s="2"/>
      <c r="IE418" s="2"/>
      <c r="IF418" s="2"/>
      <c r="IG418" s="2"/>
      <c r="IH418" s="2"/>
      <c r="II418" s="2"/>
      <c r="IJ418" s="2"/>
      <c r="IK418" s="2">
        <v>0</v>
      </c>
      <c r="IL418" s="2"/>
      <c r="IM418" s="2"/>
      <c r="IN418" s="2"/>
      <c r="IO418" s="2"/>
      <c r="IP418" s="2"/>
      <c r="IQ418" s="2"/>
      <c r="IR418" s="2"/>
      <c r="IS418" s="2"/>
      <c r="IT418" s="2"/>
      <c r="IU418" s="2"/>
    </row>
    <row r="419" spans="1:255" x14ac:dyDescent="0.2">
      <c r="A419">
        <v>17</v>
      </c>
      <c r="B419">
        <v>1</v>
      </c>
      <c r="E419" t="s">
        <v>260</v>
      </c>
      <c r="F419" t="s">
        <v>59</v>
      </c>
      <c r="G419" t="s">
        <v>70</v>
      </c>
      <c r="H419" t="s">
        <v>47</v>
      </c>
      <c r="I419">
        <v>7</v>
      </c>
      <c r="J419">
        <v>0</v>
      </c>
      <c r="K419">
        <v>7</v>
      </c>
      <c r="L419">
        <v>7</v>
      </c>
      <c r="M419">
        <v>0</v>
      </c>
      <c r="N419">
        <f t="shared" si="255"/>
        <v>7</v>
      </c>
      <c r="O419">
        <f t="shared" si="256"/>
        <v>2737.21</v>
      </c>
      <c r="P419">
        <f t="shared" si="257"/>
        <v>2737.21</v>
      </c>
      <c r="Q419">
        <f t="shared" si="291"/>
        <v>0</v>
      </c>
      <c r="R419">
        <f t="shared" si="258"/>
        <v>0</v>
      </c>
      <c r="S419">
        <f t="shared" si="259"/>
        <v>0</v>
      </c>
      <c r="T419">
        <f t="shared" si="260"/>
        <v>0</v>
      </c>
      <c r="U419">
        <f t="shared" si="261"/>
        <v>0</v>
      </c>
      <c r="V419">
        <f t="shared" si="262"/>
        <v>0</v>
      </c>
      <c r="W419">
        <f t="shared" si="263"/>
        <v>0</v>
      </c>
      <c r="X419">
        <f t="shared" si="264"/>
        <v>0</v>
      </c>
      <c r="Y419">
        <f t="shared" si="265"/>
        <v>0</v>
      </c>
      <c r="AA419">
        <v>52210569</v>
      </c>
      <c r="AB419">
        <f t="shared" si="266"/>
        <v>40.86</v>
      </c>
      <c r="AC419">
        <f t="shared" si="292"/>
        <v>40.86</v>
      </c>
      <c r="AD419">
        <f t="shared" si="293"/>
        <v>0</v>
      </c>
      <c r="AE419">
        <f t="shared" si="294"/>
        <v>0</v>
      </c>
      <c r="AF419">
        <f t="shared" si="294"/>
        <v>0</v>
      </c>
      <c r="AG419">
        <f t="shared" si="268"/>
        <v>0</v>
      </c>
      <c r="AH419">
        <f t="shared" si="295"/>
        <v>0</v>
      </c>
      <c r="AI419">
        <f t="shared" si="295"/>
        <v>0</v>
      </c>
      <c r="AJ419">
        <f t="shared" si="269"/>
        <v>0</v>
      </c>
      <c r="AK419">
        <v>40.86</v>
      </c>
      <c r="AL419">
        <v>40.86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1</v>
      </c>
      <c r="AW419">
        <v>1</v>
      </c>
      <c r="AZ419">
        <v>1</v>
      </c>
      <c r="BA419">
        <v>1</v>
      </c>
      <c r="BB419">
        <v>1</v>
      </c>
      <c r="BC419">
        <v>9.57</v>
      </c>
      <c r="BD419" t="s">
        <v>3</v>
      </c>
      <c r="BE419" t="s">
        <v>3</v>
      </c>
      <c r="BF419" t="s">
        <v>3</v>
      </c>
      <c r="BG419" t="s">
        <v>3</v>
      </c>
      <c r="BH419">
        <v>3</v>
      </c>
      <c r="BI419">
        <v>2</v>
      </c>
      <c r="BJ419" t="s">
        <v>3</v>
      </c>
      <c r="BM419">
        <v>1618</v>
      </c>
      <c r="BN419">
        <v>0</v>
      </c>
      <c r="BO419" t="s">
        <v>3</v>
      </c>
      <c r="BP419">
        <v>0</v>
      </c>
      <c r="BQ419">
        <v>201</v>
      </c>
      <c r="BR419">
        <v>0</v>
      </c>
      <c r="BS419">
        <v>1</v>
      </c>
      <c r="BT419">
        <v>1</v>
      </c>
      <c r="BU419">
        <v>1</v>
      </c>
      <c r="BV419">
        <v>1</v>
      </c>
      <c r="BW419">
        <v>1</v>
      </c>
      <c r="BX419">
        <v>1</v>
      </c>
      <c r="BY419" t="s">
        <v>3</v>
      </c>
      <c r="BZ419">
        <v>0</v>
      </c>
      <c r="CA419">
        <v>0</v>
      </c>
      <c r="CB419" t="s">
        <v>3</v>
      </c>
      <c r="CE419">
        <v>30</v>
      </c>
      <c r="CF419">
        <v>0</v>
      </c>
      <c r="CG419">
        <v>0</v>
      </c>
      <c r="CH419">
        <v>47</v>
      </c>
      <c r="CI419">
        <v>0</v>
      </c>
      <c r="CJ419">
        <v>0</v>
      </c>
      <c r="CK419">
        <v>0</v>
      </c>
      <c r="CL419">
        <v>0</v>
      </c>
      <c r="CM419">
        <v>0</v>
      </c>
      <c r="CN419" t="s">
        <v>3</v>
      </c>
      <c r="CO419">
        <v>0</v>
      </c>
      <c r="CP419">
        <f t="shared" si="270"/>
        <v>2737.21</v>
      </c>
      <c r="CQ419">
        <f t="shared" si="271"/>
        <v>391.03</v>
      </c>
      <c r="CR419">
        <f t="shared" si="296"/>
        <v>0</v>
      </c>
      <c r="CS419">
        <f t="shared" si="272"/>
        <v>0</v>
      </c>
      <c r="CT419">
        <f t="shared" si="273"/>
        <v>0</v>
      </c>
      <c r="CU419">
        <f t="shared" si="274"/>
        <v>0</v>
      </c>
      <c r="CV419">
        <f t="shared" si="275"/>
        <v>0</v>
      </c>
      <c r="CW419">
        <f t="shared" si="276"/>
        <v>0</v>
      </c>
      <c r="CX419">
        <f t="shared" si="277"/>
        <v>0</v>
      </c>
      <c r="CY419">
        <f t="shared" si="278"/>
        <v>0</v>
      </c>
      <c r="CZ419">
        <f t="shared" si="279"/>
        <v>0</v>
      </c>
      <c r="DC419" t="s">
        <v>3</v>
      </c>
      <c r="DD419" t="s">
        <v>3</v>
      </c>
      <c r="DE419" t="s">
        <v>3</v>
      </c>
      <c r="DF419" t="s">
        <v>3</v>
      </c>
      <c r="DG419" t="s">
        <v>3</v>
      </c>
      <c r="DH419" t="s">
        <v>3</v>
      </c>
      <c r="DI419" t="s">
        <v>3</v>
      </c>
      <c r="DJ419" t="s">
        <v>3</v>
      </c>
      <c r="DK419" t="s">
        <v>3</v>
      </c>
      <c r="DL419" t="s">
        <v>3</v>
      </c>
      <c r="DM419" t="s">
        <v>3</v>
      </c>
      <c r="DN419">
        <v>0</v>
      </c>
      <c r="DO419">
        <v>0</v>
      </c>
      <c r="DP419">
        <v>1</v>
      </c>
      <c r="DQ419">
        <v>1</v>
      </c>
      <c r="DU419">
        <v>1010</v>
      </c>
      <c r="DV419" t="s">
        <v>47</v>
      </c>
      <c r="DW419" t="s">
        <v>47</v>
      </c>
      <c r="DX419">
        <v>1</v>
      </c>
      <c r="DZ419" t="s">
        <v>3</v>
      </c>
      <c r="EA419" t="s">
        <v>3</v>
      </c>
      <c r="EB419" t="s">
        <v>3</v>
      </c>
      <c r="EC419" t="s">
        <v>3</v>
      </c>
      <c r="EE419">
        <v>50803468</v>
      </c>
      <c r="EF419">
        <v>201</v>
      </c>
      <c r="EG419" t="s">
        <v>36</v>
      </c>
      <c r="EH419">
        <v>0</v>
      </c>
      <c r="EI419" t="s">
        <v>3</v>
      </c>
      <c r="EJ419">
        <v>2</v>
      </c>
      <c r="EK419">
        <v>1618</v>
      </c>
      <c r="EL419" t="s">
        <v>37</v>
      </c>
      <c r="EM419" t="s">
        <v>38</v>
      </c>
      <c r="EO419" t="s">
        <v>3</v>
      </c>
      <c r="EQ419">
        <v>0</v>
      </c>
      <c r="ER419">
        <v>40.86</v>
      </c>
      <c r="ES419">
        <v>40.86</v>
      </c>
      <c r="ET419">
        <v>0</v>
      </c>
      <c r="EU419">
        <v>0</v>
      </c>
      <c r="EV419">
        <v>0</v>
      </c>
      <c r="EW419">
        <v>0</v>
      </c>
      <c r="EX419">
        <v>0</v>
      </c>
      <c r="EY419">
        <v>0</v>
      </c>
      <c r="EZ419">
        <v>5</v>
      </c>
      <c r="FC419">
        <v>0</v>
      </c>
      <c r="FD419">
        <v>18</v>
      </c>
      <c r="FF419">
        <v>383.33</v>
      </c>
      <c r="FQ419">
        <v>0</v>
      </c>
      <c r="FR419">
        <f t="shared" si="280"/>
        <v>0</v>
      </c>
      <c r="FS419">
        <v>0</v>
      </c>
      <c r="FX419">
        <v>0</v>
      </c>
      <c r="FY419">
        <v>0</v>
      </c>
      <c r="GA419" t="s">
        <v>71</v>
      </c>
      <c r="GD419">
        <v>0</v>
      </c>
      <c r="GF419">
        <v>-213456204</v>
      </c>
      <c r="GG419">
        <v>2</v>
      </c>
      <c r="GH419">
        <v>3</v>
      </c>
      <c r="GI419">
        <v>5</v>
      </c>
      <c r="GJ419">
        <v>0</v>
      </c>
      <c r="GK419">
        <f>ROUND(R419*(S12)/100,2)</f>
        <v>0</v>
      </c>
      <c r="GL419">
        <f t="shared" si="281"/>
        <v>0</v>
      </c>
      <c r="GM419">
        <f t="shared" si="282"/>
        <v>2737.21</v>
      </c>
      <c r="GN419">
        <f t="shared" si="283"/>
        <v>0</v>
      </c>
      <c r="GO419">
        <f t="shared" si="284"/>
        <v>2737.21</v>
      </c>
      <c r="GP419">
        <f t="shared" si="285"/>
        <v>0</v>
      </c>
      <c r="GR419">
        <v>1</v>
      </c>
      <c r="GS419">
        <v>1</v>
      </c>
      <c r="GT419">
        <v>0</v>
      </c>
      <c r="GU419" t="s">
        <v>3</v>
      </c>
      <c r="GV419">
        <f t="shared" si="286"/>
        <v>0</v>
      </c>
      <c r="GW419">
        <v>1</v>
      </c>
      <c r="GX419">
        <f t="shared" si="287"/>
        <v>0</v>
      </c>
      <c r="HA419">
        <v>0</v>
      </c>
      <c r="HB419">
        <v>0</v>
      </c>
      <c r="HC419">
        <f t="shared" si="288"/>
        <v>0</v>
      </c>
      <c r="HE419" t="s">
        <v>62</v>
      </c>
      <c r="HF419" t="s">
        <v>31</v>
      </c>
      <c r="HM419" t="s">
        <v>3</v>
      </c>
      <c r="HN419" t="s">
        <v>3</v>
      </c>
      <c r="HO419" t="s">
        <v>3</v>
      </c>
      <c r="HP419" t="s">
        <v>3</v>
      </c>
      <c r="HQ419" t="s">
        <v>3</v>
      </c>
      <c r="IK419">
        <v>0</v>
      </c>
    </row>
    <row r="420" spans="1:255" x14ac:dyDescent="0.2">
      <c r="A420" s="2">
        <v>17</v>
      </c>
      <c r="B420" s="2">
        <v>1</v>
      </c>
      <c r="C420" s="2">
        <f>ROW(SmtRes!A223)</f>
        <v>223</v>
      </c>
      <c r="D420" s="2">
        <f>ROW(EtalonRes!A254)</f>
        <v>254</v>
      </c>
      <c r="E420" s="2" t="s">
        <v>261</v>
      </c>
      <c r="F420" s="2" t="s">
        <v>73</v>
      </c>
      <c r="G420" s="2" t="s">
        <v>74</v>
      </c>
      <c r="H420" s="2" t="s">
        <v>52</v>
      </c>
      <c r="I420" s="2">
        <v>1.183E-2</v>
      </c>
      <c r="J420" s="2">
        <v>0</v>
      </c>
      <c r="K420" s="2">
        <v>1.183E-2</v>
      </c>
      <c r="L420" s="2">
        <v>1.183E-2</v>
      </c>
      <c r="M420" s="2">
        <v>0</v>
      </c>
      <c r="N420" s="2">
        <f t="shared" si="255"/>
        <v>1.18E-2</v>
      </c>
      <c r="O420" s="2">
        <f t="shared" si="256"/>
        <v>499.08</v>
      </c>
      <c r="P420" s="2">
        <f t="shared" si="257"/>
        <v>71.37</v>
      </c>
      <c r="Q420" s="2">
        <f>(ROUND((ROUND(((((ET420*1.2)*1.1))*AV420*I420),2)*BB420),2)+ROUND((ROUND(((AE420-(((EU420*1.2)*1.1)))*AV420*I420),2)*BS420),2))</f>
        <v>53.42</v>
      </c>
      <c r="R420" s="2">
        <f t="shared" si="258"/>
        <v>12.19</v>
      </c>
      <c r="S420" s="2">
        <f t="shared" si="259"/>
        <v>374.29</v>
      </c>
      <c r="T420" s="2">
        <f t="shared" si="260"/>
        <v>0</v>
      </c>
      <c r="U420" s="2">
        <f t="shared" si="261"/>
        <v>0.99638302764000009</v>
      </c>
      <c r="V420" s="2">
        <f t="shared" si="262"/>
        <v>0</v>
      </c>
      <c r="W420" s="2">
        <f t="shared" si="263"/>
        <v>0</v>
      </c>
      <c r="X420" s="2">
        <f t="shared" si="264"/>
        <v>344.35</v>
      </c>
      <c r="Y420" s="2">
        <f t="shared" si="265"/>
        <v>160.94</v>
      </c>
      <c r="Z420" s="2"/>
      <c r="AA420" s="2">
        <v>52210627</v>
      </c>
      <c r="AB420" s="2">
        <f t="shared" si="266"/>
        <v>3449.7087999999999</v>
      </c>
      <c r="AC420" s="2">
        <f>ROUND((((ES420*1)*1)),6)</f>
        <v>2139.8200000000002</v>
      </c>
      <c r="AD420" s="2">
        <f>ROUND((((((ET420*1.2)*1.1))-(((EU420*1.2)*1.1)))+AE420),6)</f>
        <v>355.2912</v>
      </c>
      <c r="AE420" s="2">
        <f>ROUND((((EU420*1.2)*1.1)),6)</f>
        <v>31.152000000000001</v>
      </c>
      <c r="AF420" s="2">
        <f>ROUND((((EV420*1.2)*1.1)),6)</f>
        <v>954.59760000000006</v>
      </c>
      <c r="AG420" s="2">
        <f t="shared" si="268"/>
        <v>0</v>
      </c>
      <c r="AH420" s="2">
        <f>(((EW420*1.2)*1.1))</f>
        <v>77.484000000000009</v>
      </c>
      <c r="AI420" s="2">
        <f>(((EX420*1.2)*1.1))</f>
        <v>0</v>
      </c>
      <c r="AJ420" s="2">
        <f t="shared" si="269"/>
        <v>0</v>
      </c>
      <c r="AK420" s="2">
        <v>3132.16</v>
      </c>
      <c r="AL420" s="2">
        <v>2139.8200000000002</v>
      </c>
      <c r="AM420" s="2">
        <v>269.16000000000003</v>
      </c>
      <c r="AN420" s="2">
        <v>23.6</v>
      </c>
      <c r="AO420" s="2">
        <v>723.18</v>
      </c>
      <c r="AP420" s="2">
        <v>0</v>
      </c>
      <c r="AQ420" s="2">
        <v>58.7</v>
      </c>
      <c r="AR420" s="2">
        <v>0</v>
      </c>
      <c r="AS420" s="2">
        <v>0</v>
      </c>
      <c r="AT420" s="2">
        <v>92</v>
      </c>
      <c r="AU420" s="2">
        <v>43</v>
      </c>
      <c r="AV420" s="2">
        <v>1.087</v>
      </c>
      <c r="AW420" s="2">
        <v>1</v>
      </c>
      <c r="AX420" s="2"/>
      <c r="AY420" s="2"/>
      <c r="AZ420" s="2">
        <v>1</v>
      </c>
      <c r="BA420" s="2">
        <v>30.48</v>
      </c>
      <c r="BB420" s="2">
        <v>11.69</v>
      </c>
      <c r="BC420" s="2">
        <v>2.82</v>
      </c>
      <c r="BD420" s="2" t="s">
        <v>3</v>
      </c>
      <c r="BE420" s="2" t="s">
        <v>3</v>
      </c>
      <c r="BF420" s="2" t="s">
        <v>3</v>
      </c>
      <c r="BG420" s="2" t="s">
        <v>3</v>
      </c>
      <c r="BH420" s="2">
        <v>0</v>
      </c>
      <c r="BI420" s="2">
        <v>2</v>
      </c>
      <c r="BJ420" s="2" t="s">
        <v>75</v>
      </c>
      <c r="BK420" s="2"/>
      <c r="BL420" s="2"/>
      <c r="BM420" s="2">
        <v>319</v>
      </c>
      <c r="BN420" s="2">
        <v>0</v>
      </c>
      <c r="BO420" s="2" t="s">
        <v>73</v>
      </c>
      <c r="BP420" s="2">
        <v>1</v>
      </c>
      <c r="BQ420" s="2">
        <v>40</v>
      </c>
      <c r="BR420" s="2">
        <v>0</v>
      </c>
      <c r="BS420" s="2">
        <v>30.48</v>
      </c>
      <c r="BT420" s="2">
        <v>1</v>
      </c>
      <c r="BU420" s="2">
        <v>1</v>
      </c>
      <c r="BV420" s="2">
        <v>1</v>
      </c>
      <c r="BW420" s="2">
        <v>1</v>
      </c>
      <c r="BX420" s="2">
        <v>1</v>
      </c>
      <c r="BY420" s="2" t="s">
        <v>3</v>
      </c>
      <c r="BZ420" s="2">
        <v>92</v>
      </c>
      <c r="CA420" s="2">
        <v>43</v>
      </c>
      <c r="CB420" s="2" t="s">
        <v>3</v>
      </c>
      <c r="CC420" s="2"/>
      <c r="CD420" s="2"/>
      <c r="CE420" s="2">
        <v>30</v>
      </c>
      <c r="CF420" s="2">
        <v>0</v>
      </c>
      <c r="CG420" s="2">
        <v>0</v>
      </c>
      <c r="CH420" s="2">
        <v>48</v>
      </c>
      <c r="CI420" s="2">
        <v>0</v>
      </c>
      <c r="CJ420" s="2">
        <v>0</v>
      </c>
      <c r="CK420" s="2">
        <v>0</v>
      </c>
      <c r="CL420" s="2">
        <v>0</v>
      </c>
      <c r="CM420" s="2">
        <v>0</v>
      </c>
      <c r="CN420" s="2" t="s">
        <v>465</v>
      </c>
      <c r="CO420" s="2">
        <v>0</v>
      </c>
      <c r="CP420" s="2">
        <f t="shared" si="270"/>
        <v>499.08000000000004</v>
      </c>
      <c r="CQ420" s="2">
        <f t="shared" si="271"/>
        <v>6034.29</v>
      </c>
      <c r="CR420" s="2">
        <f>(ROUND((ROUND(((((ET420*1.2)*1.1))*AV420*1),2)*BB420),2)+ROUND((ROUND(((AE420-(((EU420*1.2)*1.1)))*AV420*1),2)*BS420),2))</f>
        <v>4514.68</v>
      </c>
      <c r="CS420" s="2">
        <f t="shared" si="272"/>
        <v>1032.05</v>
      </c>
      <c r="CT420" s="2">
        <f t="shared" si="273"/>
        <v>31627.57</v>
      </c>
      <c r="CU420" s="2">
        <f t="shared" si="274"/>
        <v>0</v>
      </c>
      <c r="CV420" s="2">
        <f t="shared" si="275"/>
        <v>84.225108000000006</v>
      </c>
      <c r="CW420" s="2">
        <f t="shared" si="276"/>
        <v>0</v>
      </c>
      <c r="CX420" s="2">
        <f t="shared" si="277"/>
        <v>0</v>
      </c>
      <c r="CY420" s="2">
        <f t="shared" si="278"/>
        <v>344.34680000000003</v>
      </c>
      <c r="CZ420" s="2">
        <f t="shared" si="279"/>
        <v>160.94470000000001</v>
      </c>
      <c r="DA420" s="2"/>
      <c r="DB420" s="2">
        <v>9</v>
      </c>
      <c r="DC420" s="2" t="s">
        <v>3</v>
      </c>
      <c r="DD420" s="2" t="s">
        <v>76</v>
      </c>
      <c r="DE420" s="2" t="s">
        <v>77</v>
      </c>
      <c r="DF420" s="2" t="s">
        <v>77</v>
      </c>
      <c r="DG420" s="2" t="s">
        <v>77</v>
      </c>
      <c r="DH420" s="2" t="s">
        <v>3</v>
      </c>
      <c r="DI420" s="2" t="s">
        <v>77</v>
      </c>
      <c r="DJ420" s="2" t="s">
        <v>77</v>
      </c>
      <c r="DK420" s="2" t="s">
        <v>3</v>
      </c>
      <c r="DL420" s="2" t="s">
        <v>3</v>
      </c>
      <c r="DM420" s="2" t="s">
        <v>3</v>
      </c>
      <c r="DN420" s="2">
        <v>112</v>
      </c>
      <c r="DO420" s="2">
        <v>70</v>
      </c>
      <c r="DP420" s="2">
        <v>1.087</v>
      </c>
      <c r="DQ420" s="2">
        <v>1</v>
      </c>
      <c r="DR420" s="2"/>
      <c r="DS420" s="2"/>
      <c r="DT420" s="2"/>
      <c r="DU420" s="2">
        <v>1013</v>
      </c>
      <c r="DV420" s="2" t="s">
        <v>52</v>
      </c>
      <c r="DW420" s="2" t="s">
        <v>52</v>
      </c>
      <c r="DX420" s="2">
        <v>1</v>
      </c>
      <c r="DY420" s="2"/>
      <c r="DZ420" s="2" t="s">
        <v>3</v>
      </c>
      <c r="EA420" s="2" t="s">
        <v>3</v>
      </c>
      <c r="EB420" s="2" t="s">
        <v>3</v>
      </c>
      <c r="EC420" s="2" t="s">
        <v>3</v>
      </c>
      <c r="ED420" s="2"/>
      <c r="EE420" s="2">
        <v>50802169</v>
      </c>
      <c r="EF420" s="2">
        <v>40</v>
      </c>
      <c r="EG420" s="2" t="s">
        <v>27</v>
      </c>
      <c r="EH420" s="2">
        <v>0</v>
      </c>
      <c r="EI420" s="2" t="s">
        <v>3</v>
      </c>
      <c r="EJ420" s="2">
        <v>2</v>
      </c>
      <c r="EK420" s="2">
        <v>319</v>
      </c>
      <c r="EL420" s="2" t="s">
        <v>78</v>
      </c>
      <c r="EM420" s="2" t="s">
        <v>79</v>
      </c>
      <c r="EN420" s="2"/>
      <c r="EO420" s="2" t="s">
        <v>80</v>
      </c>
      <c r="EP420" s="2"/>
      <c r="EQ420" s="2">
        <v>0</v>
      </c>
      <c r="ER420" s="2">
        <v>3132.16</v>
      </c>
      <c r="ES420" s="2">
        <v>2139.8200000000002</v>
      </c>
      <c r="ET420" s="2">
        <v>269.16000000000003</v>
      </c>
      <c r="EU420" s="2">
        <v>23.6</v>
      </c>
      <c r="EV420" s="2">
        <v>723.18</v>
      </c>
      <c r="EW420" s="2">
        <v>58.7</v>
      </c>
      <c r="EX420" s="2">
        <v>0</v>
      </c>
      <c r="EY420" s="2">
        <v>0</v>
      </c>
      <c r="EZ420" s="2"/>
      <c r="FA420" s="2"/>
      <c r="FB420" s="2"/>
      <c r="FC420" s="2"/>
      <c r="FD420" s="2"/>
      <c r="FE420" s="2"/>
      <c r="FF420" s="2"/>
      <c r="FG420" s="2"/>
      <c r="FH420" s="2"/>
      <c r="FI420" s="2"/>
      <c r="FJ420" s="2"/>
      <c r="FK420" s="2"/>
      <c r="FL420" s="2"/>
      <c r="FM420" s="2"/>
      <c r="FN420" s="2"/>
      <c r="FO420" s="2"/>
      <c r="FP420" s="2"/>
      <c r="FQ420" s="2">
        <v>0</v>
      </c>
      <c r="FR420" s="2">
        <f t="shared" si="280"/>
        <v>0</v>
      </c>
      <c r="FS420" s="2">
        <v>0</v>
      </c>
      <c r="FT420" s="2"/>
      <c r="FU420" s="2"/>
      <c r="FV420" s="2"/>
      <c r="FW420" s="2"/>
      <c r="FX420" s="2">
        <v>112</v>
      </c>
      <c r="FY420" s="2">
        <v>70</v>
      </c>
      <c r="FZ420" s="2"/>
      <c r="GA420" s="2" t="s">
        <v>3</v>
      </c>
      <c r="GB420" s="2"/>
      <c r="GC420" s="2"/>
      <c r="GD420" s="2">
        <v>0</v>
      </c>
      <c r="GE420" s="2"/>
      <c r="GF420" s="2">
        <v>-1437873082</v>
      </c>
      <c r="GG420" s="2">
        <v>2</v>
      </c>
      <c r="GH420" s="2">
        <v>1</v>
      </c>
      <c r="GI420" s="2">
        <v>2</v>
      </c>
      <c r="GJ420" s="2">
        <v>0</v>
      </c>
      <c r="GK420" s="2">
        <f>ROUND(R420*(R12)/100,2)</f>
        <v>19.5</v>
      </c>
      <c r="GL420" s="2">
        <f t="shared" si="281"/>
        <v>0</v>
      </c>
      <c r="GM420" s="2">
        <f t="shared" si="282"/>
        <v>1023.87</v>
      </c>
      <c r="GN420" s="2">
        <f t="shared" si="283"/>
        <v>0</v>
      </c>
      <c r="GO420" s="2">
        <f t="shared" si="284"/>
        <v>1023.87</v>
      </c>
      <c r="GP420" s="2">
        <f t="shared" si="285"/>
        <v>0</v>
      </c>
      <c r="GQ420" s="2"/>
      <c r="GR420" s="2">
        <v>0</v>
      </c>
      <c r="GS420" s="2">
        <v>3</v>
      </c>
      <c r="GT420" s="2">
        <v>0</v>
      </c>
      <c r="GU420" s="2" t="s">
        <v>3</v>
      </c>
      <c r="GV420" s="2">
        <f t="shared" si="286"/>
        <v>0</v>
      </c>
      <c r="GW420" s="2">
        <v>1</v>
      </c>
      <c r="GX420" s="2">
        <f t="shared" si="287"/>
        <v>0</v>
      </c>
      <c r="GY420" s="2"/>
      <c r="GZ420" s="2"/>
      <c r="HA420" s="2">
        <v>0</v>
      </c>
      <c r="HB420" s="2">
        <v>0</v>
      </c>
      <c r="HC420" s="2">
        <f t="shared" si="288"/>
        <v>0</v>
      </c>
      <c r="HD420" s="2"/>
      <c r="HE420" s="2" t="s">
        <v>3</v>
      </c>
      <c r="HF420" s="2" t="s">
        <v>3</v>
      </c>
      <c r="HG420" s="2"/>
      <c r="HH420" s="2"/>
      <c r="HI420" s="2"/>
      <c r="HJ420" s="2"/>
      <c r="HK420" s="2"/>
      <c r="HL420" s="2"/>
      <c r="HM420" s="2" t="s">
        <v>3</v>
      </c>
      <c r="HN420" s="2" t="s">
        <v>3</v>
      </c>
      <c r="HO420" s="2" t="s">
        <v>3</v>
      </c>
      <c r="HP420" s="2" t="s">
        <v>3</v>
      </c>
      <c r="HQ420" s="2" t="s">
        <v>3</v>
      </c>
      <c r="HR420" s="2"/>
      <c r="HS420" s="2"/>
      <c r="HT420" s="2"/>
      <c r="HU420" s="2"/>
      <c r="HV420" s="2"/>
      <c r="HW420" s="2"/>
      <c r="HX420" s="2"/>
      <c r="HY420" s="2"/>
      <c r="HZ420" s="2"/>
      <c r="IA420" s="2"/>
      <c r="IB420" s="2"/>
      <c r="IC420" s="2"/>
      <c r="ID420" s="2"/>
      <c r="IE420" s="2"/>
      <c r="IF420" s="2"/>
      <c r="IG420" s="2"/>
      <c r="IH420" s="2"/>
      <c r="II420" s="2"/>
      <c r="IJ420" s="2"/>
      <c r="IK420" s="2">
        <v>0</v>
      </c>
      <c r="IL420" s="2"/>
      <c r="IM420" s="2"/>
      <c r="IN420" s="2"/>
      <c r="IO420" s="2"/>
      <c r="IP420" s="2"/>
      <c r="IQ420" s="2"/>
      <c r="IR420" s="2"/>
      <c r="IS420" s="2"/>
      <c r="IT420" s="2"/>
      <c r="IU420" s="2"/>
    </row>
    <row r="421" spans="1:255" x14ac:dyDescent="0.2">
      <c r="A421">
        <v>17</v>
      </c>
      <c r="B421">
        <v>1</v>
      </c>
      <c r="C421">
        <f>ROW(SmtRes!A230)</f>
        <v>230</v>
      </c>
      <c r="D421">
        <f>ROW(EtalonRes!A262)</f>
        <v>262</v>
      </c>
      <c r="E421" t="s">
        <v>261</v>
      </c>
      <c r="F421" t="s">
        <v>73</v>
      </c>
      <c r="G421" t="s">
        <v>74</v>
      </c>
      <c r="H421" t="s">
        <v>52</v>
      </c>
      <c r="I421">
        <v>1.183E-2</v>
      </c>
      <c r="J421">
        <v>0</v>
      </c>
      <c r="K421">
        <v>1.183E-2</v>
      </c>
      <c r="L421">
        <v>1.183E-2</v>
      </c>
      <c r="M421">
        <v>0</v>
      </c>
      <c r="N421">
        <f t="shared" si="255"/>
        <v>1.18E-2</v>
      </c>
      <c r="O421">
        <f t="shared" si="256"/>
        <v>499.08</v>
      </c>
      <c r="P421">
        <f t="shared" si="257"/>
        <v>71.37</v>
      </c>
      <c r="Q421">
        <f>(ROUND((ROUND(((((ET421*1.2)*1.1))*AV421*I421),2)*BB421),2)+ROUND((ROUND(((AE421-(((EU421*1.2)*1.1)))*AV421*I421),2)*BS421),2))</f>
        <v>53.42</v>
      </c>
      <c r="R421">
        <f t="shared" si="258"/>
        <v>12.19</v>
      </c>
      <c r="S421">
        <f t="shared" si="259"/>
        <v>374.29</v>
      </c>
      <c r="T421">
        <f t="shared" si="260"/>
        <v>0</v>
      </c>
      <c r="U421">
        <f t="shared" si="261"/>
        <v>0.99638302764000009</v>
      </c>
      <c r="V421">
        <f t="shared" si="262"/>
        <v>0</v>
      </c>
      <c r="W421">
        <f t="shared" si="263"/>
        <v>0</v>
      </c>
      <c r="X421">
        <f t="shared" si="264"/>
        <v>344.35</v>
      </c>
      <c r="Y421">
        <f t="shared" si="265"/>
        <v>160.94</v>
      </c>
      <c r="AA421">
        <v>52210569</v>
      </c>
      <c r="AB421">
        <f t="shared" si="266"/>
        <v>3449.7087999999999</v>
      </c>
      <c r="AC421">
        <f>ROUND((((ES421*1)*1)),6)</f>
        <v>2139.8200000000002</v>
      </c>
      <c r="AD421">
        <f>ROUND((((((ET421*1.2)*1.1))-(((EU421*1.2)*1.1)))+AE421),6)</f>
        <v>355.2912</v>
      </c>
      <c r="AE421">
        <f>ROUND((((EU421*1.2)*1.1)),6)</f>
        <v>31.152000000000001</v>
      </c>
      <c r="AF421">
        <f>ROUND((((EV421*1.2)*1.1)),6)</f>
        <v>954.59760000000006</v>
      </c>
      <c r="AG421">
        <f t="shared" si="268"/>
        <v>0</v>
      </c>
      <c r="AH421">
        <f>(((EW421*1.2)*1.1))</f>
        <v>77.484000000000009</v>
      </c>
      <c r="AI421">
        <f>(((EX421*1.2)*1.1))</f>
        <v>0</v>
      </c>
      <c r="AJ421">
        <f t="shared" si="269"/>
        <v>0</v>
      </c>
      <c r="AK421">
        <v>3132.16</v>
      </c>
      <c r="AL421">
        <v>2139.8200000000002</v>
      </c>
      <c r="AM421">
        <v>269.16000000000003</v>
      </c>
      <c r="AN421">
        <v>23.6</v>
      </c>
      <c r="AO421">
        <v>723.18</v>
      </c>
      <c r="AP421">
        <v>0</v>
      </c>
      <c r="AQ421">
        <v>58.7</v>
      </c>
      <c r="AR421">
        <v>0</v>
      </c>
      <c r="AS421">
        <v>0</v>
      </c>
      <c r="AT421">
        <v>92</v>
      </c>
      <c r="AU421">
        <v>43</v>
      </c>
      <c r="AV421">
        <v>1.087</v>
      </c>
      <c r="AW421">
        <v>1</v>
      </c>
      <c r="AZ421">
        <v>1</v>
      </c>
      <c r="BA421">
        <v>30.48</v>
      </c>
      <c r="BB421">
        <v>11.69</v>
      </c>
      <c r="BC421">
        <v>2.82</v>
      </c>
      <c r="BD421" t="s">
        <v>3</v>
      </c>
      <c r="BE421" t="s">
        <v>3</v>
      </c>
      <c r="BF421" t="s">
        <v>3</v>
      </c>
      <c r="BG421" t="s">
        <v>3</v>
      </c>
      <c r="BH421">
        <v>0</v>
      </c>
      <c r="BI421">
        <v>2</v>
      </c>
      <c r="BJ421" t="s">
        <v>75</v>
      </c>
      <c r="BM421">
        <v>319</v>
      </c>
      <c r="BN421">
        <v>0</v>
      </c>
      <c r="BO421" t="s">
        <v>73</v>
      </c>
      <c r="BP421">
        <v>1</v>
      </c>
      <c r="BQ421">
        <v>40</v>
      </c>
      <c r="BR421">
        <v>0</v>
      </c>
      <c r="BS421">
        <v>30.48</v>
      </c>
      <c r="BT421">
        <v>1</v>
      </c>
      <c r="BU421">
        <v>1</v>
      </c>
      <c r="BV421">
        <v>1</v>
      </c>
      <c r="BW421">
        <v>1</v>
      </c>
      <c r="BX421">
        <v>1</v>
      </c>
      <c r="BY421" t="s">
        <v>3</v>
      </c>
      <c r="BZ421">
        <v>92</v>
      </c>
      <c r="CA421">
        <v>43</v>
      </c>
      <c r="CB421" t="s">
        <v>3</v>
      </c>
      <c r="CE421">
        <v>30</v>
      </c>
      <c r="CF421">
        <v>0</v>
      </c>
      <c r="CG421">
        <v>0</v>
      </c>
      <c r="CH421">
        <v>48</v>
      </c>
      <c r="CI421">
        <v>0</v>
      </c>
      <c r="CJ421">
        <v>0</v>
      </c>
      <c r="CK421">
        <v>0</v>
      </c>
      <c r="CL421">
        <v>0</v>
      </c>
      <c r="CM421">
        <v>0</v>
      </c>
      <c r="CN421" t="s">
        <v>465</v>
      </c>
      <c r="CO421">
        <v>0</v>
      </c>
      <c r="CP421">
        <f t="shared" si="270"/>
        <v>499.08000000000004</v>
      </c>
      <c r="CQ421">
        <f t="shared" si="271"/>
        <v>6034.29</v>
      </c>
      <c r="CR421">
        <f>(ROUND((ROUND(((((ET421*1.2)*1.1))*AV421*1),2)*BB421),2)+ROUND((ROUND(((AE421-(((EU421*1.2)*1.1)))*AV421*1),2)*BS421),2))</f>
        <v>4514.68</v>
      </c>
      <c r="CS421">
        <f t="shared" si="272"/>
        <v>1032.05</v>
      </c>
      <c r="CT421">
        <f t="shared" si="273"/>
        <v>31627.57</v>
      </c>
      <c r="CU421">
        <f t="shared" si="274"/>
        <v>0</v>
      </c>
      <c r="CV421">
        <f t="shared" si="275"/>
        <v>84.225108000000006</v>
      </c>
      <c r="CW421">
        <f t="shared" si="276"/>
        <v>0</v>
      </c>
      <c r="CX421">
        <f t="shared" si="277"/>
        <v>0</v>
      </c>
      <c r="CY421">
        <f t="shared" si="278"/>
        <v>344.34680000000003</v>
      </c>
      <c r="CZ421">
        <f t="shared" si="279"/>
        <v>160.94470000000001</v>
      </c>
      <c r="DB421">
        <v>11</v>
      </c>
      <c r="DC421" t="s">
        <v>3</v>
      </c>
      <c r="DD421" t="s">
        <v>76</v>
      </c>
      <c r="DE421" t="s">
        <v>77</v>
      </c>
      <c r="DF421" t="s">
        <v>77</v>
      </c>
      <c r="DG421" t="s">
        <v>77</v>
      </c>
      <c r="DH421" t="s">
        <v>3</v>
      </c>
      <c r="DI421" t="s">
        <v>77</v>
      </c>
      <c r="DJ421" t="s">
        <v>77</v>
      </c>
      <c r="DK421" t="s">
        <v>3</v>
      </c>
      <c r="DL421" t="s">
        <v>3</v>
      </c>
      <c r="DM421" t="s">
        <v>3</v>
      </c>
      <c r="DN421">
        <v>112</v>
      </c>
      <c r="DO421">
        <v>70</v>
      </c>
      <c r="DP421">
        <v>1.087</v>
      </c>
      <c r="DQ421">
        <v>1</v>
      </c>
      <c r="DU421">
        <v>1013</v>
      </c>
      <c r="DV421" t="s">
        <v>52</v>
      </c>
      <c r="DW421" t="s">
        <v>52</v>
      </c>
      <c r="DX421">
        <v>1</v>
      </c>
      <c r="DZ421" t="s">
        <v>3</v>
      </c>
      <c r="EA421" t="s">
        <v>3</v>
      </c>
      <c r="EB421" t="s">
        <v>3</v>
      </c>
      <c r="EC421" t="s">
        <v>3</v>
      </c>
      <c r="EE421">
        <v>50802169</v>
      </c>
      <c r="EF421">
        <v>40</v>
      </c>
      <c r="EG421" t="s">
        <v>27</v>
      </c>
      <c r="EH421">
        <v>0</v>
      </c>
      <c r="EI421" t="s">
        <v>3</v>
      </c>
      <c r="EJ421">
        <v>2</v>
      </c>
      <c r="EK421">
        <v>319</v>
      </c>
      <c r="EL421" t="s">
        <v>78</v>
      </c>
      <c r="EM421" t="s">
        <v>79</v>
      </c>
      <c r="EO421" t="s">
        <v>80</v>
      </c>
      <c r="EQ421">
        <v>0</v>
      </c>
      <c r="ER421">
        <v>3132.16</v>
      </c>
      <c r="ES421">
        <v>2139.8200000000002</v>
      </c>
      <c r="ET421">
        <v>269.16000000000003</v>
      </c>
      <c r="EU421">
        <v>23.6</v>
      </c>
      <c r="EV421">
        <v>723.18</v>
      </c>
      <c r="EW421">
        <v>58.7</v>
      </c>
      <c r="EX421">
        <v>0</v>
      </c>
      <c r="EY421">
        <v>0</v>
      </c>
      <c r="FQ421">
        <v>0</v>
      </c>
      <c r="FR421">
        <f t="shared" si="280"/>
        <v>0</v>
      </c>
      <c r="FS421">
        <v>0</v>
      </c>
      <c r="FX421">
        <v>112</v>
      </c>
      <c r="FY421">
        <v>70</v>
      </c>
      <c r="GA421" t="s">
        <v>3</v>
      </c>
      <c r="GD421">
        <v>0</v>
      </c>
      <c r="GF421">
        <v>-1437873082</v>
      </c>
      <c r="GG421">
        <v>2</v>
      </c>
      <c r="GH421">
        <v>1</v>
      </c>
      <c r="GI421">
        <v>2</v>
      </c>
      <c r="GJ421">
        <v>0</v>
      </c>
      <c r="GK421">
        <f>ROUND(R421*(S12)/100,2)</f>
        <v>19.5</v>
      </c>
      <c r="GL421">
        <f t="shared" si="281"/>
        <v>0</v>
      </c>
      <c r="GM421">
        <f t="shared" si="282"/>
        <v>1023.87</v>
      </c>
      <c r="GN421">
        <f t="shared" si="283"/>
        <v>0</v>
      </c>
      <c r="GO421">
        <f t="shared" si="284"/>
        <v>1023.87</v>
      </c>
      <c r="GP421">
        <f t="shared" si="285"/>
        <v>0</v>
      </c>
      <c r="GR421">
        <v>0</v>
      </c>
      <c r="GS421">
        <v>3</v>
      </c>
      <c r="GT421">
        <v>0</v>
      </c>
      <c r="GU421" t="s">
        <v>3</v>
      </c>
      <c r="GV421">
        <f t="shared" si="286"/>
        <v>0</v>
      </c>
      <c r="GW421">
        <v>1</v>
      </c>
      <c r="GX421">
        <f t="shared" si="287"/>
        <v>0</v>
      </c>
      <c r="HA421">
        <v>0</v>
      </c>
      <c r="HB421">
        <v>0</v>
      </c>
      <c r="HC421">
        <f t="shared" si="288"/>
        <v>0</v>
      </c>
      <c r="HE421" t="s">
        <v>3</v>
      </c>
      <c r="HF421" t="s">
        <v>3</v>
      </c>
      <c r="HM421" t="s">
        <v>3</v>
      </c>
      <c r="HN421" t="s">
        <v>3</v>
      </c>
      <c r="HO421" t="s">
        <v>3</v>
      </c>
      <c r="HP421" t="s">
        <v>3</v>
      </c>
      <c r="HQ421" t="s">
        <v>3</v>
      </c>
      <c r="IK421">
        <v>0</v>
      </c>
    </row>
    <row r="422" spans="1:255" x14ac:dyDescent="0.2">
      <c r="A422" s="2">
        <v>17</v>
      </c>
      <c r="B422" s="2">
        <v>1</v>
      </c>
      <c r="C422" s="2"/>
      <c r="D422" s="2"/>
      <c r="E422" s="2" t="s">
        <v>262</v>
      </c>
      <c r="F422" s="2" t="s">
        <v>59</v>
      </c>
      <c r="G422" s="2" t="s">
        <v>82</v>
      </c>
      <c r="H422" s="2" t="s">
        <v>47</v>
      </c>
      <c r="I422" s="2">
        <v>169</v>
      </c>
      <c r="J422" s="2">
        <v>0</v>
      </c>
      <c r="K422" s="2">
        <v>169</v>
      </c>
      <c r="L422" s="2">
        <v>169</v>
      </c>
      <c r="M422" s="2">
        <v>0</v>
      </c>
      <c r="N422" s="2">
        <f t="shared" si="255"/>
        <v>169</v>
      </c>
      <c r="O422" s="2">
        <f t="shared" si="256"/>
        <v>5466.58</v>
      </c>
      <c r="P422" s="2">
        <f t="shared" si="257"/>
        <v>5466.58</v>
      </c>
      <c r="Q422" s="2">
        <f>(ROUND((ROUND(((ET422)*AV422*I422),2)*BB422),2)+ROUND((ROUND(((AE422-(EU422))*AV422*I422),2)*BS422),2))</f>
        <v>0</v>
      </c>
      <c r="R422" s="2">
        <f t="shared" si="258"/>
        <v>0</v>
      </c>
      <c r="S422" s="2">
        <f t="shared" si="259"/>
        <v>0</v>
      </c>
      <c r="T422" s="2">
        <f t="shared" si="260"/>
        <v>0</v>
      </c>
      <c r="U422" s="2">
        <f t="shared" si="261"/>
        <v>0</v>
      </c>
      <c r="V422" s="2">
        <f t="shared" si="262"/>
        <v>0</v>
      </c>
      <c r="W422" s="2">
        <f t="shared" si="263"/>
        <v>0</v>
      </c>
      <c r="X422" s="2">
        <f t="shared" si="264"/>
        <v>0</v>
      </c>
      <c r="Y422" s="2">
        <f t="shared" si="265"/>
        <v>0</v>
      </c>
      <c r="Z422" s="2"/>
      <c r="AA422" s="2">
        <v>52210627</v>
      </c>
      <c r="AB422" s="2">
        <f t="shared" si="266"/>
        <v>3.38</v>
      </c>
      <c r="AC422" s="2">
        <f>ROUND((ES422),6)</f>
        <v>3.38</v>
      </c>
      <c r="AD422" s="2">
        <f>ROUND((((ET422)-(EU422))+AE422),6)</f>
        <v>0</v>
      </c>
      <c r="AE422" s="2">
        <f>ROUND((EU422),6)</f>
        <v>0</v>
      </c>
      <c r="AF422" s="2">
        <f>ROUND((EV422),6)</f>
        <v>0</v>
      </c>
      <c r="AG422" s="2">
        <f t="shared" si="268"/>
        <v>0</v>
      </c>
      <c r="AH422" s="2">
        <f>(EW422)</f>
        <v>0</v>
      </c>
      <c r="AI422" s="2">
        <f>(EX422)</f>
        <v>0</v>
      </c>
      <c r="AJ422" s="2">
        <f t="shared" si="269"/>
        <v>0</v>
      </c>
      <c r="AK422" s="2">
        <v>3.38</v>
      </c>
      <c r="AL422" s="2">
        <v>3.38</v>
      </c>
      <c r="AM422" s="2">
        <v>0</v>
      </c>
      <c r="AN422" s="2">
        <v>0</v>
      </c>
      <c r="AO422" s="2">
        <v>0</v>
      </c>
      <c r="AP422" s="2">
        <v>0</v>
      </c>
      <c r="AQ422" s="2">
        <v>0</v>
      </c>
      <c r="AR422" s="2">
        <v>0</v>
      </c>
      <c r="AS422" s="2">
        <v>0</v>
      </c>
      <c r="AT422" s="2">
        <v>0</v>
      </c>
      <c r="AU422" s="2">
        <v>0</v>
      </c>
      <c r="AV422" s="2">
        <v>1</v>
      </c>
      <c r="AW422" s="2">
        <v>1</v>
      </c>
      <c r="AX422" s="2"/>
      <c r="AY422" s="2"/>
      <c r="AZ422" s="2">
        <v>1</v>
      </c>
      <c r="BA422" s="2">
        <v>1</v>
      </c>
      <c r="BB422" s="2">
        <v>1</v>
      </c>
      <c r="BC422" s="2">
        <v>9.57</v>
      </c>
      <c r="BD422" s="2" t="s">
        <v>3</v>
      </c>
      <c r="BE422" s="2" t="s">
        <v>3</v>
      </c>
      <c r="BF422" s="2" t="s">
        <v>3</v>
      </c>
      <c r="BG422" s="2" t="s">
        <v>3</v>
      </c>
      <c r="BH422" s="2">
        <v>3</v>
      </c>
      <c r="BI422" s="2">
        <v>2</v>
      </c>
      <c r="BJ422" s="2" t="s">
        <v>3</v>
      </c>
      <c r="BK422" s="2"/>
      <c r="BL422" s="2"/>
      <c r="BM422" s="2">
        <v>1618</v>
      </c>
      <c r="BN422" s="2">
        <v>0</v>
      </c>
      <c r="BO422" s="2" t="s">
        <v>3</v>
      </c>
      <c r="BP422" s="2">
        <v>0</v>
      </c>
      <c r="BQ422" s="2">
        <v>201</v>
      </c>
      <c r="BR422" s="2">
        <v>0</v>
      </c>
      <c r="BS422" s="2">
        <v>1</v>
      </c>
      <c r="BT422" s="2">
        <v>1</v>
      </c>
      <c r="BU422" s="2">
        <v>1</v>
      </c>
      <c r="BV422" s="2">
        <v>1</v>
      </c>
      <c r="BW422" s="2">
        <v>1</v>
      </c>
      <c r="BX422" s="2">
        <v>1</v>
      </c>
      <c r="BY422" s="2" t="s">
        <v>3</v>
      </c>
      <c r="BZ422" s="2">
        <v>0</v>
      </c>
      <c r="CA422" s="2">
        <v>0</v>
      </c>
      <c r="CB422" s="2" t="s">
        <v>3</v>
      </c>
      <c r="CC422" s="2"/>
      <c r="CD422" s="2"/>
      <c r="CE422" s="2">
        <v>30</v>
      </c>
      <c r="CF422" s="2">
        <v>0</v>
      </c>
      <c r="CG422" s="2">
        <v>0</v>
      </c>
      <c r="CH422" s="2">
        <v>49</v>
      </c>
      <c r="CI422" s="2">
        <v>0</v>
      </c>
      <c r="CJ422" s="2">
        <v>0</v>
      </c>
      <c r="CK422" s="2">
        <v>0</v>
      </c>
      <c r="CL422" s="2">
        <v>0</v>
      </c>
      <c r="CM422" s="2">
        <v>0</v>
      </c>
      <c r="CN422" s="2" t="s">
        <v>3</v>
      </c>
      <c r="CO422" s="2">
        <v>0</v>
      </c>
      <c r="CP422" s="2">
        <f t="shared" si="270"/>
        <v>5466.58</v>
      </c>
      <c r="CQ422" s="2">
        <f t="shared" si="271"/>
        <v>32.35</v>
      </c>
      <c r="CR422" s="2">
        <f>(ROUND((ROUND(((ET422)*AV422*1),2)*BB422),2)+ROUND((ROUND(((AE422-(EU422))*AV422*1),2)*BS422),2))</f>
        <v>0</v>
      </c>
      <c r="CS422" s="2">
        <f t="shared" si="272"/>
        <v>0</v>
      </c>
      <c r="CT422" s="2">
        <f t="shared" si="273"/>
        <v>0</v>
      </c>
      <c r="CU422" s="2">
        <f t="shared" si="274"/>
        <v>0</v>
      </c>
      <c r="CV422" s="2">
        <f t="shared" si="275"/>
        <v>0</v>
      </c>
      <c r="CW422" s="2">
        <f t="shared" si="276"/>
        <v>0</v>
      </c>
      <c r="CX422" s="2">
        <f t="shared" si="277"/>
        <v>0</v>
      </c>
      <c r="CY422" s="2">
        <f t="shared" si="278"/>
        <v>0</v>
      </c>
      <c r="CZ422" s="2">
        <f t="shared" si="279"/>
        <v>0</v>
      </c>
      <c r="DA422" s="2"/>
      <c r="DB422" s="2"/>
      <c r="DC422" s="2" t="s">
        <v>3</v>
      </c>
      <c r="DD422" s="2" t="s">
        <v>3</v>
      </c>
      <c r="DE422" s="2" t="s">
        <v>3</v>
      </c>
      <c r="DF422" s="2" t="s">
        <v>3</v>
      </c>
      <c r="DG422" s="2" t="s">
        <v>3</v>
      </c>
      <c r="DH422" s="2" t="s">
        <v>3</v>
      </c>
      <c r="DI422" s="2" t="s">
        <v>3</v>
      </c>
      <c r="DJ422" s="2" t="s">
        <v>3</v>
      </c>
      <c r="DK422" s="2" t="s">
        <v>3</v>
      </c>
      <c r="DL422" s="2" t="s">
        <v>3</v>
      </c>
      <c r="DM422" s="2" t="s">
        <v>3</v>
      </c>
      <c r="DN422" s="2">
        <v>0</v>
      </c>
      <c r="DO422" s="2">
        <v>0</v>
      </c>
      <c r="DP422" s="2">
        <v>1</v>
      </c>
      <c r="DQ422" s="2">
        <v>1</v>
      </c>
      <c r="DR422" s="2"/>
      <c r="DS422" s="2"/>
      <c r="DT422" s="2"/>
      <c r="DU422" s="2">
        <v>1010</v>
      </c>
      <c r="DV422" s="2" t="s">
        <v>47</v>
      </c>
      <c r="DW422" s="2" t="s">
        <v>47</v>
      </c>
      <c r="DX422" s="2">
        <v>1</v>
      </c>
      <c r="DY422" s="2"/>
      <c r="DZ422" s="2" t="s">
        <v>3</v>
      </c>
      <c r="EA422" s="2" t="s">
        <v>3</v>
      </c>
      <c r="EB422" s="2" t="s">
        <v>3</v>
      </c>
      <c r="EC422" s="2" t="s">
        <v>3</v>
      </c>
      <c r="ED422" s="2"/>
      <c r="EE422" s="2">
        <v>50803468</v>
      </c>
      <c r="EF422" s="2">
        <v>201</v>
      </c>
      <c r="EG422" s="2" t="s">
        <v>36</v>
      </c>
      <c r="EH422" s="2">
        <v>0</v>
      </c>
      <c r="EI422" s="2" t="s">
        <v>3</v>
      </c>
      <c r="EJ422" s="2">
        <v>2</v>
      </c>
      <c r="EK422" s="2">
        <v>1618</v>
      </c>
      <c r="EL422" s="2" t="s">
        <v>37</v>
      </c>
      <c r="EM422" s="2" t="s">
        <v>38</v>
      </c>
      <c r="EN422" s="2"/>
      <c r="EO422" s="2" t="s">
        <v>3</v>
      </c>
      <c r="EP422" s="2"/>
      <c r="EQ422" s="2">
        <v>0</v>
      </c>
      <c r="ER422" s="2">
        <v>3.38</v>
      </c>
      <c r="ES422" s="2">
        <v>3.38</v>
      </c>
      <c r="ET422" s="2">
        <v>0</v>
      </c>
      <c r="EU422" s="2">
        <v>0</v>
      </c>
      <c r="EV422" s="2">
        <v>0</v>
      </c>
      <c r="EW422" s="2">
        <v>0</v>
      </c>
      <c r="EX422" s="2">
        <v>0</v>
      </c>
      <c r="EY422" s="2">
        <v>0</v>
      </c>
      <c r="EZ422" s="2">
        <v>5</v>
      </c>
      <c r="FA422" s="2"/>
      <c r="FB422" s="2"/>
      <c r="FC422" s="2">
        <v>0</v>
      </c>
      <c r="FD422" s="2">
        <v>18</v>
      </c>
      <c r="FE422" s="2"/>
      <c r="FF422" s="2">
        <v>31.67</v>
      </c>
      <c r="FG422" s="2"/>
      <c r="FH422" s="2"/>
      <c r="FI422" s="2"/>
      <c r="FJ422" s="2"/>
      <c r="FK422" s="2"/>
      <c r="FL422" s="2"/>
      <c r="FM422" s="2"/>
      <c r="FN422" s="2"/>
      <c r="FO422" s="2"/>
      <c r="FP422" s="2"/>
      <c r="FQ422" s="2">
        <v>0</v>
      </c>
      <c r="FR422" s="2">
        <f t="shared" si="280"/>
        <v>0</v>
      </c>
      <c r="FS422" s="2">
        <v>0</v>
      </c>
      <c r="FT422" s="2"/>
      <c r="FU422" s="2"/>
      <c r="FV422" s="2"/>
      <c r="FW422" s="2"/>
      <c r="FX422" s="2">
        <v>0</v>
      </c>
      <c r="FY422" s="2">
        <v>0</v>
      </c>
      <c r="FZ422" s="2"/>
      <c r="GA422" s="2" t="s">
        <v>83</v>
      </c>
      <c r="GB422" s="2"/>
      <c r="GC422" s="2"/>
      <c r="GD422" s="2">
        <v>0</v>
      </c>
      <c r="GE422" s="2"/>
      <c r="GF422" s="2">
        <v>-8404313</v>
      </c>
      <c r="GG422" s="2">
        <v>2</v>
      </c>
      <c r="GH422" s="2">
        <v>3</v>
      </c>
      <c r="GI422" s="2">
        <v>5</v>
      </c>
      <c r="GJ422" s="2">
        <v>0</v>
      </c>
      <c r="GK422" s="2">
        <f>ROUND(R422*(R12)/100,2)</f>
        <v>0</v>
      </c>
      <c r="GL422" s="2">
        <f t="shared" si="281"/>
        <v>0</v>
      </c>
      <c r="GM422" s="2">
        <f t="shared" si="282"/>
        <v>5466.58</v>
      </c>
      <c r="GN422" s="2">
        <f t="shared" si="283"/>
        <v>0</v>
      </c>
      <c r="GO422" s="2">
        <f t="shared" si="284"/>
        <v>5466.58</v>
      </c>
      <c r="GP422" s="2">
        <f t="shared" si="285"/>
        <v>0</v>
      </c>
      <c r="GQ422" s="2"/>
      <c r="GR422" s="2">
        <v>1</v>
      </c>
      <c r="GS422" s="2">
        <v>1</v>
      </c>
      <c r="GT422" s="2">
        <v>0</v>
      </c>
      <c r="GU422" s="2" t="s">
        <v>3</v>
      </c>
      <c r="GV422" s="2">
        <f t="shared" si="286"/>
        <v>0</v>
      </c>
      <c r="GW422" s="2">
        <v>1</v>
      </c>
      <c r="GX422" s="2">
        <f t="shared" si="287"/>
        <v>0</v>
      </c>
      <c r="GY422" s="2"/>
      <c r="GZ422" s="2"/>
      <c r="HA422" s="2">
        <v>0</v>
      </c>
      <c r="HB422" s="2">
        <v>0</v>
      </c>
      <c r="HC422" s="2">
        <f t="shared" si="288"/>
        <v>0</v>
      </c>
      <c r="HD422" s="2"/>
      <c r="HE422" s="2" t="s">
        <v>62</v>
      </c>
      <c r="HF422" s="2" t="s">
        <v>31</v>
      </c>
      <c r="HG422" s="2"/>
      <c r="HH422" s="2"/>
      <c r="HI422" s="2"/>
      <c r="HJ422" s="2"/>
      <c r="HK422" s="2"/>
      <c r="HL422" s="2"/>
      <c r="HM422" s="2" t="s">
        <v>3</v>
      </c>
      <c r="HN422" s="2" t="s">
        <v>3</v>
      </c>
      <c r="HO422" s="2" t="s">
        <v>3</v>
      </c>
      <c r="HP422" s="2" t="s">
        <v>3</v>
      </c>
      <c r="HQ422" s="2" t="s">
        <v>3</v>
      </c>
      <c r="HR422" s="2"/>
      <c r="HS422" s="2"/>
      <c r="HT422" s="2"/>
      <c r="HU422" s="2"/>
      <c r="HV422" s="2"/>
      <c r="HW422" s="2"/>
      <c r="HX422" s="2"/>
      <c r="HY422" s="2"/>
      <c r="HZ422" s="2"/>
      <c r="IA422" s="2"/>
      <c r="IB422" s="2"/>
      <c r="IC422" s="2"/>
      <c r="ID422" s="2"/>
      <c r="IE422" s="2"/>
      <c r="IF422" s="2"/>
      <c r="IG422" s="2"/>
      <c r="IH422" s="2"/>
      <c r="II422" s="2"/>
      <c r="IJ422" s="2"/>
      <c r="IK422" s="2">
        <v>0</v>
      </c>
      <c r="IL422" s="2"/>
      <c r="IM422" s="2"/>
      <c r="IN422" s="2"/>
      <c r="IO422" s="2"/>
      <c r="IP422" s="2"/>
      <c r="IQ422" s="2"/>
      <c r="IR422" s="2"/>
      <c r="IS422" s="2"/>
      <c r="IT422" s="2"/>
      <c r="IU422" s="2"/>
    </row>
    <row r="423" spans="1:255" x14ac:dyDescent="0.2">
      <c r="A423">
        <v>17</v>
      </c>
      <c r="B423">
        <v>1</v>
      </c>
      <c r="E423" t="s">
        <v>262</v>
      </c>
      <c r="F423" t="s">
        <v>59</v>
      </c>
      <c r="G423" t="s">
        <v>82</v>
      </c>
      <c r="H423" t="s">
        <v>47</v>
      </c>
      <c r="I423">
        <v>169</v>
      </c>
      <c r="J423">
        <v>0</v>
      </c>
      <c r="K423">
        <v>169</v>
      </c>
      <c r="L423">
        <v>169</v>
      </c>
      <c r="M423">
        <v>0</v>
      </c>
      <c r="N423">
        <f t="shared" si="255"/>
        <v>169</v>
      </c>
      <c r="O423">
        <f t="shared" si="256"/>
        <v>5466.58</v>
      </c>
      <c r="P423">
        <f t="shared" si="257"/>
        <v>5466.58</v>
      </c>
      <c r="Q423">
        <f>(ROUND((ROUND(((ET423)*AV423*I423),2)*BB423),2)+ROUND((ROUND(((AE423-(EU423))*AV423*I423),2)*BS423),2))</f>
        <v>0</v>
      </c>
      <c r="R423">
        <f t="shared" si="258"/>
        <v>0</v>
      </c>
      <c r="S423">
        <f t="shared" si="259"/>
        <v>0</v>
      </c>
      <c r="T423">
        <f t="shared" si="260"/>
        <v>0</v>
      </c>
      <c r="U423">
        <f t="shared" si="261"/>
        <v>0</v>
      </c>
      <c r="V423">
        <f t="shared" si="262"/>
        <v>0</v>
      </c>
      <c r="W423">
        <f t="shared" si="263"/>
        <v>0</v>
      </c>
      <c r="X423">
        <f t="shared" si="264"/>
        <v>0</v>
      </c>
      <c r="Y423">
        <f t="shared" si="265"/>
        <v>0</v>
      </c>
      <c r="AA423">
        <v>52210569</v>
      </c>
      <c r="AB423">
        <f t="shared" si="266"/>
        <v>3.38</v>
      </c>
      <c r="AC423">
        <f>ROUND((ES423),6)</f>
        <v>3.38</v>
      </c>
      <c r="AD423">
        <f>ROUND((((ET423)-(EU423))+AE423),6)</f>
        <v>0</v>
      </c>
      <c r="AE423">
        <f>ROUND((EU423),6)</f>
        <v>0</v>
      </c>
      <c r="AF423">
        <f>ROUND((EV423),6)</f>
        <v>0</v>
      </c>
      <c r="AG423">
        <f t="shared" si="268"/>
        <v>0</v>
      </c>
      <c r="AH423">
        <f>(EW423)</f>
        <v>0</v>
      </c>
      <c r="AI423">
        <f>(EX423)</f>
        <v>0</v>
      </c>
      <c r="AJ423">
        <f t="shared" si="269"/>
        <v>0</v>
      </c>
      <c r="AK423">
        <v>3.38</v>
      </c>
      <c r="AL423">
        <v>3.38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1</v>
      </c>
      <c r="AW423">
        <v>1</v>
      </c>
      <c r="AZ423">
        <v>1</v>
      </c>
      <c r="BA423">
        <v>1</v>
      </c>
      <c r="BB423">
        <v>1</v>
      </c>
      <c r="BC423">
        <v>9.57</v>
      </c>
      <c r="BD423" t="s">
        <v>3</v>
      </c>
      <c r="BE423" t="s">
        <v>3</v>
      </c>
      <c r="BF423" t="s">
        <v>3</v>
      </c>
      <c r="BG423" t="s">
        <v>3</v>
      </c>
      <c r="BH423">
        <v>3</v>
      </c>
      <c r="BI423">
        <v>2</v>
      </c>
      <c r="BJ423" t="s">
        <v>3</v>
      </c>
      <c r="BM423">
        <v>1618</v>
      </c>
      <c r="BN423">
        <v>0</v>
      </c>
      <c r="BO423" t="s">
        <v>3</v>
      </c>
      <c r="BP423">
        <v>0</v>
      </c>
      <c r="BQ423">
        <v>201</v>
      </c>
      <c r="BR423">
        <v>0</v>
      </c>
      <c r="BS423">
        <v>1</v>
      </c>
      <c r="BT423">
        <v>1</v>
      </c>
      <c r="BU423">
        <v>1</v>
      </c>
      <c r="BV423">
        <v>1</v>
      </c>
      <c r="BW423">
        <v>1</v>
      </c>
      <c r="BX423">
        <v>1</v>
      </c>
      <c r="BY423" t="s">
        <v>3</v>
      </c>
      <c r="BZ423">
        <v>0</v>
      </c>
      <c r="CA423">
        <v>0</v>
      </c>
      <c r="CB423" t="s">
        <v>3</v>
      </c>
      <c r="CE423">
        <v>30</v>
      </c>
      <c r="CF423">
        <v>0</v>
      </c>
      <c r="CG423">
        <v>0</v>
      </c>
      <c r="CH423">
        <v>49</v>
      </c>
      <c r="CI423">
        <v>0</v>
      </c>
      <c r="CJ423">
        <v>0</v>
      </c>
      <c r="CK423">
        <v>0</v>
      </c>
      <c r="CL423">
        <v>0</v>
      </c>
      <c r="CM423">
        <v>0</v>
      </c>
      <c r="CN423" t="s">
        <v>3</v>
      </c>
      <c r="CO423">
        <v>0</v>
      </c>
      <c r="CP423">
        <f t="shared" si="270"/>
        <v>5466.58</v>
      </c>
      <c r="CQ423">
        <f t="shared" si="271"/>
        <v>32.35</v>
      </c>
      <c r="CR423">
        <f>(ROUND((ROUND(((ET423)*AV423*1),2)*BB423),2)+ROUND((ROUND(((AE423-(EU423))*AV423*1),2)*BS423),2))</f>
        <v>0</v>
      </c>
      <c r="CS423">
        <f t="shared" si="272"/>
        <v>0</v>
      </c>
      <c r="CT423">
        <f t="shared" si="273"/>
        <v>0</v>
      </c>
      <c r="CU423">
        <f t="shared" si="274"/>
        <v>0</v>
      </c>
      <c r="CV423">
        <f t="shared" si="275"/>
        <v>0</v>
      </c>
      <c r="CW423">
        <f t="shared" si="276"/>
        <v>0</v>
      </c>
      <c r="CX423">
        <f t="shared" si="277"/>
        <v>0</v>
      </c>
      <c r="CY423">
        <f t="shared" si="278"/>
        <v>0</v>
      </c>
      <c r="CZ423">
        <f t="shared" si="279"/>
        <v>0</v>
      </c>
      <c r="DC423" t="s">
        <v>3</v>
      </c>
      <c r="DD423" t="s">
        <v>3</v>
      </c>
      <c r="DE423" t="s">
        <v>3</v>
      </c>
      <c r="DF423" t="s">
        <v>3</v>
      </c>
      <c r="DG423" t="s">
        <v>3</v>
      </c>
      <c r="DH423" t="s">
        <v>3</v>
      </c>
      <c r="DI423" t="s">
        <v>3</v>
      </c>
      <c r="DJ423" t="s">
        <v>3</v>
      </c>
      <c r="DK423" t="s">
        <v>3</v>
      </c>
      <c r="DL423" t="s">
        <v>3</v>
      </c>
      <c r="DM423" t="s">
        <v>3</v>
      </c>
      <c r="DN423">
        <v>0</v>
      </c>
      <c r="DO423">
        <v>0</v>
      </c>
      <c r="DP423">
        <v>1</v>
      </c>
      <c r="DQ423">
        <v>1</v>
      </c>
      <c r="DU423">
        <v>1010</v>
      </c>
      <c r="DV423" t="s">
        <v>47</v>
      </c>
      <c r="DW423" t="s">
        <v>47</v>
      </c>
      <c r="DX423">
        <v>1</v>
      </c>
      <c r="DZ423" t="s">
        <v>3</v>
      </c>
      <c r="EA423" t="s">
        <v>3</v>
      </c>
      <c r="EB423" t="s">
        <v>3</v>
      </c>
      <c r="EC423" t="s">
        <v>3</v>
      </c>
      <c r="EE423">
        <v>50803468</v>
      </c>
      <c r="EF423">
        <v>201</v>
      </c>
      <c r="EG423" t="s">
        <v>36</v>
      </c>
      <c r="EH423">
        <v>0</v>
      </c>
      <c r="EI423" t="s">
        <v>3</v>
      </c>
      <c r="EJ423">
        <v>2</v>
      </c>
      <c r="EK423">
        <v>1618</v>
      </c>
      <c r="EL423" t="s">
        <v>37</v>
      </c>
      <c r="EM423" t="s">
        <v>38</v>
      </c>
      <c r="EO423" t="s">
        <v>3</v>
      </c>
      <c r="EQ423">
        <v>0</v>
      </c>
      <c r="ER423">
        <v>3.38</v>
      </c>
      <c r="ES423">
        <v>3.38</v>
      </c>
      <c r="ET423">
        <v>0</v>
      </c>
      <c r="EU423">
        <v>0</v>
      </c>
      <c r="EV423">
        <v>0</v>
      </c>
      <c r="EW423">
        <v>0</v>
      </c>
      <c r="EX423">
        <v>0</v>
      </c>
      <c r="EY423">
        <v>0</v>
      </c>
      <c r="EZ423">
        <v>5</v>
      </c>
      <c r="FC423">
        <v>0</v>
      </c>
      <c r="FD423">
        <v>18</v>
      </c>
      <c r="FF423">
        <v>31.67</v>
      </c>
      <c r="FQ423">
        <v>0</v>
      </c>
      <c r="FR423">
        <f t="shared" si="280"/>
        <v>0</v>
      </c>
      <c r="FS423">
        <v>0</v>
      </c>
      <c r="FX423">
        <v>0</v>
      </c>
      <c r="FY423">
        <v>0</v>
      </c>
      <c r="GA423" t="s">
        <v>83</v>
      </c>
      <c r="GD423">
        <v>0</v>
      </c>
      <c r="GF423">
        <v>-8404313</v>
      </c>
      <c r="GG423">
        <v>2</v>
      </c>
      <c r="GH423">
        <v>3</v>
      </c>
      <c r="GI423">
        <v>5</v>
      </c>
      <c r="GJ423">
        <v>0</v>
      </c>
      <c r="GK423">
        <f>ROUND(R423*(S12)/100,2)</f>
        <v>0</v>
      </c>
      <c r="GL423">
        <f t="shared" si="281"/>
        <v>0</v>
      </c>
      <c r="GM423">
        <f t="shared" si="282"/>
        <v>5466.58</v>
      </c>
      <c r="GN423">
        <f t="shared" si="283"/>
        <v>0</v>
      </c>
      <c r="GO423">
        <f t="shared" si="284"/>
        <v>5466.58</v>
      </c>
      <c r="GP423">
        <f t="shared" si="285"/>
        <v>0</v>
      </c>
      <c r="GR423">
        <v>1</v>
      </c>
      <c r="GS423">
        <v>1</v>
      </c>
      <c r="GT423">
        <v>0</v>
      </c>
      <c r="GU423" t="s">
        <v>3</v>
      </c>
      <c r="GV423">
        <f t="shared" si="286"/>
        <v>0</v>
      </c>
      <c r="GW423">
        <v>1</v>
      </c>
      <c r="GX423">
        <f t="shared" si="287"/>
        <v>0</v>
      </c>
      <c r="HA423">
        <v>0</v>
      </c>
      <c r="HB423">
        <v>0</v>
      </c>
      <c r="HC423">
        <f t="shared" si="288"/>
        <v>0</v>
      </c>
      <c r="HE423" t="s">
        <v>62</v>
      </c>
      <c r="HF423" t="s">
        <v>31</v>
      </c>
      <c r="HM423" t="s">
        <v>3</v>
      </c>
      <c r="HN423" t="s">
        <v>3</v>
      </c>
      <c r="HO423" t="s">
        <v>3</v>
      </c>
      <c r="HP423" t="s">
        <v>3</v>
      </c>
      <c r="HQ423" t="s">
        <v>3</v>
      </c>
      <c r="IK423">
        <v>0</v>
      </c>
    </row>
    <row r="424" spans="1:255" x14ac:dyDescent="0.2">
      <c r="A424" s="2">
        <v>17</v>
      </c>
      <c r="B424" s="2">
        <v>1</v>
      </c>
      <c r="C424" s="2">
        <f>ROW(SmtRes!A234)</f>
        <v>234</v>
      </c>
      <c r="D424" s="2">
        <f>ROW(EtalonRes!A267)</f>
        <v>267</v>
      </c>
      <c r="E424" s="2" t="s">
        <v>263</v>
      </c>
      <c r="F424" s="2" t="s">
        <v>85</v>
      </c>
      <c r="G424" s="2" t="s">
        <v>86</v>
      </c>
      <c r="H424" s="2" t="s">
        <v>87</v>
      </c>
      <c r="I424" s="2">
        <v>0.38</v>
      </c>
      <c r="J424" s="2">
        <v>0</v>
      </c>
      <c r="K424" s="2">
        <v>0.38</v>
      </c>
      <c r="L424" s="2">
        <v>0.38</v>
      </c>
      <c r="M424" s="2">
        <v>0</v>
      </c>
      <c r="N424" s="2">
        <f t="shared" si="255"/>
        <v>0.38</v>
      </c>
      <c r="O424" s="2">
        <f t="shared" si="256"/>
        <v>9197.61</v>
      </c>
      <c r="P424" s="2">
        <f t="shared" si="257"/>
        <v>3009.24</v>
      </c>
      <c r="Q424" s="2">
        <f>(ROUND((ROUND(((((ET424*1.2)*1.1))*AV424*I424),2)*BB424),2)+ROUND((ROUND(((AE424-(((EU424*1.2)*1.1)))*AV424*I424),2)*BS424),2))</f>
        <v>1218.6099999999999</v>
      </c>
      <c r="R424" s="2">
        <f t="shared" si="258"/>
        <v>464.82</v>
      </c>
      <c r="S424" s="2">
        <f t="shared" si="259"/>
        <v>4969.76</v>
      </c>
      <c r="T424" s="2">
        <f t="shared" si="260"/>
        <v>0</v>
      </c>
      <c r="U424" s="2">
        <f t="shared" si="261"/>
        <v>13.23441504</v>
      </c>
      <c r="V424" s="2">
        <f t="shared" si="262"/>
        <v>0</v>
      </c>
      <c r="W424" s="2">
        <f t="shared" si="263"/>
        <v>0</v>
      </c>
      <c r="X424" s="2">
        <f t="shared" si="264"/>
        <v>4572.18</v>
      </c>
      <c r="Y424" s="2">
        <f t="shared" si="265"/>
        <v>2137</v>
      </c>
      <c r="Z424" s="2"/>
      <c r="AA424" s="2">
        <v>52210627</v>
      </c>
      <c r="AB424" s="2">
        <f t="shared" si="266"/>
        <v>1636.1387999999999</v>
      </c>
      <c r="AC424" s="2">
        <f>ROUND((((ES424*1)*1)),6)</f>
        <v>974.04</v>
      </c>
      <c r="AD424" s="2">
        <f>ROUND((((((ET424*1.2)*1.1))-(((EU424*1.2)*1.1)))+AE424),6)</f>
        <v>252.29159999999999</v>
      </c>
      <c r="AE424" s="2">
        <f>ROUND((((EU424*1.2)*1.1)),6)</f>
        <v>38.319600000000001</v>
      </c>
      <c r="AF424" s="2">
        <f>ROUND((((EV424*1.2)*1.1)),6)</f>
        <v>409.80720000000002</v>
      </c>
      <c r="AG424" s="2">
        <f t="shared" si="268"/>
        <v>0</v>
      </c>
      <c r="AH424" s="2">
        <f>(((EW424*1.2)*1.1))</f>
        <v>33.264000000000003</v>
      </c>
      <c r="AI424" s="2">
        <f>(((EX424*1.2)*1.1))</f>
        <v>0</v>
      </c>
      <c r="AJ424" s="2">
        <f t="shared" si="269"/>
        <v>0</v>
      </c>
      <c r="AK424" s="2">
        <v>1475.63</v>
      </c>
      <c r="AL424" s="2">
        <v>974.04</v>
      </c>
      <c r="AM424" s="2">
        <v>191.13</v>
      </c>
      <c r="AN424" s="2">
        <v>29.03</v>
      </c>
      <c r="AO424" s="2">
        <v>310.45999999999998</v>
      </c>
      <c r="AP424" s="2">
        <v>0</v>
      </c>
      <c r="AQ424" s="2">
        <v>25.2</v>
      </c>
      <c r="AR424" s="2">
        <v>0</v>
      </c>
      <c r="AS424" s="2">
        <v>0</v>
      </c>
      <c r="AT424" s="2">
        <v>92</v>
      </c>
      <c r="AU424" s="2">
        <v>43</v>
      </c>
      <c r="AV424" s="2">
        <v>1.0469999999999999</v>
      </c>
      <c r="AW424" s="2">
        <v>1</v>
      </c>
      <c r="AX424" s="2"/>
      <c r="AY424" s="2"/>
      <c r="AZ424" s="2">
        <v>1</v>
      </c>
      <c r="BA424" s="2">
        <v>30.48</v>
      </c>
      <c r="BB424" s="2">
        <v>12.14</v>
      </c>
      <c r="BC424" s="2">
        <v>8.1300000000000008</v>
      </c>
      <c r="BD424" s="2" t="s">
        <v>3</v>
      </c>
      <c r="BE424" s="2" t="s">
        <v>3</v>
      </c>
      <c r="BF424" s="2" t="s">
        <v>3</v>
      </c>
      <c r="BG424" s="2" t="s">
        <v>3</v>
      </c>
      <c r="BH424" s="2">
        <v>0</v>
      </c>
      <c r="BI424" s="2">
        <v>2</v>
      </c>
      <c r="BJ424" s="2" t="s">
        <v>88</v>
      </c>
      <c r="BK424" s="2"/>
      <c r="BL424" s="2"/>
      <c r="BM424" s="2">
        <v>320</v>
      </c>
      <c r="BN424" s="2">
        <v>0</v>
      </c>
      <c r="BO424" s="2" t="s">
        <v>85</v>
      </c>
      <c r="BP424" s="2">
        <v>1</v>
      </c>
      <c r="BQ424" s="2">
        <v>40</v>
      </c>
      <c r="BR424" s="2">
        <v>0</v>
      </c>
      <c r="BS424" s="2">
        <v>30.48</v>
      </c>
      <c r="BT424" s="2">
        <v>1</v>
      </c>
      <c r="BU424" s="2">
        <v>1</v>
      </c>
      <c r="BV424" s="2">
        <v>1</v>
      </c>
      <c r="BW424" s="2">
        <v>1</v>
      </c>
      <c r="BX424" s="2">
        <v>1</v>
      </c>
      <c r="BY424" s="2" t="s">
        <v>3</v>
      </c>
      <c r="BZ424" s="2">
        <v>92</v>
      </c>
      <c r="CA424" s="2">
        <v>43</v>
      </c>
      <c r="CB424" s="2" t="s">
        <v>3</v>
      </c>
      <c r="CC424" s="2"/>
      <c r="CD424" s="2"/>
      <c r="CE424" s="2">
        <v>30</v>
      </c>
      <c r="CF424" s="2">
        <v>0</v>
      </c>
      <c r="CG424" s="2">
        <v>0</v>
      </c>
      <c r="CH424" s="2">
        <v>50</v>
      </c>
      <c r="CI424" s="2">
        <v>0</v>
      </c>
      <c r="CJ424" s="2">
        <v>0</v>
      </c>
      <c r="CK424" s="2">
        <v>0</v>
      </c>
      <c r="CL424" s="2">
        <v>0</v>
      </c>
      <c r="CM424" s="2">
        <v>0</v>
      </c>
      <c r="CN424" s="2" t="s">
        <v>463</v>
      </c>
      <c r="CO424" s="2">
        <v>0</v>
      </c>
      <c r="CP424" s="2">
        <f t="shared" si="270"/>
        <v>9197.61</v>
      </c>
      <c r="CQ424" s="2">
        <f t="shared" si="271"/>
        <v>7918.95</v>
      </c>
      <c r="CR424" s="2">
        <f>(ROUND((ROUND(((((ET424*1.2)*1.1))*AV424*1),2)*BB424),2)+ROUND((ROUND(((AE424-(((EU424*1.2)*1.1)))*AV424*1),2)*BS424),2))</f>
        <v>3206.78</v>
      </c>
      <c r="CS424" s="2">
        <f t="shared" si="272"/>
        <v>1222.8599999999999</v>
      </c>
      <c r="CT424" s="2">
        <f t="shared" si="273"/>
        <v>13078.05</v>
      </c>
      <c r="CU424" s="2">
        <f t="shared" si="274"/>
        <v>0</v>
      </c>
      <c r="CV424" s="2">
        <f t="shared" si="275"/>
        <v>34.827407999999998</v>
      </c>
      <c r="CW424" s="2">
        <f t="shared" si="276"/>
        <v>0</v>
      </c>
      <c r="CX424" s="2">
        <f t="shared" si="277"/>
        <v>0</v>
      </c>
      <c r="CY424" s="2">
        <f t="shared" si="278"/>
        <v>4572.1792000000005</v>
      </c>
      <c r="CZ424" s="2">
        <f t="shared" si="279"/>
        <v>2136.9967999999999</v>
      </c>
      <c r="DA424" s="2"/>
      <c r="DB424" s="2"/>
      <c r="DC424" s="2" t="s">
        <v>3</v>
      </c>
      <c r="DD424" s="2" t="s">
        <v>54</v>
      </c>
      <c r="DE424" s="2" t="s">
        <v>26</v>
      </c>
      <c r="DF424" s="2" t="s">
        <v>26</v>
      </c>
      <c r="DG424" s="2" t="s">
        <v>26</v>
      </c>
      <c r="DH424" s="2" t="s">
        <v>3</v>
      </c>
      <c r="DI424" s="2" t="s">
        <v>26</v>
      </c>
      <c r="DJ424" s="2" t="s">
        <v>26</v>
      </c>
      <c r="DK424" s="2" t="s">
        <v>3</v>
      </c>
      <c r="DL424" s="2" t="s">
        <v>3</v>
      </c>
      <c r="DM424" s="2" t="s">
        <v>3</v>
      </c>
      <c r="DN424" s="2">
        <v>112</v>
      </c>
      <c r="DO424" s="2">
        <v>70</v>
      </c>
      <c r="DP424" s="2">
        <v>1.0469999999999999</v>
      </c>
      <c r="DQ424" s="2">
        <v>1</v>
      </c>
      <c r="DR424" s="2"/>
      <c r="DS424" s="2"/>
      <c r="DT424" s="2"/>
      <c r="DU424" s="2">
        <v>1005</v>
      </c>
      <c r="DV424" s="2" t="s">
        <v>87</v>
      </c>
      <c r="DW424" s="2" t="s">
        <v>87</v>
      </c>
      <c r="DX424" s="2">
        <v>100</v>
      </c>
      <c r="DY424" s="2"/>
      <c r="DZ424" s="2" t="s">
        <v>3</v>
      </c>
      <c r="EA424" s="2" t="s">
        <v>3</v>
      </c>
      <c r="EB424" s="2" t="s">
        <v>3</v>
      </c>
      <c r="EC424" s="2" t="s">
        <v>3</v>
      </c>
      <c r="ED424" s="2"/>
      <c r="EE424" s="2">
        <v>50802170</v>
      </c>
      <c r="EF424" s="2">
        <v>40</v>
      </c>
      <c r="EG424" s="2" t="s">
        <v>27</v>
      </c>
      <c r="EH424" s="2">
        <v>0</v>
      </c>
      <c r="EI424" s="2" t="s">
        <v>3</v>
      </c>
      <c r="EJ424" s="2">
        <v>2</v>
      </c>
      <c r="EK424" s="2">
        <v>320</v>
      </c>
      <c r="EL424" s="2" t="s">
        <v>89</v>
      </c>
      <c r="EM424" s="2" t="s">
        <v>90</v>
      </c>
      <c r="EN424" s="2"/>
      <c r="EO424" s="2" t="s">
        <v>57</v>
      </c>
      <c r="EP424" s="2"/>
      <c r="EQ424" s="2">
        <v>0</v>
      </c>
      <c r="ER424" s="2">
        <v>1475.63</v>
      </c>
      <c r="ES424" s="2">
        <v>974.04</v>
      </c>
      <c r="ET424" s="2">
        <v>191.13</v>
      </c>
      <c r="EU424" s="2">
        <v>29.03</v>
      </c>
      <c r="EV424" s="2">
        <v>310.45999999999998</v>
      </c>
      <c r="EW424" s="2">
        <v>25.2</v>
      </c>
      <c r="EX424" s="2">
        <v>0</v>
      </c>
      <c r="EY424" s="2">
        <v>0</v>
      </c>
      <c r="EZ424" s="2"/>
      <c r="FA424" s="2"/>
      <c r="FB424" s="2"/>
      <c r="FC424" s="2"/>
      <c r="FD424" s="2"/>
      <c r="FE424" s="2"/>
      <c r="FF424" s="2"/>
      <c r="FG424" s="2"/>
      <c r="FH424" s="2"/>
      <c r="FI424" s="2"/>
      <c r="FJ424" s="2"/>
      <c r="FK424" s="2"/>
      <c r="FL424" s="2"/>
      <c r="FM424" s="2"/>
      <c r="FN424" s="2"/>
      <c r="FO424" s="2"/>
      <c r="FP424" s="2"/>
      <c r="FQ424" s="2">
        <v>0</v>
      </c>
      <c r="FR424" s="2">
        <f t="shared" si="280"/>
        <v>0</v>
      </c>
      <c r="FS424" s="2">
        <v>0</v>
      </c>
      <c r="FT424" s="2"/>
      <c r="FU424" s="2"/>
      <c r="FV424" s="2"/>
      <c r="FW424" s="2"/>
      <c r="FX424" s="2">
        <v>112</v>
      </c>
      <c r="FY424" s="2">
        <v>70</v>
      </c>
      <c r="FZ424" s="2"/>
      <c r="GA424" s="2" t="s">
        <v>3</v>
      </c>
      <c r="GB424" s="2"/>
      <c r="GC424" s="2"/>
      <c r="GD424" s="2">
        <v>0</v>
      </c>
      <c r="GE424" s="2"/>
      <c r="GF424" s="2">
        <v>8991507</v>
      </c>
      <c r="GG424" s="2">
        <v>2</v>
      </c>
      <c r="GH424" s="2">
        <v>1</v>
      </c>
      <c r="GI424" s="2">
        <v>2</v>
      </c>
      <c r="GJ424" s="2">
        <v>0</v>
      </c>
      <c r="GK424" s="2">
        <f>ROUND(R424*(R12)/100,2)</f>
        <v>743.71</v>
      </c>
      <c r="GL424" s="2">
        <f t="shared" si="281"/>
        <v>0</v>
      </c>
      <c r="GM424" s="2">
        <f t="shared" si="282"/>
        <v>16650.5</v>
      </c>
      <c r="GN424" s="2">
        <f t="shared" si="283"/>
        <v>0</v>
      </c>
      <c r="GO424" s="2">
        <f t="shared" si="284"/>
        <v>16650.5</v>
      </c>
      <c r="GP424" s="2">
        <f t="shared" si="285"/>
        <v>0</v>
      </c>
      <c r="GQ424" s="2"/>
      <c r="GR424" s="2">
        <v>0</v>
      </c>
      <c r="GS424" s="2">
        <v>3</v>
      </c>
      <c r="GT424" s="2">
        <v>0</v>
      </c>
      <c r="GU424" s="2" t="s">
        <v>3</v>
      </c>
      <c r="GV424" s="2">
        <f t="shared" si="286"/>
        <v>0</v>
      </c>
      <c r="GW424" s="2">
        <v>1</v>
      </c>
      <c r="GX424" s="2">
        <f t="shared" si="287"/>
        <v>0</v>
      </c>
      <c r="GY424" s="2"/>
      <c r="GZ424" s="2"/>
      <c r="HA424" s="2">
        <v>0</v>
      </c>
      <c r="HB424" s="2">
        <v>0</v>
      </c>
      <c r="HC424" s="2">
        <f t="shared" si="288"/>
        <v>0</v>
      </c>
      <c r="HD424" s="2"/>
      <c r="HE424" s="2" t="s">
        <v>3</v>
      </c>
      <c r="HF424" s="2" t="s">
        <v>3</v>
      </c>
      <c r="HG424" s="2"/>
      <c r="HH424" s="2"/>
      <c r="HI424" s="2"/>
      <c r="HJ424" s="2"/>
      <c r="HK424" s="2"/>
      <c r="HL424" s="2"/>
      <c r="HM424" s="2" t="s">
        <v>3</v>
      </c>
      <c r="HN424" s="2" t="s">
        <v>3</v>
      </c>
      <c r="HO424" s="2" t="s">
        <v>3</v>
      </c>
      <c r="HP424" s="2" t="s">
        <v>3</v>
      </c>
      <c r="HQ424" s="2" t="s">
        <v>3</v>
      </c>
      <c r="HR424" s="2"/>
      <c r="HS424" s="2"/>
      <c r="HT424" s="2"/>
      <c r="HU424" s="2"/>
      <c r="HV424" s="2"/>
      <c r="HW424" s="2"/>
      <c r="HX424" s="2"/>
      <c r="HY424" s="2"/>
      <c r="HZ424" s="2"/>
      <c r="IA424" s="2"/>
      <c r="IB424" s="2"/>
      <c r="IC424" s="2"/>
      <c r="ID424" s="2"/>
      <c r="IE424" s="2"/>
      <c r="IF424" s="2"/>
      <c r="IG424" s="2"/>
      <c r="IH424" s="2"/>
      <c r="II424" s="2"/>
      <c r="IJ424" s="2"/>
      <c r="IK424" s="2">
        <v>0</v>
      </c>
      <c r="IL424" s="2"/>
      <c r="IM424" s="2"/>
      <c r="IN424" s="2"/>
      <c r="IO424" s="2"/>
      <c r="IP424" s="2"/>
      <c r="IQ424" s="2"/>
      <c r="IR424" s="2"/>
      <c r="IS424" s="2"/>
      <c r="IT424" s="2"/>
      <c r="IU424" s="2"/>
    </row>
    <row r="425" spans="1:255" x14ac:dyDescent="0.2">
      <c r="A425">
        <v>17</v>
      </c>
      <c r="B425">
        <v>1</v>
      </c>
      <c r="C425">
        <f>ROW(SmtRes!A238)</f>
        <v>238</v>
      </c>
      <c r="D425">
        <f>ROW(EtalonRes!A272)</f>
        <v>272</v>
      </c>
      <c r="E425" t="s">
        <v>263</v>
      </c>
      <c r="F425" t="s">
        <v>85</v>
      </c>
      <c r="G425" t="s">
        <v>86</v>
      </c>
      <c r="H425" t="s">
        <v>87</v>
      </c>
      <c r="I425">
        <v>0.38</v>
      </c>
      <c r="J425">
        <v>0</v>
      </c>
      <c r="K425">
        <v>0.38</v>
      </c>
      <c r="L425">
        <v>0.38</v>
      </c>
      <c r="M425">
        <v>0</v>
      </c>
      <c r="N425">
        <f t="shared" si="255"/>
        <v>0.38</v>
      </c>
      <c r="O425">
        <f t="shared" si="256"/>
        <v>9197.61</v>
      </c>
      <c r="P425">
        <f t="shared" si="257"/>
        <v>3009.24</v>
      </c>
      <c r="Q425">
        <f>(ROUND((ROUND(((((ET425*1.2)*1.1))*AV425*I425),2)*BB425),2)+ROUND((ROUND(((AE425-(((EU425*1.2)*1.1)))*AV425*I425),2)*BS425),2))</f>
        <v>1218.6099999999999</v>
      </c>
      <c r="R425">
        <f t="shared" si="258"/>
        <v>464.82</v>
      </c>
      <c r="S425">
        <f t="shared" si="259"/>
        <v>4969.76</v>
      </c>
      <c r="T425">
        <f t="shared" si="260"/>
        <v>0</v>
      </c>
      <c r="U425">
        <f t="shared" si="261"/>
        <v>13.23441504</v>
      </c>
      <c r="V425">
        <f t="shared" si="262"/>
        <v>0</v>
      </c>
      <c r="W425">
        <f t="shared" si="263"/>
        <v>0</v>
      </c>
      <c r="X425">
        <f t="shared" si="264"/>
        <v>4572.18</v>
      </c>
      <c r="Y425">
        <f t="shared" si="265"/>
        <v>2137</v>
      </c>
      <c r="AA425">
        <v>52210569</v>
      </c>
      <c r="AB425">
        <f t="shared" si="266"/>
        <v>1636.1387999999999</v>
      </c>
      <c r="AC425">
        <f>ROUND((((ES425*1)*1)),6)</f>
        <v>974.04</v>
      </c>
      <c r="AD425">
        <f>ROUND((((((ET425*1.2)*1.1))-(((EU425*1.2)*1.1)))+AE425),6)</f>
        <v>252.29159999999999</v>
      </c>
      <c r="AE425">
        <f>ROUND((((EU425*1.2)*1.1)),6)</f>
        <v>38.319600000000001</v>
      </c>
      <c r="AF425">
        <f>ROUND((((EV425*1.2)*1.1)),6)</f>
        <v>409.80720000000002</v>
      </c>
      <c r="AG425">
        <f t="shared" si="268"/>
        <v>0</v>
      </c>
      <c r="AH425">
        <f>(((EW425*1.2)*1.1))</f>
        <v>33.264000000000003</v>
      </c>
      <c r="AI425">
        <f>(((EX425*1.2)*1.1))</f>
        <v>0</v>
      </c>
      <c r="AJ425">
        <f t="shared" si="269"/>
        <v>0</v>
      </c>
      <c r="AK425">
        <v>1475.63</v>
      </c>
      <c r="AL425">
        <v>974.04</v>
      </c>
      <c r="AM425">
        <v>191.13</v>
      </c>
      <c r="AN425">
        <v>29.03</v>
      </c>
      <c r="AO425">
        <v>310.45999999999998</v>
      </c>
      <c r="AP425">
        <v>0</v>
      </c>
      <c r="AQ425">
        <v>25.2</v>
      </c>
      <c r="AR425">
        <v>0</v>
      </c>
      <c r="AS425">
        <v>0</v>
      </c>
      <c r="AT425">
        <v>92</v>
      </c>
      <c r="AU425">
        <v>43</v>
      </c>
      <c r="AV425">
        <v>1.0469999999999999</v>
      </c>
      <c r="AW425">
        <v>1</v>
      </c>
      <c r="AZ425">
        <v>1</v>
      </c>
      <c r="BA425">
        <v>30.48</v>
      </c>
      <c r="BB425">
        <v>12.14</v>
      </c>
      <c r="BC425">
        <v>8.1300000000000008</v>
      </c>
      <c r="BD425" t="s">
        <v>3</v>
      </c>
      <c r="BE425" t="s">
        <v>3</v>
      </c>
      <c r="BF425" t="s">
        <v>3</v>
      </c>
      <c r="BG425" t="s">
        <v>3</v>
      </c>
      <c r="BH425">
        <v>0</v>
      </c>
      <c r="BI425">
        <v>2</v>
      </c>
      <c r="BJ425" t="s">
        <v>88</v>
      </c>
      <c r="BM425">
        <v>320</v>
      </c>
      <c r="BN425">
        <v>0</v>
      </c>
      <c r="BO425" t="s">
        <v>85</v>
      </c>
      <c r="BP425">
        <v>1</v>
      </c>
      <c r="BQ425">
        <v>40</v>
      </c>
      <c r="BR425">
        <v>0</v>
      </c>
      <c r="BS425">
        <v>30.48</v>
      </c>
      <c r="BT425">
        <v>1</v>
      </c>
      <c r="BU425">
        <v>1</v>
      </c>
      <c r="BV425">
        <v>1</v>
      </c>
      <c r="BW425">
        <v>1</v>
      </c>
      <c r="BX425">
        <v>1</v>
      </c>
      <c r="BY425" t="s">
        <v>3</v>
      </c>
      <c r="BZ425">
        <v>92</v>
      </c>
      <c r="CA425">
        <v>43</v>
      </c>
      <c r="CB425" t="s">
        <v>3</v>
      </c>
      <c r="CE425">
        <v>30</v>
      </c>
      <c r="CF425">
        <v>0</v>
      </c>
      <c r="CG425">
        <v>0</v>
      </c>
      <c r="CH425">
        <v>50</v>
      </c>
      <c r="CI425">
        <v>0</v>
      </c>
      <c r="CJ425">
        <v>0</v>
      </c>
      <c r="CK425">
        <v>0</v>
      </c>
      <c r="CL425">
        <v>0</v>
      </c>
      <c r="CM425">
        <v>0</v>
      </c>
      <c r="CN425" t="s">
        <v>463</v>
      </c>
      <c r="CO425">
        <v>0</v>
      </c>
      <c r="CP425">
        <f t="shared" si="270"/>
        <v>9197.61</v>
      </c>
      <c r="CQ425">
        <f t="shared" si="271"/>
        <v>7918.95</v>
      </c>
      <c r="CR425">
        <f>(ROUND((ROUND(((((ET425*1.2)*1.1))*AV425*1),2)*BB425),2)+ROUND((ROUND(((AE425-(((EU425*1.2)*1.1)))*AV425*1),2)*BS425),2))</f>
        <v>3206.78</v>
      </c>
      <c r="CS425">
        <f t="shared" si="272"/>
        <v>1222.8599999999999</v>
      </c>
      <c r="CT425">
        <f t="shared" si="273"/>
        <v>13078.05</v>
      </c>
      <c r="CU425">
        <f t="shared" si="274"/>
        <v>0</v>
      </c>
      <c r="CV425">
        <f t="shared" si="275"/>
        <v>34.827407999999998</v>
      </c>
      <c r="CW425">
        <f t="shared" si="276"/>
        <v>0</v>
      </c>
      <c r="CX425">
        <f t="shared" si="277"/>
        <v>0</v>
      </c>
      <c r="CY425">
        <f t="shared" si="278"/>
        <v>4572.1792000000005</v>
      </c>
      <c r="CZ425">
        <f t="shared" si="279"/>
        <v>2136.9967999999999</v>
      </c>
      <c r="DC425" t="s">
        <v>3</v>
      </c>
      <c r="DD425" t="s">
        <v>54</v>
      </c>
      <c r="DE425" t="s">
        <v>26</v>
      </c>
      <c r="DF425" t="s">
        <v>26</v>
      </c>
      <c r="DG425" t="s">
        <v>26</v>
      </c>
      <c r="DH425" t="s">
        <v>3</v>
      </c>
      <c r="DI425" t="s">
        <v>26</v>
      </c>
      <c r="DJ425" t="s">
        <v>26</v>
      </c>
      <c r="DK425" t="s">
        <v>3</v>
      </c>
      <c r="DL425" t="s">
        <v>3</v>
      </c>
      <c r="DM425" t="s">
        <v>3</v>
      </c>
      <c r="DN425">
        <v>112</v>
      </c>
      <c r="DO425">
        <v>70</v>
      </c>
      <c r="DP425">
        <v>1.0469999999999999</v>
      </c>
      <c r="DQ425">
        <v>1</v>
      </c>
      <c r="DU425">
        <v>1005</v>
      </c>
      <c r="DV425" t="s">
        <v>87</v>
      </c>
      <c r="DW425" t="s">
        <v>87</v>
      </c>
      <c r="DX425">
        <v>100</v>
      </c>
      <c r="DZ425" t="s">
        <v>3</v>
      </c>
      <c r="EA425" t="s">
        <v>3</v>
      </c>
      <c r="EB425" t="s">
        <v>3</v>
      </c>
      <c r="EC425" t="s">
        <v>3</v>
      </c>
      <c r="EE425">
        <v>50802170</v>
      </c>
      <c r="EF425">
        <v>40</v>
      </c>
      <c r="EG425" t="s">
        <v>27</v>
      </c>
      <c r="EH425">
        <v>0</v>
      </c>
      <c r="EI425" t="s">
        <v>3</v>
      </c>
      <c r="EJ425">
        <v>2</v>
      </c>
      <c r="EK425">
        <v>320</v>
      </c>
      <c r="EL425" t="s">
        <v>89</v>
      </c>
      <c r="EM425" t="s">
        <v>90</v>
      </c>
      <c r="EO425" t="s">
        <v>57</v>
      </c>
      <c r="EQ425">
        <v>0</v>
      </c>
      <c r="ER425">
        <v>1475.63</v>
      </c>
      <c r="ES425">
        <v>974.04</v>
      </c>
      <c r="ET425">
        <v>191.13</v>
      </c>
      <c r="EU425">
        <v>29.03</v>
      </c>
      <c r="EV425">
        <v>310.45999999999998</v>
      </c>
      <c r="EW425">
        <v>25.2</v>
      </c>
      <c r="EX425">
        <v>0</v>
      </c>
      <c r="EY425">
        <v>0</v>
      </c>
      <c r="FQ425">
        <v>0</v>
      </c>
      <c r="FR425">
        <f t="shared" si="280"/>
        <v>0</v>
      </c>
      <c r="FS425">
        <v>0</v>
      </c>
      <c r="FX425">
        <v>112</v>
      </c>
      <c r="FY425">
        <v>70</v>
      </c>
      <c r="GA425" t="s">
        <v>3</v>
      </c>
      <c r="GD425">
        <v>0</v>
      </c>
      <c r="GF425">
        <v>8991507</v>
      </c>
      <c r="GG425">
        <v>2</v>
      </c>
      <c r="GH425">
        <v>1</v>
      </c>
      <c r="GI425">
        <v>2</v>
      </c>
      <c r="GJ425">
        <v>0</v>
      </c>
      <c r="GK425">
        <f>ROUND(R425*(S12)/100,2)</f>
        <v>743.71</v>
      </c>
      <c r="GL425">
        <f t="shared" si="281"/>
        <v>0</v>
      </c>
      <c r="GM425">
        <f t="shared" si="282"/>
        <v>16650.5</v>
      </c>
      <c r="GN425">
        <f t="shared" si="283"/>
        <v>0</v>
      </c>
      <c r="GO425">
        <f t="shared" si="284"/>
        <v>16650.5</v>
      </c>
      <c r="GP425">
        <f t="shared" si="285"/>
        <v>0</v>
      </c>
      <c r="GR425">
        <v>0</v>
      </c>
      <c r="GS425">
        <v>3</v>
      </c>
      <c r="GT425">
        <v>0</v>
      </c>
      <c r="GU425" t="s">
        <v>3</v>
      </c>
      <c r="GV425">
        <f t="shared" si="286"/>
        <v>0</v>
      </c>
      <c r="GW425">
        <v>1</v>
      </c>
      <c r="GX425">
        <f t="shared" si="287"/>
        <v>0</v>
      </c>
      <c r="HA425">
        <v>0</v>
      </c>
      <c r="HB425">
        <v>0</v>
      </c>
      <c r="HC425">
        <f t="shared" si="288"/>
        <v>0</v>
      </c>
      <c r="HE425" t="s">
        <v>3</v>
      </c>
      <c r="HF425" t="s">
        <v>3</v>
      </c>
      <c r="HM425" t="s">
        <v>3</v>
      </c>
      <c r="HN425" t="s">
        <v>3</v>
      </c>
      <c r="HO425" t="s">
        <v>3</v>
      </c>
      <c r="HP425" t="s">
        <v>3</v>
      </c>
      <c r="HQ425" t="s">
        <v>3</v>
      </c>
      <c r="IK425">
        <v>0</v>
      </c>
    </row>
    <row r="426" spans="1:255" x14ac:dyDescent="0.2">
      <c r="A426" s="2">
        <v>17</v>
      </c>
      <c r="B426" s="2">
        <v>1</v>
      </c>
      <c r="C426" s="2"/>
      <c r="D426" s="2"/>
      <c r="E426" s="2" t="s">
        <v>264</v>
      </c>
      <c r="F426" s="2" t="s">
        <v>92</v>
      </c>
      <c r="G426" s="2" t="s">
        <v>93</v>
      </c>
      <c r="H426" s="2" t="s">
        <v>47</v>
      </c>
      <c r="I426" s="2">
        <v>49</v>
      </c>
      <c r="J426" s="2">
        <v>0</v>
      </c>
      <c r="K426" s="2">
        <v>49</v>
      </c>
      <c r="L426" s="2">
        <v>49</v>
      </c>
      <c r="M426" s="2">
        <v>0</v>
      </c>
      <c r="N426" s="2">
        <f t="shared" si="255"/>
        <v>49</v>
      </c>
      <c r="O426" s="2">
        <f t="shared" si="256"/>
        <v>15202.71</v>
      </c>
      <c r="P426" s="2">
        <f t="shared" si="257"/>
        <v>15202.71</v>
      </c>
      <c r="Q426" s="2">
        <f>(ROUND((ROUND(((ET426)*AV426*I426),2)*BB426),2)+ROUND((ROUND(((AE426-(EU426))*AV426*I426),2)*BS426),2))</f>
        <v>0</v>
      </c>
      <c r="R426" s="2">
        <f t="shared" si="258"/>
        <v>0</v>
      </c>
      <c r="S426" s="2">
        <f t="shared" si="259"/>
        <v>0</v>
      </c>
      <c r="T426" s="2">
        <f t="shared" si="260"/>
        <v>0</v>
      </c>
      <c r="U426" s="2">
        <f t="shared" si="261"/>
        <v>0</v>
      </c>
      <c r="V426" s="2">
        <f t="shared" si="262"/>
        <v>0</v>
      </c>
      <c r="W426" s="2">
        <f t="shared" si="263"/>
        <v>0</v>
      </c>
      <c r="X426" s="2">
        <f t="shared" si="264"/>
        <v>0</v>
      </c>
      <c r="Y426" s="2">
        <f t="shared" si="265"/>
        <v>0</v>
      </c>
      <c r="Z426" s="2"/>
      <c r="AA426" s="2">
        <v>52210627</v>
      </c>
      <c r="AB426" s="2">
        <f t="shared" si="266"/>
        <v>32.42</v>
      </c>
      <c r="AC426" s="2">
        <f>ROUND((ES426),6)</f>
        <v>32.42</v>
      </c>
      <c r="AD426" s="2">
        <f>ROUND((((ET426)-(EU426))+AE426),6)</f>
        <v>0</v>
      </c>
      <c r="AE426" s="2">
        <f t="shared" ref="AE426:AF429" si="297">ROUND((EU426),6)</f>
        <v>0</v>
      </c>
      <c r="AF426" s="2">
        <f t="shared" si="297"/>
        <v>0</v>
      </c>
      <c r="AG426" s="2">
        <f t="shared" si="268"/>
        <v>0</v>
      </c>
      <c r="AH426" s="2">
        <f t="shared" ref="AH426:AI429" si="298">(EW426)</f>
        <v>0</v>
      </c>
      <c r="AI426" s="2">
        <f t="shared" si="298"/>
        <v>0</v>
      </c>
      <c r="AJ426" s="2">
        <f t="shared" si="269"/>
        <v>0</v>
      </c>
      <c r="AK426" s="2">
        <v>32.42</v>
      </c>
      <c r="AL426" s="2">
        <v>32.42</v>
      </c>
      <c r="AM426" s="2">
        <v>0</v>
      </c>
      <c r="AN426" s="2">
        <v>0</v>
      </c>
      <c r="AO426" s="2">
        <v>0</v>
      </c>
      <c r="AP426" s="2">
        <v>0</v>
      </c>
      <c r="AQ426" s="2">
        <v>0</v>
      </c>
      <c r="AR426" s="2">
        <v>0</v>
      </c>
      <c r="AS426" s="2">
        <v>0</v>
      </c>
      <c r="AT426" s="2">
        <v>0</v>
      </c>
      <c r="AU426" s="2">
        <v>0</v>
      </c>
      <c r="AV426" s="2">
        <v>1</v>
      </c>
      <c r="AW426" s="2">
        <v>1</v>
      </c>
      <c r="AX426" s="2"/>
      <c r="AY426" s="2"/>
      <c r="AZ426" s="2">
        <v>1</v>
      </c>
      <c r="BA426" s="2">
        <v>1</v>
      </c>
      <c r="BB426" s="2">
        <v>1</v>
      </c>
      <c r="BC426" s="2">
        <v>9.57</v>
      </c>
      <c r="BD426" s="2" t="s">
        <v>3</v>
      </c>
      <c r="BE426" s="2" t="s">
        <v>3</v>
      </c>
      <c r="BF426" s="2" t="s">
        <v>3</v>
      </c>
      <c r="BG426" s="2" t="s">
        <v>3</v>
      </c>
      <c r="BH426" s="2">
        <v>3</v>
      </c>
      <c r="BI426" s="2">
        <v>2</v>
      </c>
      <c r="BJ426" s="2" t="s">
        <v>3</v>
      </c>
      <c r="BK426" s="2"/>
      <c r="BL426" s="2"/>
      <c r="BM426" s="2">
        <v>1618</v>
      </c>
      <c r="BN426" s="2">
        <v>0</v>
      </c>
      <c r="BO426" s="2" t="s">
        <v>3</v>
      </c>
      <c r="BP426" s="2">
        <v>0</v>
      </c>
      <c r="BQ426" s="2">
        <v>201</v>
      </c>
      <c r="BR426" s="2">
        <v>0</v>
      </c>
      <c r="BS426" s="2">
        <v>1</v>
      </c>
      <c r="BT426" s="2">
        <v>1</v>
      </c>
      <c r="BU426" s="2">
        <v>1</v>
      </c>
      <c r="BV426" s="2">
        <v>1</v>
      </c>
      <c r="BW426" s="2">
        <v>1</v>
      </c>
      <c r="BX426" s="2">
        <v>1</v>
      </c>
      <c r="BY426" s="2" t="s">
        <v>3</v>
      </c>
      <c r="BZ426" s="2">
        <v>0</v>
      </c>
      <c r="CA426" s="2">
        <v>0</v>
      </c>
      <c r="CB426" s="2" t="s">
        <v>3</v>
      </c>
      <c r="CC426" s="2"/>
      <c r="CD426" s="2"/>
      <c r="CE426" s="2">
        <v>30</v>
      </c>
      <c r="CF426" s="2">
        <v>0</v>
      </c>
      <c r="CG426" s="2">
        <v>0</v>
      </c>
      <c r="CH426" s="2">
        <v>51</v>
      </c>
      <c r="CI426" s="2">
        <v>0</v>
      </c>
      <c r="CJ426" s="2">
        <v>0</v>
      </c>
      <c r="CK426" s="2">
        <v>0</v>
      </c>
      <c r="CL426" s="2">
        <v>0</v>
      </c>
      <c r="CM426" s="2">
        <v>0</v>
      </c>
      <c r="CN426" s="2" t="s">
        <v>3</v>
      </c>
      <c r="CO426" s="2">
        <v>0</v>
      </c>
      <c r="CP426" s="2">
        <f t="shared" si="270"/>
        <v>15202.71</v>
      </c>
      <c r="CQ426" s="2">
        <f t="shared" si="271"/>
        <v>310.26</v>
      </c>
      <c r="CR426" s="2">
        <f>(ROUND((ROUND(((ET426)*AV426*1),2)*BB426),2)+ROUND((ROUND(((AE426-(EU426))*AV426*1),2)*BS426),2))</f>
        <v>0</v>
      </c>
      <c r="CS426" s="2">
        <f t="shared" si="272"/>
        <v>0</v>
      </c>
      <c r="CT426" s="2">
        <f t="shared" si="273"/>
        <v>0</v>
      </c>
      <c r="CU426" s="2">
        <f t="shared" si="274"/>
        <v>0</v>
      </c>
      <c r="CV426" s="2">
        <f t="shared" si="275"/>
        <v>0</v>
      </c>
      <c r="CW426" s="2">
        <f t="shared" si="276"/>
        <v>0</v>
      </c>
      <c r="CX426" s="2">
        <f t="shared" si="277"/>
        <v>0</v>
      </c>
      <c r="CY426" s="2">
        <f t="shared" si="278"/>
        <v>0</v>
      </c>
      <c r="CZ426" s="2">
        <f t="shared" si="279"/>
        <v>0</v>
      </c>
      <c r="DA426" s="2"/>
      <c r="DB426" s="2"/>
      <c r="DC426" s="2" t="s">
        <v>3</v>
      </c>
      <c r="DD426" s="2" t="s">
        <v>3</v>
      </c>
      <c r="DE426" s="2" t="s">
        <v>3</v>
      </c>
      <c r="DF426" s="2" t="s">
        <v>3</v>
      </c>
      <c r="DG426" s="2" t="s">
        <v>3</v>
      </c>
      <c r="DH426" s="2" t="s">
        <v>3</v>
      </c>
      <c r="DI426" s="2" t="s">
        <v>3</v>
      </c>
      <c r="DJ426" s="2" t="s">
        <v>3</v>
      </c>
      <c r="DK426" s="2" t="s">
        <v>3</v>
      </c>
      <c r="DL426" s="2" t="s">
        <v>3</v>
      </c>
      <c r="DM426" s="2" t="s">
        <v>3</v>
      </c>
      <c r="DN426" s="2">
        <v>0</v>
      </c>
      <c r="DO426" s="2">
        <v>0</v>
      </c>
      <c r="DP426" s="2">
        <v>1</v>
      </c>
      <c r="DQ426" s="2">
        <v>1</v>
      </c>
      <c r="DR426" s="2"/>
      <c r="DS426" s="2"/>
      <c r="DT426" s="2"/>
      <c r="DU426" s="2">
        <v>1010</v>
      </c>
      <c r="DV426" s="2" t="s">
        <v>47</v>
      </c>
      <c r="DW426" s="2" t="s">
        <v>47</v>
      </c>
      <c r="DX426" s="2">
        <v>1</v>
      </c>
      <c r="DY426" s="2"/>
      <c r="DZ426" s="2" t="s">
        <v>3</v>
      </c>
      <c r="EA426" s="2" t="s">
        <v>3</v>
      </c>
      <c r="EB426" s="2" t="s">
        <v>3</v>
      </c>
      <c r="EC426" s="2" t="s">
        <v>3</v>
      </c>
      <c r="ED426" s="2"/>
      <c r="EE426" s="2">
        <v>50803468</v>
      </c>
      <c r="EF426" s="2">
        <v>201</v>
      </c>
      <c r="EG426" s="2" t="s">
        <v>36</v>
      </c>
      <c r="EH426" s="2">
        <v>0</v>
      </c>
      <c r="EI426" s="2" t="s">
        <v>3</v>
      </c>
      <c r="EJ426" s="2">
        <v>2</v>
      </c>
      <c r="EK426" s="2">
        <v>1618</v>
      </c>
      <c r="EL426" s="2" t="s">
        <v>37</v>
      </c>
      <c r="EM426" s="2" t="s">
        <v>38</v>
      </c>
      <c r="EN426" s="2"/>
      <c r="EO426" s="2" t="s">
        <v>3</v>
      </c>
      <c r="EP426" s="2"/>
      <c r="EQ426" s="2">
        <v>0</v>
      </c>
      <c r="ER426" s="2">
        <v>32.42</v>
      </c>
      <c r="ES426" s="2">
        <v>32.42</v>
      </c>
      <c r="ET426" s="2">
        <v>0</v>
      </c>
      <c r="EU426" s="2">
        <v>0</v>
      </c>
      <c r="EV426" s="2">
        <v>0</v>
      </c>
      <c r="EW426" s="2">
        <v>0</v>
      </c>
      <c r="EX426" s="2">
        <v>0</v>
      </c>
      <c r="EY426" s="2">
        <v>0</v>
      </c>
      <c r="EZ426" s="2">
        <v>5</v>
      </c>
      <c r="FA426" s="2"/>
      <c r="FB426" s="2"/>
      <c r="FC426" s="2">
        <v>0</v>
      </c>
      <c r="FD426" s="2">
        <v>18</v>
      </c>
      <c r="FE426" s="2"/>
      <c r="FF426" s="2">
        <v>304.17</v>
      </c>
      <c r="FG426" s="2"/>
      <c r="FH426" s="2"/>
      <c r="FI426" s="2"/>
      <c r="FJ426" s="2"/>
      <c r="FK426" s="2"/>
      <c r="FL426" s="2"/>
      <c r="FM426" s="2"/>
      <c r="FN426" s="2"/>
      <c r="FO426" s="2"/>
      <c r="FP426" s="2"/>
      <c r="FQ426" s="2">
        <v>0</v>
      </c>
      <c r="FR426" s="2">
        <f t="shared" si="280"/>
        <v>0</v>
      </c>
      <c r="FS426" s="2">
        <v>0</v>
      </c>
      <c r="FT426" s="2"/>
      <c r="FU426" s="2"/>
      <c r="FV426" s="2"/>
      <c r="FW426" s="2"/>
      <c r="FX426" s="2">
        <v>0</v>
      </c>
      <c r="FY426" s="2">
        <v>0</v>
      </c>
      <c r="FZ426" s="2"/>
      <c r="GA426" s="2" t="s">
        <v>94</v>
      </c>
      <c r="GB426" s="2"/>
      <c r="GC426" s="2"/>
      <c r="GD426" s="2">
        <v>0</v>
      </c>
      <c r="GE426" s="2"/>
      <c r="GF426" s="2">
        <v>59760885</v>
      </c>
      <c r="GG426" s="2">
        <v>2</v>
      </c>
      <c r="GH426" s="2">
        <v>3</v>
      </c>
      <c r="GI426" s="2">
        <v>5</v>
      </c>
      <c r="GJ426" s="2">
        <v>0</v>
      </c>
      <c r="GK426" s="2">
        <f>ROUND(R426*(R12)/100,2)</f>
        <v>0</v>
      </c>
      <c r="GL426" s="2">
        <f t="shared" si="281"/>
        <v>0</v>
      </c>
      <c r="GM426" s="2">
        <f t="shared" si="282"/>
        <v>15202.71</v>
      </c>
      <c r="GN426" s="2">
        <f t="shared" si="283"/>
        <v>0</v>
      </c>
      <c r="GO426" s="2">
        <f t="shared" si="284"/>
        <v>15202.71</v>
      </c>
      <c r="GP426" s="2">
        <f t="shared" si="285"/>
        <v>0</v>
      </c>
      <c r="GQ426" s="2"/>
      <c r="GR426" s="2">
        <v>1</v>
      </c>
      <c r="GS426" s="2">
        <v>1</v>
      </c>
      <c r="GT426" s="2">
        <v>0</v>
      </c>
      <c r="GU426" s="2" t="s">
        <v>3</v>
      </c>
      <c r="GV426" s="2">
        <f t="shared" si="286"/>
        <v>0</v>
      </c>
      <c r="GW426" s="2">
        <v>1</v>
      </c>
      <c r="GX426" s="2">
        <f t="shared" si="287"/>
        <v>0</v>
      </c>
      <c r="GY426" s="2"/>
      <c r="GZ426" s="2"/>
      <c r="HA426" s="2">
        <v>0</v>
      </c>
      <c r="HB426" s="2">
        <v>0</v>
      </c>
      <c r="HC426" s="2">
        <f t="shared" si="288"/>
        <v>0</v>
      </c>
      <c r="HD426" s="2"/>
      <c r="HE426" s="2" t="s">
        <v>62</v>
      </c>
      <c r="HF426" s="2" t="s">
        <v>31</v>
      </c>
      <c r="HG426" s="2"/>
      <c r="HH426" s="2"/>
      <c r="HI426" s="2"/>
      <c r="HJ426" s="2"/>
      <c r="HK426" s="2"/>
      <c r="HL426" s="2"/>
      <c r="HM426" s="2" t="s">
        <v>3</v>
      </c>
      <c r="HN426" s="2" t="s">
        <v>3</v>
      </c>
      <c r="HO426" s="2" t="s">
        <v>3</v>
      </c>
      <c r="HP426" s="2" t="s">
        <v>3</v>
      </c>
      <c r="HQ426" s="2" t="s">
        <v>3</v>
      </c>
      <c r="HR426" s="2"/>
      <c r="HS426" s="2"/>
      <c r="HT426" s="2"/>
      <c r="HU426" s="2"/>
      <c r="HV426" s="2"/>
      <c r="HW426" s="2"/>
      <c r="HX426" s="2"/>
      <c r="HY426" s="2"/>
      <c r="HZ426" s="2"/>
      <c r="IA426" s="2"/>
      <c r="IB426" s="2"/>
      <c r="IC426" s="2"/>
      <c r="ID426" s="2"/>
      <c r="IE426" s="2"/>
      <c r="IF426" s="2"/>
      <c r="IG426" s="2"/>
      <c r="IH426" s="2"/>
      <c r="II426" s="2"/>
      <c r="IJ426" s="2"/>
      <c r="IK426" s="2">
        <v>0</v>
      </c>
      <c r="IL426" s="2"/>
      <c r="IM426" s="2"/>
      <c r="IN426" s="2"/>
      <c r="IO426" s="2"/>
      <c r="IP426" s="2"/>
      <c r="IQ426" s="2"/>
      <c r="IR426" s="2"/>
      <c r="IS426" s="2"/>
      <c r="IT426" s="2"/>
      <c r="IU426" s="2"/>
    </row>
    <row r="427" spans="1:255" x14ac:dyDescent="0.2">
      <c r="A427">
        <v>17</v>
      </c>
      <c r="B427">
        <v>1</v>
      </c>
      <c r="E427" t="s">
        <v>264</v>
      </c>
      <c r="F427" t="s">
        <v>92</v>
      </c>
      <c r="G427" t="s">
        <v>93</v>
      </c>
      <c r="H427" t="s">
        <v>47</v>
      </c>
      <c r="I427">
        <v>49</v>
      </c>
      <c r="J427">
        <v>0</v>
      </c>
      <c r="K427">
        <v>49</v>
      </c>
      <c r="L427">
        <v>49</v>
      </c>
      <c r="M427">
        <v>0</v>
      </c>
      <c r="N427">
        <f t="shared" si="255"/>
        <v>49</v>
      </c>
      <c r="O427">
        <f t="shared" si="256"/>
        <v>15202.71</v>
      </c>
      <c r="P427">
        <f t="shared" si="257"/>
        <v>15202.71</v>
      </c>
      <c r="Q427">
        <f>(ROUND((ROUND(((ET427)*AV427*I427),2)*BB427),2)+ROUND((ROUND(((AE427-(EU427))*AV427*I427),2)*BS427),2))</f>
        <v>0</v>
      </c>
      <c r="R427">
        <f t="shared" si="258"/>
        <v>0</v>
      </c>
      <c r="S427">
        <f t="shared" si="259"/>
        <v>0</v>
      </c>
      <c r="T427">
        <f t="shared" si="260"/>
        <v>0</v>
      </c>
      <c r="U427">
        <f t="shared" si="261"/>
        <v>0</v>
      </c>
      <c r="V427">
        <f t="shared" si="262"/>
        <v>0</v>
      </c>
      <c r="W427">
        <f t="shared" si="263"/>
        <v>0</v>
      </c>
      <c r="X427">
        <f t="shared" si="264"/>
        <v>0</v>
      </c>
      <c r="Y427">
        <f t="shared" si="265"/>
        <v>0</v>
      </c>
      <c r="AA427">
        <v>52210569</v>
      </c>
      <c r="AB427">
        <f t="shared" si="266"/>
        <v>32.42</v>
      </c>
      <c r="AC427">
        <f>ROUND((ES427),6)</f>
        <v>32.42</v>
      </c>
      <c r="AD427">
        <f>ROUND((((ET427)-(EU427))+AE427),6)</f>
        <v>0</v>
      </c>
      <c r="AE427">
        <f t="shared" si="297"/>
        <v>0</v>
      </c>
      <c r="AF427">
        <f t="shared" si="297"/>
        <v>0</v>
      </c>
      <c r="AG427">
        <f t="shared" si="268"/>
        <v>0</v>
      </c>
      <c r="AH427">
        <f t="shared" si="298"/>
        <v>0</v>
      </c>
      <c r="AI427">
        <f t="shared" si="298"/>
        <v>0</v>
      </c>
      <c r="AJ427">
        <f t="shared" si="269"/>
        <v>0</v>
      </c>
      <c r="AK427">
        <v>32.42</v>
      </c>
      <c r="AL427">
        <v>32.42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1</v>
      </c>
      <c r="AW427">
        <v>1</v>
      </c>
      <c r="AZ427">
        <v>1</v>
      </c>
      <c r="BA427">
        <v>1</v>
      </c>
      <c r="BB427">
        <v>1</v>
      </c>
      <c r="BC427">
        <v>9.57</v>
      </c>
      <c r="BD427" t="s">
        <v>3</v>
      </c>
      <c r="BE427" t="s">
        <v>3</v>
      </c>
      <c r="BF427" t="s">
        <v>3</v>
      </c>
      <c r="BG427" t="s">
        <v>3</v>
      </c>
      <c r="BH427">
        <v>3</v>
      </c>
      <c r="BI427">
        <v>2</v>
      </c>
      <c r="BJ427" t="s">
        <v>3</v>
      </c>
      <c r="BM427">
        <v>1618</v>
      </c>
      <c r="BN427">
        <v>0</v>
      </c>
      <c r="BO427" t="s">
        <v>3</v>
      </c>
      <c r="BP427">
        <v>0</v>
      </c>
      <c r="BQ427">
        <v>201</v>
      </c>
      <c r="BR427">
        <v>0</v>
      </c>
      <c r="BS427">
        <v>1</v>
      </c>
      <c r="BT427">
        <v>1</v>
      </c>
      <c r="BU427">
        <v>1</v>
      </c>
      <c r="BV427">
        <v>1</v>
      </c>
      <c r="BW427">
        <v>1</v>
      </c>
      <c r="BX427">
        <v>1</v>
      </c>
      <c r="BY427" t="s">
        <v>3</v>
      </c>
      <c r="BZ427">
        <v>0</v>
      </c>
      <c r="CA427">
        <v>0</v>
      </c>
      <c r="CB427" t="s">
        <v>3</v>
      </c>
      <c r="CE427">
        <v>30</v>
      </c>
      <c r="CF427">
        <v>0</v>
      </c>
      <c r="CG427">
        <v>0</v>
      </c>
      <c r="CH427">
        <v>51</v>
      </c>
      <c r="CI427">
        <v>0</v>
      </c>
      <c r="CJ427">
        <v>0</v>
      </c>
      <c r="CK427">
        <v>0</v>
      </c>
      <c r="CL427">
        <v>0</v>
      </c>
      <c r="CM427">
        <v>0</v>
      </c>
      <c r="CN427" t="s">
        <v>3</v>
      </c>
      <c r="CO427">
        <v>0</v>
      </c>
      <c r="CP427">
        <f t="shared" si="270"/>
        <v>15202.71</v>
      </c>
      <c r="CQ427">
        <f t="shared" si="271"/>
        <v>310.26</v>
      </c>
      <c r="CR427">
        <f>(ROUND((ROUND(((ET427)*AV427*1),2)*BB427),2)+ROUND((ROUND(((AE427-(EU427))*AV427*1),2)*BS427),2))</f>
        <v>0</v>
      </c>
      <c r="CS427">
        <f t="shared" si="272"/>
        <v>0</v>
      </c>
      <c r="CT427">
        <f t="shared" si="273"/>
        <v>0</v>
      </c>
      <c r="CU427">
        <f t="shared" si="274"/>
        <v>0</v>
      </c>
      <c r="CV427">
        <f t="shared" si="275"/>
        <v>0</v>
      </c>
      <c r="CW427">
        <f t="shared" si="276"/>
        <v>0</v>
      </c>
      <c r="CX427">
        <f t="shared" si="277"/>
        <v>0</v>
      </c>
      <c r="CY427">
        <f t="shared" si="278"/>
        <v>0</v>
      </c>
      <c r="CZ427">
        <f t="shared" si="279"/>
        <v>0</v>
      </c>
      <c r="DC427" t="s">
        <v>3</v>
      </c>
      <c r="DD427" t="s">
        <v>3</v>
      </c>
      <c r="DE427" t="s">
        <v>3</v>
      </c>
      <c r="DF427" t="s">
        <v>3</v>
      </c>
      <c r="DG427" t="s">
        <v>3</v>
      </c>
      <c r="DH427" t="s">
        <v>3</v>
      </c>
      <c r="DI427" t="s">
        <v>3</v>
      </c>
      <c r="DJ427" t="s">
        <v>3</v>
      </c>
      <c r="DK427" t="s">
        <v>3</v>
      </c>
      <c r="DL427" t="s">
        <v>3</v>
      </c>
      <c r="DM427" t="s">
        <v>3</v>
      </c>
      <c r="DN427">
        <v>0</v>
      </c>
      <c r="DO427">
        <v>0</v>
      </c>
      <c r="DP427">
        <v>1</v>
      </c>
      <c r="DQ427">
        <v>1</v>
      </c>
      <c r="DU427">
        <v>1010</v>
      </c>
      <c r="DV427" t="s">
        <v>47</v>
      </c>
      <c r="DW427" t="s">
        <v>47</v>
      </c>
      <c r="DX427">
        <v>1</v>
      </c>
      <c r="DZ427" t="s">
        <v>3</v>
      </c>
      <c r="EA427" t="s">
        <v>3</v>
      </c>
      <c r="EB427" t="s">
        <v>3</v>
      </c>
      <c r="EC427" t="s">
        <v>3</v>
      </c>
      <c r="EE427">
        <v>50803468</v>
      </c>
      <c r="EF427">
        <v>201</v>
      </c>
      <c r="EG427" t="s">
        <v>36</v>
      </c>
      <c r="EH427">
        <v>0</v>
      </c>
      <c r="EI427" t="s">
        <v>3</v>
      </c>
      <c r="EJ427">
        <v>2</v>
      </c>
      <c r="EK427">
        <v>1618</v>
      </c>
      <c r="EL427" t="s">
        <v>37</v>
      </c>
      <c r="EM427" t="s">
        <v>38</v>
      </c>
      <c r="EO427" t="s">
        <v>3</v>
      </c>
      <c r="EQ427">
        <v>0</v>
      </c>
      <c r="ER427">
        <v>32.42</v>
      </c>
      <c r="ES427">
        <v>32.42</v>
      </c>
      <c r="ET427">
        <v>0</v>
      </c>
      <c r="EU427">
        <v>0</v>
      </c>
      <c r="EV427">
        <v>0</v>
      </c>
      <c r="EW427">
        <v>0</v>
      </c>
      <c r="EX427">
        <v>0</v>
      </c>
      <c r="EY427">
        <v>0</v>
      </c>
      <c r="EZ427">
        <v>5</v>
      </c>
      <c r="FC427">
        <v>0</v>
      </c>
      <c r="FD427">
        <v>18</v>
      </c>
      <c r="FF427">
        <v>304.17</v>
      </c>
      <c r="FQ427">
        <v>0</v>
      </c>
      <c r="FR427">
        <f t="shared" si="280"/>
        <v>0</v>
      </c>
      <c r="FS427">
        <v>0</v>
      </c>
      <c r="FX427">
        <v>0</v>
      </c>
      <c r="FY427">
        <v>0</v>
      </c>
      <c r="GA427" t="s">
        <v>94</v>
      </c>
      <c r="GD427">
        <v>0</v>
      </c>
      <c r="GF427">
        <v>59760885</v>
      </c>
      <c r="GG427">
        <v>2</v>
      </c>
      <c r="GH427">
        <v>3</v>
      </c>
      <c r="GI427">
        <v>5</v>
      </c>
      <c r="GJ427">
        <v>0</v>
      </c>
      <c r="GK427">
        <f>ROUND(R427*(S12)/100,2)</f>
        <v>0</v>
      </c>
      <c r="GL427">
        <f t="shared" si="281"/>
        <v>0</v>
      </c>
      <c r="GM427">
        <f t="shared" si="282"/>
        <v>15202.71</v>
      </c>
      <c r="GN427">
        <f t="shared" si="283"/>
        <v>0</v>
      </c>
      <c r="GO427">
        <f t="shared" si="284"/>
        <v>15202.71</v>
      </c>
      <c r="GP427">
        <f t="shared" si="285"/>
        <v>0</v>
      </c>
      <c r="GR427">
        <v>1</v>
      </c>
      <c r="GS427">
        <v>1</v>
      </c>
      <c r="GT427">
        <v>0</v>
      </c>
      <c r="GU427" t="s">
        <v>3</v>
      </c>
      <c r="GV427">
        <f t="shared" si="286"/>
        <v>0</v>
      </c>
      <c r="GW427">
        <v>1</v>
      </c>
      <c r="GX427">
        <f t="shared" si="287"/>
        <v>0</v>
      </c>
      <c r="HA427">
        <v>0</v>
      </c>
      <c r="HB427">
        <v>0</v>
      </c>
      <c r="HC427">
        <f t="shared" si="288"/>
        <v>0</v>
      </c>
      <c r="HE427" t="s">
        <v>62</v>
      </c>
      <c r="HF427" t="s">
        <v>31</v>
      </c>
      <c r="HM427" t="s">
        <v>3</v>
      </c>
      <c r="HN427" t="s">
        <v>3</v>
      </c>
      <c r="HO427" t="s">
        <v>3</v>
      </c>
      <c r="HP427" t="s">
        <v>3</v>
      </c>
      <c r="HQ427" t="s">
        <v>3</v>
      </c>
      <c r="IK427">
        <v>0</v>
      </c>
    </row>
    <row r="428" spans="1:255" x14ac:dyDescent="0.2">
      <c r="A428" s="2">
        <v>17</v>
      </c>
      <c r="B428" s="2">
        <v>1</v>
      </c>
      <c r="C428" s="2"/>
      <c r="D428" s="2"/>
      <c r="E428" s="2" t="s">
        <v>265</v>
      </c>
      <c r="F428" s="2" t="s">
        <v>92</v>
      </c>
      <c r="G428" s="2" t="s">
        <v>96</v>
      </c>
      <c r="H428" s="2" t="s">
        <v>47</v>
      </c>
      <c r="I428" s="2">
        <v>45</v>
      </c>
      <c r="J428" s="2">
        <v>0</v>
      </c>
      <c r="K428" s="2">
        <v>45</v>
      </c>
      <c r="L428" s="2">
        <v>45</v>
      </c>
      <c r="M428" s="2">
        <v>0</v>
      </c>
      <c r="N428" s="2">
        <f t="shared" si="255"/>
        <v>45</v>
      </c>
      <c r="O428" s="2">
        <f t="shared" si="256"/>
        <v>8414.9</v>
      </c>
      <c r="P428" s="2">
        <f t="shared" si="257"/>
        <v>8414.9</v>
      </c>
      <c r="Q428" s="2">
        <f>(ROUND((ROUND(((ET428)*AV428*I428),2)*BB428),2)+ROUND((ROUND(((AE428-(EU428))*AV428*I428),2)*BS428),2))</f>
        <v>0</v>
      </c>
      <c r="R428" s="2">
        <f t="shared" si="258"/>
        <v>0</v>
      </c>
      <c r="S428" s="2">
        <f t="shared" si="259"/>
        <v>0</v>
      </c>
      <c r="T428" s="2">
        <f t="shared" si="260"/>
        <v>0</v>
      </c>
      <c r="U428" s="2">
        <f t="shared" si="261"/>
        <v>0</v>
      </c>
      <c r="V428" s="2">
        <f t="shared" si="262"/>
        <v>0</v>
      </c>
      <c r="W428" s="2">
        <f t="shared" si="263"/>
        <v>0</v>
      </c>
      <c r="X428" s="2">
        <f t="shared" si="264"/>
        <v>0</v>
      </c>
      <c r="Y428" s="2">
        <f t="shared" si="265"/>
        <v>0</v>
      </c>
      <c r="Z428" s="2"/>
      <c r="AA428" s="2">
        <v>52210627</v>
      </c>
      <c r="AB428" s="2">
        <f t="shared" si="266"/>
        <v>19.54</v>
      </c>
      <c r="AC428" s="2">
        <f>ROUND((ES428),6)</f>
        <v>19.54</v>
      </c>
      <c r="AD428" s="2">
        <f>ROUND((((ET428)-(EU428))+AE428),6)</f>
        <v>0</v>
      </c>
      <c r="AE428" s="2">
        <f t="shared" si="297"/>
        <v>0</v>
      </c>
      <c r="AF428" s="2">
        <f t="shared" si="297"/>
        <v>0</v>
      </c>
      <c r="AG428" s="2">
        <f t="shared" si="268"/>
        <v>0</v>
      </c>
      <c r="AH428" s="2">
        <f t="shared" si="298"/>
        <v>0</v>
      </c>
      <c r="AI428" s="2">
        <f t="shared" si="298"/>
        <v>0</v>
      </c>
      <c r="AJ428" s="2">
        <f t="shared" si="269"/>
        <v>0</v>
      </c>
      <c r="AK428" s="2">
        <v>19.54</v>
      </c>
      <c r="AL428" s="2">
        <v>19.54</v>
      </c>
      <c r="AM428" s="2">
        <v>0</v>
      </c>
      <c r="AN428" s="2">
        <v>0</v>
      </c>
      <c r="AO428" s="2">
        <v>0</v>
      </c>
      <c r="AP428" s="2">
        <v>0</v>
      </c>
      <c r="AQ428" s="2">
        <v>0</v>
      </c>
      <c r="AR428" s="2">
        <v>0</v>
      </c>
      <c r="AS428" s="2">
        <v>0</v>
      </c>
      <c r="AT428" s="2">
        <v>0</v>
      </c>
      <c r="AU428" s="2">
        <v>0</v>
      </c>
      <c r="AV428" s="2">
        <v>1</v>
      </c>
      <c r="AW428" s="2">
        <v>1</v>
      </c>
      <c r="AX428" s="2"/>
      <c r="AY428" s="2"/>
      <c r="AZ428" s="2">
        <v>1</v>
      </c>
      <c r="BA428" s="2">
        <v>1</v>
      </c>
      <c r="BB428" s="2">
        <v>1</v>
      </c>
      <c r="BC428" s="2">
        <v>9.57</v>
      </c>
      <c r="BD428" s="2" t="s">
        <v>3</v>
      </c>
      <c r="BE428" s="2" t="s">
        <v>3</v>
      </c>
      <c r="BF428" s="2" t="s">
        <v>3</v>
      </c>
      <c r="BG428" s="2" t="s">
        <v>3</v>
      </c>
      <c r="BH428" s="2">
        <v>3</v>
      </c>
      <c r="BI428" s="2">
        <v>2</v>
      </c>
      <c r="BJ428" s="2" t="s">
        <v>3</v>
      </c>
      <c r="BK428" s="2"/>
      <c r="BL428" s="2"/>
      <c r="BM428" s="2">
        <v>1618</v>
      </c>
      <c r="BN428" s="2">
        <v>0</v>
      </c>
      <c r="BO428" s="2" t="s">
        <v>3</v>
      </c>
      <c r="BP428" s="2">
        <v>0</v>
      </c>
      <c r="BQ428" s="2">
        <v>201</v>
      </c>
      <c r="BR428" s="2">
        <v>0</v>
      </c>
      <c r="BS428" s="2">
        <v>1</v>
      </c>
      <c r="BT428" s="2">
        <v>1</v>
      </c>
      <c r="BU428" s="2">
        <v>1</v>
      </c>
      <c r="BV428" s="2">
        <v>1</v>
      </c>
      <c r="BW428" s="2">
        <v>1</v>
      </c>
      <c r="BX428" s="2">
        <v>1</v>
      </c>
      <c r="BY428" s="2" t="s">
        <v>3</v>
      </c>
      <c r="BZ428" s="2">
        <v>0</v>
      </c>
      <c r="CA428" s="2">
        <v>0</v>
      </c>
      <c r="CB428" s="2" t="s">
        <v>3</v>
      </c>
      <c r="CC428" s="2"/>
      <c r="CD428" s="2"/>
      <c r="CE428" s="2">
        <v>30</v>
      </c>
      <c r="CF428" s="2">
        <v>0</v>
      </c>
      <c r="CG428" s="2">
        <v>0</v>
      </c>
      <c r="CH428" s="2">
        <v>52</v>
      </c>
      <c r="CI428" s="2">
        <v>0</v>
      </c>
      <c r="CJ428" s="2">
        <v>0</v>
      </c>
      <c r="CK428" s="2">
        <v>0</v>
      </c>
      <c r="CL428" s="2">
        <v>0</v>
      </c>
      <c r="CM428" s="2">
        <v>0</v>
      </c>
      <c r="CN428" s="2" t="s">
        <v>3</v>
      </c>
      <c r="CO428" s="2">
        <v>0</v>
      </c>
      <c r="CP428" s="2">
        <f t="shared" si="270"/>
        <v>8414.9</v>
      </c>
      <c r="CQ428" s="2">
        <f t="shared" si="271"/>
        <v>187</v>
      </c>
      <c r="CR428" s="2">
        <f>(ROUND((ROUND(((ET428)*AV428*1),2)*BB428),2)+ROUND((ROUND(((AE428-(EU428))*AV428*1),2)*BS428),2))</f>
        <v>0</v>
      </c>
      <c r="CS428" s="2">
        <f t="shared" si="272"/>
        <v>0</v>
      </c>
      <c r="CT428" s="2">
        <f t="shared" si="273"/>
        <v>0</v>
      </c>
      <c r="CU428" s="2">
        <f t="shared" si="274"/>
        <v>0</v>
      </c>
      <c r="CV428" s="2">
        <f t="shared" si="275"/>
        <v>0</v>
      </c>
      <c r="CW428" s="2">
        <f t="shared" si="276"/>
        <v>0</v>
      </c>
      <c r="CX428" s="2">
        <f t="shared" si="277"/>
        <v>0</v>
      </c>
      <c r="CY428" s="2">
        <f t="shared" si="278"/>
        <v>0</v>
      </c>
      <c r="CZ428" s="2">
        <f t="shared" si="279"/>
        <v>0</v>
      </c>
      <c r="DA428" s="2"/>
      <c r="DB428" s="2"/>
      <c r="DC428" s="2" t="s">
        <v>3</v>
      </c>
      <c r="DD428" s="2" t="s">
        <v>3</v>
      </c>
      <c r="DE428" s="2" t="s">
        <v>3</v>
      </c>
      <c r="DF428" s="2" t="s">
        <v>3</v>
      </c>
      <c r="DG428" s="2" t="s">
        <v>3</v>
      </c>
      <c r="DH428" s="2" t="s">
        <v>3</v>
      </c>
      <c r="DI428" s="2" t="s">
        <v>3</v>
      </c>
      <c r="DJ428" s="2" t="s">
        <v>3</v>
      </c>
      <c r="DK428" s="2" t="s">
        <v>3</v>
      </c>
      <c r="DL428" s="2" t="s">
        <v>3</v>
      </c>
      <c r="DM428" s="2" t="s">
        <v>3</v>
      </c>
      <c r="DN428" s="2">
        <v>0</v>
      </c>
      <c r="DO428" s="2">
        <v>0</v>
      </c>
      <c r="DP428" s="2">
        <v>1</v>
      </c>
      <c r="DQ428" s="2">
        <v>1</v>
      </c>
      <c r="DR428" s="2"/>
      <c r="DS428" s="2"/>
      <c r="DT428" s="2"/>
      <c r="DU428" s="2">
        <v>1010</v>
      </c>
      <c r="DV428" s="2" t="s">
        <v>47</v>
      </c>
      <c r="DW428" s="2" t="s">
        <v>47</v>
      </c>
      <c r="DX428" s="2">
        <v>1</v>
      </c>
      <c r="DY428" s="2"/>
      <c r="DZ428" s="2" t="s">
        <v>3</v>
      </c>
      <c r="EA428" s="2" t="s">
        <v>3</v>
      </c>
      <c r="EB428" s="2" t="s">
        <v>3</v>
      </c>
      <c r="EC428" s="2" t="s">
        <v>3</v>
      </c>
      <c r="ED428" s="2"/>
      <c r="EE428" s="2">
        <v>50803468</v>
      </c>
      <c r="EF428" s="2">
        <v>201</v>
      </c>
      <c r="EG428" s="2" t="s">
        <v>36</v>
      </c>
      <c r="EH428" s="2">
        <v>0</v>
      </c>
      <c r="EI428" s="2" t="s">
        <v>3</v>
      </c>
      <c r="EJ428" s="2">
        <v>2</v>
      </c>
      <c r="EK428" s="2">
        <v>1618</v>
      </c>
      <c r="EL428" s="2" t="s">
        <v>37</v>
      </c>
      <c r="EM428" s="2" t="s">
        <v>38</v>
      </c>
      <c r="EN428" s="2"/>
      <c r="EO428" s="2" t="s">
        <v>3</v>
      </c>
      <c r="EP428" s="2"/>
      <c r="EQ428" s="2">
        <v>0</v>
      </c>
      <c r="ER428" s="2">
        <v>19.54</v>
      </c>
      <c r="ES428" s="2">
        <v>19.54</v>
      </c>
      <c r="ET428" s="2">
        <v>0</v>
      </c>
      <c r="EU428" s="2">
        <v>0</v>
      </c>
      <c r="EV428" s="2">
        <v>0</v>
      </c>
      <c r="EW428" s="2">
        <v>0</v>
      </c>
      <c r="EX428" s="2">
        <v>0</v>
      </c>
      <c r="EY428" s="2">
        <v>0</v>
      </c>
      <c r="EZ428" s="2">
        <v>5</v>
      </c>
      <c r="FA428" s="2"/>
      <c r="FB428" s="2"/>
      <c r="FC428" s="2">
        <v>0</v>
      </c>
      <c r="FD428" s="2">
        <v>18</v>
      </c>
      <c r="FE428" s="2"/>
      <c r="FF428" s="2">
        <v>183.33</v>
      </c>
      <c r="FG428" s="2"/>
      <c r="FH428" s="2"/>
      <c r="FI428" s="2"/>
      <c r="FJ428" s="2"/>
      <c r="FK428" s="2"/>
      <c r="FL428" s="2"/>
      <c r="FM428" s="2"/>
      <c r="FN428" s="2"/>
      <c r="FO428" s="2"/>
      <c r="FP428" s="2"/>
      <c r="FQ428" s="2">
        <v>0</v>
      </c>
      <c r="FR428" s="2">
        <f t="shared" si="280"/>
        <v>0</v>
      </c>
      <c r="FS428" s="2">
        <v>0</v>
      </c>
      <c r="FT428" s="2"/>
      <c r="FU428" s="2"/>
      <c r="FV428" s="2"/>
      <c r="FW428" s="2"/>
      <c r="FX428" s="2">
        <v>0</v>
      </c>
      <c r="FY428" s="2">
        <v>0</v>
      </c>
      <c r="FZ428" s="2"/>
      <c r="GA428" s="2" t="s">
        <v>97</v>
      </c>
      <c r="GB428" s="2"/>
      <c r="GC428" s="2"/>
      <c r="GD428" s="2">
        <v>0</v>
      </c>
      <c r="GE428" s="2"/>
      <c r="GF428" s="2">
        <v>869170248</v>
      </c>
      <c r="GG428" s="2">
        <v>2</v>
      </c>
      <c r="GH428" s="2">
        <v>3</v>
      </c>
      <c r="GI428" s="2">
        <v>5</v>
      </c>
      <c r="GJ428" s="2">
        <v>0</v>
      </c>
      <c r="GK428" s="2">
        <f>ROUND(R428*(R12)/100,2)</f>
        <v>0</v>
      </c>
      <c r="GL428" s="2">
        <f t="shared" si="281"/>
        <v>0</v>
      </c>
      <c r="GM428" s="2">
        <f t="shared" si="282"/>
        <v>8414.9</v>
      </c>
      <c r="GN428" s="2">
        <f t="shared" si="283"/>
        <v>0</v>
      </c>
      <c r="GO428" s="2">
        <f t="shared" si="284"/>
        <v>8414.9</v>
      </c>
      <c r="GP428" s="2">
        <f t="shared" si="285"/>
        <v>0</v>
      </c>
      <c r="GQ428" s="2"/>
      <c r="GR428" s="2">
        <v>1</v>
      </c>
      <c r="GS428" s="2">
        <v>1</v>
      </c>
      <c r="GT428" s="2">
        <v>0</v>
      </c>
      <c r="GU428" s="2" t="s">
        <v>3</v>
      </c>
      <c r="GV428" s="2">
        <f t="shared" si="286"/>
        <v>0</v>
      </c>
      <c r="GW428" s="2">
        <v>1</v>
      </c>
      <c r="GX428" s="2">
        <f t="shared" si="287"/>
        <v>0</v>
      </c>
      <c r="GY428" s="2"/>
      <c r="GZ428" s="2"/>
      <c r="HA428" s="2">
        <v>0</v>
      </c>
      <c r="HB428" s="2">
        <v>0</v>
      </c>
      <c r="HC428" s="2">
        <f t="shared" si="288"/>
        <v>0</v>
      </c>
      <c r="HD428" s="2"/>
      <c r="HE428" s="2" t="s">
        <v>62</v>
      </c>
      <c r="HF428" s="2" t="s">
        <v>31</v>
      </c>
      <c r="HG428" s="2"/>
      <c r="HH428" s="2"/>
      <c r="HI428" s="2"/>
      <c r="HJ428" s="2"/>
      <c r="HK428" s="2"/>
      <c r="HL428" s="2"/>
      <c r="HM428" s="2" t="s">
        <v>3</v>
      </c>
      <c r="HN428" s="2" t="s">
        <v>3</v>
      </c>
      <c r="HO428" s="2" t="s">
        <v>3</v>
      </c>
      <c r="HP428" s="2" t="s">
        <v>3</v>
      </c>
      <c r="HQ428" s="2" t="s">
        <v>3</v>
      </c>
      <c r="HR428" s="2"/>
      <c r="HS428" s="2"/>
      <c r="HT428" s="2"/>
      <c r="HU428" s="2"/>
      <c r="HV428" s="2"/>
      <c r="HW428" s="2"/>
      <c r="HX428" s="2"/>
      <c r="HY428" s="2"/>
      <c r="HZ428" s="2"/>
      <c r="IA428" s="2"/>
      <c r="IB428" s="2"/>
      <c r="IC428" s="2"/>
      <c r="ID428" s="2"/>
      <c r="IE428" s="2"/>
      <c r="IF428" s="2"/>
      <c r="IG428" s="2"/>
      <c r="IH428" s="2"/>
      <c r="II428" s="2"/>
      <c r="IJ428" s="2"/>
      <c r="IK428" s="2">
        <v>0</v>
      </c>
      <c r="IL428" s="2"/>
      <c r="IM428" s="2"/>
      <c r="IN428" s="2"/>
      <c r="IO428" s="2"/>
      <c r="IP428" s="2"/>
      <c r="IQ428" s="2"/>
      <c r="IR428" s="2"/>
      <c r="IS428" s="2"/>
      <c r="IT428" s="2"/>
      <c r="IU428" s="2"/>
    </row>
    <row r="429" spans="1:255" x14ac:dyDescent="0.2">
      <c r="A429">
        <v>17</v>
      </c>
      <c r="B429">
        <v>1</v>
      </c>
      <c r="E429" t="s">
        <v>265</v>
      </c>
      <c r="F429" t="s">
        <v>92</v>
      </c>
      <c r="G429" t="s">
        <v>96</v>
      </c>
      <c r="H429" t="s">
        <v>47</v>
      </c>
      <c r="I429">
        <v>45</v>
      </c>
      <c r="J429">
        <v>0</v>
      </c>
      <c r="K429">
        <v>45</v>
      </c>
      <c r="L429">
        <v>45</v>
      </c>
      <c r="M429">
        <v>0</v>
      </c>
      <c r="N429">
        <f t="shared" si="255"/>
        <v>45</v>
      </c>
      <c r="O429">
        <f t="shared" si="256"/>
        <v>8414.9</v>
      </c>
      <c r="P429">
        <f t="shared" si="257"/>
        <v>8414.9</v>
      </c>
      <c r="Q429">
        <f>(ROUND((ROUND(((ET429)*AV429*I429),2)*BB429),2)+ROUND((ROUND(((AE429-(EU429))*AV429*I429),2)*BS429),2))</f>
        <v>0</v>
      </c>
      <c r="R429">
        <f t="shared" si="258"/>
        <v>0</v>
      </c>
      <c r="S429">
        <f t="shared" si="259"/>
        <v>0</v>
      </c>
      <c r="T429">
        <f t="shared" si="260"/>
        <v>0</v>
      </c>
      <c r="U429">
        <f t="shared" si="261"/>
        <v>0</v>
      </c>
      <c r="V429">
        <f t="shared" si="262"/>
        <v>0</v>
      </c>
      <c r="W429">
        <f t="shared" si="263"/>
        <v>0</v>
      </c>
      <c r="X429">
        <f t="shared" si="264"/>
        <v>0</v>
      </c>
      <c r="Y429">
        <f t="shared" si="265"/>
        <v>0</v>
      </c>
      <c r="AA429">
        <v>52210569</v>
      </c>
      <c r="AB429">
        <f t="shared" si="266"/>
        <v>19.54</v>
      </c>
      <c r="AC429">
        <f>ROUND((ES429),6)</f>
        <v>19.54</v>
      </c>
      <c r="AD429">
        <f>ROUND((((ET429)-(EU429))+AE429),6)</f>
        <v>0</v>
      </c>
      <c r="AE429">
        <f t="shared" si="297"/>
        <v>0</v>
      </c>
      <c r="AF429">
        <f t="shared" si="297"/>
        <v>0</v>
      </c>
      <c r="AG429">
        <f t="shared" si="268"/>
        <v>0</v>
      </c>
      <c r="AH429">
        <f t="shared" si="298"/>
        <v>0</v>
      </c>
      <c r="AI429">
        <f t="shared" si="298"/>
        <v>0</v>
      </c>
      <c r="AJ429">
        <f t="shared" si="269"/>
        <v>0</v>
      </c>
      <c r="AK429">
        <v>19.54</v>
      </c>
      <c r="AL429">
        <v>19.54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1</v>
      </c>
      <c r="AW429">
        <v>1</v>
      </c>
      <c r="AZ429">
        <v>1</v>
      </c>
      <c r="BA429">
        <v>1</v>
      </c>
      <c r="BB429">
        <v>1</v>
      </c>
      <c r="BC429">
        <v>9.57</v>
      </c>
      <c r="BD429" t="s">
        <v>3</v>
      </c>
      <c r="BE429" t="s">
        <v>3</v>
      </c>
      <c r="BF429" t="s">
        <v>3</v>
      </c>
      <c r="BG429" t="s">
        <v>3</v>
      </c>
      <c r="BH429">
        <v>3</v>
      </c>
      <c r="BI429">
        <v>2</v>
      </c>
      <c r="BJ429" t="s">
        <v>3</v>
      </c>
      <c r="BM429">
        <v>1618</v>
      </c>
      <c r="BN429">
        <v>0</v>
      </c>
      <c r="BO429" t="s">
        <v>3</v>
      </c>
      <c r="BP429">
        <v>0</v>
      </c>
      <c r="BQ429">
        <v>201</v>
      </c>
      <c r="BR429">
        <v>0</v>
      </c>
      <c r="BS429">
        <v>1</v>
      </c>
      <c r="BT429">
        <v>1</v>
      </c>
      <c r="BU429">
        <v>1</v>
      </c>
      <c r="BV429">
        <v>1</v>
      </c>
      <c r="BW429">
        <v>1</v>
      </c>
      <c r="BX429">
        <v>1</v>
      </c>
      <c r="BY429" t="s">
        <v>3</v>
      </c>
      <c r="BZ429">
        <v>0</v>
      </c>
      <c r="CA429">
        <v>0</v>
      </c>
      <c r="CB429" t="s">
        <v>3</v>
      </c>
      <c r="CE429">
        <v>30</v>
      </c>
      <c r="CF429">
        <v>0</v>
      </c>
      <c r="CG429">
        <v>0</v>
      </c>
      <c r="CH429">
        <v>52</v>
      </c>
      <c r="CI429">
        <v>0</v>
      </c>
      <c r="CJ429">
        <v>0</v>
      </c>
      <c r="CK429">
        <v>0</v>
      </c>
      <c r="CL429">
        <v>0</v>
      </c>
      <c r="CM429">
        <v>0</v>
      </c>
      <c r="CN429" t="s">
        <v>3</v>
      </c>
      <c r="CO429">
        <v>0</v>
      </c>
      <c r="CP429">
        <f t="shared" si="270"/>
        <v>8414.9</v>
      </c>
      <c r="CQ429">
        <f t="shared" si="271"/>
        <v>187</v>
      </c>
      <c r="CR429">
        <f>(ROUND((ROUND(((ET429)*AV429*1),2)*BB429),2)+ROUND((ROUND(((AE429-(EU429))*AV429*1),2)*BS429),2))</f>
        <v>0</v>
      </c>
      <c r="CS429">
        <f t="shared" si="272"/>
        <v>0</v>
      </c>
      <c r="CT429">
        <f t="shared" si="273"/>
        <v>0</v>
      </c>
      <c r="CU429">
        <f t="shared" si="274"/>
        <v>0</v>
      </c>
      <c r="CV429">
        <f t="shared" si="275"/>
        <v>0</v>
      </c>
      <c r="CW429">
        <f t="shared" si="276"/>
        <v>0</v>
      </c>
      <c r="CX429">
        <f t="shared" si="277"/>
        <v>0</v>
      </c>
      <c r="CY429">
        <f t="shared" si="278"/>
        <v>0</v>
      </c>
      <c r="CZ429">
        <f t="shared" si="279"/>
        <v>0</v>
      </c>
      <c r="DC429" t="s">
        <v>3</v>
      </c>
      <c r="DD429" t="s">
        <v>3</v>
      </c>
      <c r="DE429" t="s">
        <v>3</v>
      </c>
      <c r="DF429" t="s">
        <v>3</v>
      </c>
      <c r="DG429" t="s">
        <v>3</v>
      </c>
      <c r="DH429" t="s">
        <v>3</v>
      </c>
      <c r="DI429" t="s">
        <v>3</v>
      </c>
      <c r="DJ429" t="s">
        <v>3</v>
      </c>
      <c r="DK429" t="s">
        <v>3</v>
      </c>
      <c r="DL429" t="s">
        <v>3</v>
      </c>
      <c r="DM429" t="s">
        <v>3</v>
      </c>
      <c r="DN429">
        <v>0</v>
      </c>
      <c r="DO429">
        <v>0</v>
      </c>
      <c r="DP429">
        <v>1</v>
      </c>
      <c r="DQ429">
        <v>1</v>
      </c>
      <c r="DU429">
        <v>1010</v>
      </c>
      <c r="DV429" t="s">
        <v>47</v>
      </c>
      <c r="DW429" t="s">
        <v>47</v>
      </c>
      <c r="DX429">
        <v>1</v>
      </c>
      <c r="DZ429" t="s">
        <v>3</v>
      </c>
      <c r="EA429" t="s">
        <v>3</v>
      </c>
      <c r="EB429" t="s">
        <v>3</v>
      </c>
      <c r="EC429" t="s">
        <v>3</v>
      </c>
      <c r="EE429">
        <v>50803468</v>
      </c>
      <c r="EF429">
        <v>201</v>
      </c>
      <c r="EG429" t="s">
        <v>36</v>
      </c>
      <c r="EH429">
        <v>0</v>
      </c>
      <c r="EI429" t="s">
        <v>3</v>
      </c>
      <c r="EJ429">
        <v>2</v>
      </c>
      <c r="EK429">
        <v>1618</v>
      </c>
      <c r="EL429" t="s">
        <v>37</v>
      </c>
      <c r="EM429" t="s">
        <v>38</v>
      </c>
      <c r="EO429" t="s">
        <v>3</v>
      </c>
      <c r="EQ429">
        <v>0</v>
      </c>
      <c r="ER429">
        <v>19.54</v>
      </c>
      <c r="ES429">
        <v>19.54</v>
      </c>
      <c r="ET429">
        <v>0</v>
      </c>
      <c r="EU429">
        <v>0</v>
      </c>
      <c r="EV429">
        <v>0</v>
      </c>
      <c r="EW429">
        <v>0</v>
      </c>
      <c r="EX429">
        <v>0</v>
      </c>
      <c r="EY429">
        <v>0</v>
      </c>
      <c r="EZ429">
        <v>5</v>
      </c>
      <c r="FC429">
        <v>0</v>
      </c>
      <c r="FD429">
        <v>18</v>
      </c>
      <c r="FF429">
        <v>183.33</v>
      </c>
      <c r="FQ429">
        <v>0</v>
      </c>
      <c r="FR429">
        <f t="shared" si="280"/>
        <v>0</v>
      </c>
      <c r="FS429">
        <v>0</v>
      </c>
      <c r="FX429">
        <v>0</v>
      </c>
      <c r="FY429">
        <v>0</v>
      </c>
      <c r="GA429" t="s">
        <v>97</v>
      </c>
      <c r="GD429">
        <v>0</v>
      </c>
      <c r="GF429">
        <v>869170248</v>
      </c>
      <c r="GG429">
        <v>2</v>
      </c>
      <c r="GH429">
        <v>3</v>
      </c>
      <c r="GI429">
        <v>5</v>
      </c>
      <c r="GJ429">
        <v>0</v>
      </c>
      <c r="GK429">
        <f>ROUND(R429*(S12)/100,2)</f>
        <v>0</v>
      </c>
      <c r="GL429">
        <f t="shared" si="281"/>
        <v>0</v>
      </c>
      <c r="GM429">
        <f t="shared" si="282"/>
        <v>8414.9</v>
      </c>
      <c r="GN429">
        <f t="shared" si="283"/>
        <v>0</v>
      </c>
      <c r="GO429">
        <f t="shared" si="284"/>
        <v>8414.9</v>
      </c>
      <c r="GP429">
        <f t="shared" si="285"/>
        <v>0</v>
      </c>
      <c r="GR429">
        <v>1</v>
      </c>
      <c r="GS429">
        <v>1</v>
      </c>
      <c r="GT429">
        <v>0</v>
      </c>
      <c r="GU429" t="s">
        <v>3</v>
      </c>
      <c r="GV429">
        <f t="shared" si="286"/>
        <v>0</v>
      </c>
      <c r="GW429">
        <v>1</v>
      </c>
      <c r="GX429">
        <f t="shared" si="287"/>
        <v>0</v>
      </c>
      <c r="HA429">
        <v>0</v>
      </c>
      <c r="HB429">
        <v>0</v>
      </c>
      <c r="HC429">
        <f t="shared" si="288"/>
        <v>0</v>
      </c>
      <c r="HE429" t="s">
        <v>62</v>
      </c>
      <c r="HF429" t="s">
        <v>31</v>
      </c>
      <c r="HM429" t="s">
        <v>3</v>
      </c>
      <c r="HN429" t="s">
        <v>3</v>
      </c>
      <c r="HO429" t="s">
        <v>3</v>
      </c>
      <c r="HP429" t="s">
        <v>3</v>
      </c>
      <c r="HQ429" t="s">
        <v>3</v>
      </c>
      <c r="IK429">
        <v>0</v>
      </c>
    </row>
    <row r="431" spans="1:255" x14ac:dyDescent="0.2">
      <c r="A431" s="3">
        <v>51</v>
      </c>
      <c r="B431" s="3">
        <f>B400</f>
        <v>1</v>
      </c>
      <c r="C431" s="3">
        <f>A400</f>
        <v>5</v>
      </c>
      <c r="D431" s="3">
        <f>ROW(A400)</f>
        <v>400</v>
      </c>
      <c r="E431" s="3"/>
      <c r="F431" s="3" t="str">
        <f>IF(F400&lt;&gt;"",F400,"")</f>
        <v>Новый подраздел</v>
      </c>
      <c r="G431" s="3" t="str">
        <f>IF(G400&lt;&gt;"",G400,"")</f>
        <v>Монтажные работы</v>
      </c>
      <c r="H431" s="3">
        <v>0</v>
      </c>
      <c r="I431" s="3"/>
      <c r="J431" s="3"/>
      <c r="K431" s="3"/>
      <c r="L431" s="3"/>
      <c r="M431" s="3"/>
      <c r="N431" s="3"/>
      <c r="O431" s="3">
        <f t="shared" ref="O431:T431" si="299">ROUND(AB431,2)</f>
        <v>1873216.8</v>
      </c>
      <c r="P431" s="3">
        <f t="shared" si="299"/>
        <v>1752860.42</v>
      </c>
      <c r="Q431" s="3">
        <f t="shared" si="299"/>
        <v>13605.07</v>
      </c>
      <c r="R431" s="3">
        <f t="shared" si="299"/>
        <v>3726.48</v>
      </c>
      <c r="S431" s="3">
        <f t="shared" si="299"/>
        <v>106751.31</v>
      </c>
      <c r="T431" s="3">
        <f t="shared" si="299"/>
        <v>0</v>
      </c>
      <c r="U431" s="3">
        <f>AH431</f>
        <v>285.08447313455991</v>
      </c>
      <c r="V431" s="3">
        <f>AI431</f>
        <v>0</v>
      </c>
      <c r="W431" s="3">
        <f>ROUND(AJ431,2)</f>
        <v>0</v>
      </c>
      <c r="X431" s="3">
        <f>ROUND(AK431,2)</f>
        <v>98211.21</v>
      </c>
      <c r="Y431" s="3">
        <f>ROUND(AL431,2)</f>
        <v>45903.06</v>
      </c>
      <c r="Z431" s="3"/>
      <c r="AA431" s="3"/>
      <c r="AB431" s="3">
        <f>ROUND(SUMIF(AA404:AA429,"=52210627",O404:O429),2)</f>
        <v>1873216.8</v>
      </c>
      <c r="AC431" s="3">
        <f>ROUND(SUMIF(AA404:AA429,"=52210627",P404:P429),2)</f>
        <v>1752860.42</v>
      </c>
      <c r="AD431" s="3">
        <f>ROUND(SUMIF(AA404:AA429,"=52210627",Q404:Q429),2)</f>
        <v>13605.07</v>
      </c>
      <c r="AE431" s="3">
        <f>ROUND(SUMIF(AA404:AA429,"=52210627",R404:R429),2)</f>
        <v>3726.48</v>
      </c>
      <c r="AF431" s="3">
        <f>ROUND(SUMIF(AA404:AA429,"=52210627",S404:S429),2)</f>
        <v>106751.31</v>
      </c>
      <c r="AG431" s="3">
        <f>ROUND(SUMIF(AA404:AA429,"=52210627",T404:T429),2)</f>
        <v>0</v>
      </c>
      <c r="AH431" s="3">
        <f>SUMIF(AA404:AA429,"=52210627",U404:U429)</f>
        <v>285.08447313455991</v>
      </c>
      <c r="AI431" s="3">
        <f>SUMIF(AA404:AA429,"=52210627",V404:V429)</f>
        <v>0</v>
      </c>
      <c r="AJ431" s="3">
        <f>ROUND(SUMIF(AA404:AA429,"=52210627",W404:W429),2)</f>
        <v>0</v>
      </c>
      <c r="AK431" s="3">
        <f>ROUND(SUMIF(AA404:AA429,"=52210627",X404:X429),2)</f>
        <v>98211.21</v>
      </c>
      <c r="AL431" s="3">
        <f>ROUND(SUMIF(AA404:AA429,"=52210627",Y404:Y429),2)</f>
        <v>45903.06</v>
      </c>
      <c r="AM431" s="3"/>
      <c r="AN431" s="3"/>
      <c r="AO431" s="3">
        <f t="shared" ref="AO431:BD431" si="300">ROUND(BX431,2)</f>
        <v>0</v>
      </c>
      <c r="AP431" s="3">
        <f t="shared" si="300"/>
        <v>0</v>
      </c>
      <c r="AQ431" s="3">
        <f t="shared" si="300"/>
        <v>0</v>
      </c>
      <c r="AR431" s="3">
        <f t="shared" si="300"/>
        <v>2023293.43</v>
      </c>
      <c r="AS431" s="3">
        <f t="shared" si="300"/>
        <v>0</v>
      </c>
      <c r="AT431" s="3">
        <f t="shared" si="300"/>
        <v>2023293.43</v>
      </c>
      <c r="AU431" s="3">
        <f t="shared" si="300"/>
        <v>0</v>
      </c>
      <c r="AV431" s="3">
        <f t="shared" si="300"/>
        <v>1752860.42</v>
      </c>
      <c r="AW431" s="3">
        <f t="shared" si="300"/>
        <v>1752860.42</v>
      </c>
      <c r="AX431" s="3">
        <f t="shared" si="300"/>
        <v>0</v>
      </c>
      <c r="AY431" s="3">
        <f t="shared" si="300"/>
        <v>1752860.42</v>
      </c>
      <c r="AZ431" s="3">
        <f t="shared" si="300"/>
        <v>0</v>
      </c>
      <c r="BA431" s="3">
        <f t="shared" si="300"/>
        <v>0</v>
      </c>
      <c r="BB431" s="3">
        <f t="shared" si="300"/>
        <v>0</v>
      </c>
      <c r="BC431" s="3">
        <f t="shared" si="300"/>
        <v>0</v>
      </c>
      <c r="BD431" s="3">
        <f t="shared" si="300"/>
        <v>0</v>
      </c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>
        <f>ROUND(SUMIF(AA404:AA429,"=52210627",FQ404:FQ429),2)</f>
        <v>0</v>
      </c>
      <c r="BY431" s="3">
        <f>ROUND(SUMIF(AA404:AA429,"=52210627",FR404:FR429),2)</f>
        <v>0</v>
      </c>
      <c r="BZ431" s="3">
        <f>ROUND(SUMIF(AA404:AA429,"=52210627",GL404:GL429),2)</f>
        <v>0</v>
      </c>
      <c r="CA431" s="3">
        <f>ROUND(SUMIF(AA404:AA429,"=52210627",GM404:GM429),2)</f>
        <v>2023293.43</v>
      </c>
      <c r="CB431" s="3">
        <f>ROUND(SUMIF(AA404:AA429,"=52210627",GN404:GN429),2)</f>
        <v>0</v>
      </c>
      <c r="CC431" s="3">
        <f>ROUND(SUMIF(AA404:AA429,"=52210627",GO404:GO429),2)</f>
        <v>2023293.43</v>
      </c>
      <c r="CD431" s="3">
        <f>ROUND(SUMIF(AA404:AA429,"=52210627",GP404:GP429),2)</f>
        <v>0</v>
      </c>
      <c r="CE431" s="3">
        <f>AC431-BX431</f>
        <v>1752860.42</v>
      </c>
      <c r="CF431" s="3">
        <f>AC431-BY431</f>
        <v>1752860.42</v>
      </c>
      <c r="CG431" s="3">
        <f>BX431-BZ431</f>
        <v>0</v>
      </c>
      <c r="CH431" s="3">
        <f>AC431-BX431-BY431+BZ431</f>
        <v>1752860.42</v>
      </c>
      <c r="CI431" s="3">
        <f>BY431-BZ431</f>
        <v>0</v>
      </c>
      <c r="CJ431" s="3">
        <f>ROUND(SUMIF(AA404:AA429,"=52210627",GX404:GX429),2)</f>
        <v>0</v>
      </c>
      <c r="CK431" s="3">
        <f>ROUND(SUMIF(AA404:AA429,"=52210627",GY404:GY429),2)</f>
        <v>0</v>
      </c>
      <c r="CL431" s="3">
        <f>ROUND(SUMIF(AA404:AA429,"=52210627",GZ404:GZ429),2)</f>
        <v>0</v>
      </c>
      <c r="CM431" s="3">
        <f>ROUND(SUMIF(AA404:AA429,"=52210627",HD404:HD429),2)</f>
        <v>0</v>
      </c>
      <c r="CN431" s="3"/>
      <c r="CO431" s="3"/>
      <c r="CP431" s="3"/>
      <c r="CQ431" s="3"/>
      <c r="CR431" s="3"/>
      <c r="CS431" s="3"/>
      <c r="CT431" s="3"/>
      <c r="CU431" s="3"/>
      <c r="CV431" s="3"/>
      <c r="CW431" s="3"/>
      <c r="CX431" s="3"/>
      <c r="CY431" s="3"/>
      <c r="CZ431" s="3"/>
      <c r="DA431" s="3"/>
      <c r="DB431" s="3"/>
      <c r="DC431" s="3"/>
      <c r="DD431" s="3"/>
      <c r="DE431" s="3"/>
      <c r="DF431" s="3"/>
      <c r="DG431" s="4">
        <f t="shared" ref="DG431:DL431" si="301">ROUND(DT431,2)</f>
        <v>1873216.8</v>
      </c>
      <c r="DH431" s="4">
        <f t="shared" si="301"/>
        <v>1752860.42</v>
      </c>
      <c r="DI431" s="4">
        <f t="shared" si="301"/>
        <v>13605.07</v>
      </c>
      <c r="DJ431" s="4">
        <f t="shared" si="301"/>
        <v>3726.48</v>
      </c>
      <c r="DK431" s="4">
        <f t="shared" si="301"/>
        <v>106751.31</v>
      </c>
      <c r="DL431" s="4">
        <f t="shared" si="301"/>
        <v>0</v>
      </c>
      <c r="DM431" s="4">
        <f>DZ431</f>
        <v>285.08447313455991</v>
      </c>
      <c r="DN431" s="4">
        <f>EA431</f>
        <v>0</v>
      </c>
      <c r="DO431" s="4">
        <f>ROUND(EB431,2)</f>
        <v>0</v>
      </c>
      <c r="DP431" s="4">
        <f>ROUND(EC431,2)</f>
        <v>98211.21</v>
      </c>
      <c r="DQ431" s="4">
        <f>ROUND(ED431,2)</f>
        <v>45903.06</v>
      </c>
      <c r="DR431" s="4"/>
      <c r="DS431" s="4"/>
      <c r="DT431" s="4">
        <f>ROUND(SUMIF(AA404:AA429,"=52210569",O404:O429),2)</f>
        <v>1873216.8</v>
      </c>
      <c r="DU431" s="4">
        <f>ROUND(SUMIF(AA404:AA429,"=52210569",P404:P429),2)</f>
        <v>1752860.42</v>
      </c>
      <c r="DV431" s="4">
        <f>ROUND(SUMIF(AA404:AA429,"=52210569",Q404:Q429),2)</f>
        <v>13605.07</v>
      </c>
      <c r="DW431" s="4">
        <f>ROUND(SUMIF(AA404:AA429,"=52210569",R404:R429),2)</f>
        <v>3726.48</v>
      </c>
      <c r="DX431" s="4">
        <f>ROUND(SUMIF(AA404:AA429,"=52210569",S404:S429),2)</f>
        <v>106751.31</v>
      </c>
      <c r="DY431" s="4">
        <f>ROUND(SUMIF(AA404:AA429,"=52210569",T404:T429),2)</f>
        <v>0</v>
      </c>
      <c r="DZ431" s="4">
        <f>SUMIF(AA404:AA429,"=52210569",U404:U429)</f>
        <v>285.08447313455991</v>
      </c>
      <c r="EA431" s="4">
        <f>SUMIF(AA404:AA429,"=52210569",V404:V429)</f>
        <v>0</v>
      </c>
      <c r="EB431" s="4">
        <f>ROUND(SUMIF(AA404:AA429,"=52210569",W404:W429),2)</f>
        <v>0</v>
      </c>
      <c r="EC431" s="4">
        <f>ROUND(SUMIF(AA404:AA429,"=52210569",X404:X429),2)</f>
        <v>98211.21</v>
      </c>
      <c r="ED431" s="4">
        <f>ROUND(SUMIF(AA404:AA429,"=52210569",Y404:Y429),2)</f>
        <v>45903.06</v>
      </c>
      <c r="EE431" s="4"/>
      <c r="EF431" s="4"/>
      <c r="EG431" s="4">
        <f t="shared" ref="EG431:EV431" si="302">ROUND(FP431,2)</f>
        <v>0</v>
      </c>
      <c r="EH431" s="4">
        <f t="shared" si="302"/>
        <v>0</v>
      </c>
      <c r="EI431" s="4">
        <f t="shared" si="302"/>
        <v>0</v>
      </c>
      <c r="EJ431" s="4">
        <f t="shared" si="302"/>
        <v>2023293.43</v>
      </c>
      <c r="EK431" s="4">
        <f t="shared" si="302"/>
        <v>0</v>
      </c>
      <c r="EL431" s="4">
        <f t="shared" si="302"/>
        <v>2023293.43</v>
      </c>
      <c r="EM431" s="4">
        <f t="shared" si="302"/>
        <v>0</v>
      </c>
      <c r="EN431" s="4">
        <f t="shared" si="302"/>
        <v>1752860.42</v>
      </c>
      <c r="EO431" s="4">
        <f t="shared" si="302"/>
        <v>1752860.42</v>
      </c>
      <c r="EP431" s="4">
        <f t="shared" si="302"/>
        <v>0</v>
      </c>
      <c r="EQ431" s="4">
        <f t="shared" si="302"/>
        <v>1752860.42</v>
      </c>
      <c r="ER431" s="4">
        <f t="shared" si="302"/>
        <v>0</v>
      </c>
      <c r="ES431" s="4">
        <f t="shared" si="302"/>
        <v>0</v>
      </c>
      <c r="ET431" s="4">
        <f t="shared" si="302"/>
        <v>0</v>
      </c>
      <c r="EU431" s="4">
        <f t="shared" si="302"/>
        <v>0</v>
      </c>
      <c r="EV431" s="4">
        <f t="shared" si="302"/>
        <v>0</v>
      </c>
      <c r="EW431" s="4"/>
      <c r="EX431" s="4"/>
      <c r="EY431" s="4"/>
      <c r="EZ431" s="4"/>
      <c r="FA431" s="4"/>
      <c r="FB431" s="4"/>
      <c r="FC431" s="4"/>
      <c r="FD431" s="4"/>
      <c r="FE431" s="4"/>
      <c r="FF431" s="4"/>
      <c r="FG431" s="4"/>
      <c r="FH431" s="4"/>
      <c r="FI431" s="4"/>
      <c r="FJ431" s="4"/>
      <c r="FK431" s="4"/>
      <c r="FL431" s="4"/>
      <c r="FM431" s="4"/>
      <c r="FN431" s="4"/>
      <c r="FO431" s="4"/>
      <c r="FP431" s="4">
        <f>ROUND(SUMIF(AA404:AA429,"=52210569",FQ404:FQ429),2)</f>
        <v>0</v>
      </c>
      <c r="FQ431" s="4">
        <f>ROUND(SUMIF(AA404:AA429,"=52210569",FR404:FR429),2)</f>
        <v>0</v>
      </c>
      <c r="FR431" s="4">
        <f>ROUND(SUMIF(AA404:AA429,"=52210569",GL404:GL429),2)</f>
        <v>0</v>
      </c>
      <c r="FS431" s="4">
        <f>ROUND(SUMIF(AA404:AA429,"=52210569",GM404:GM429),2)</f>
        <v>2023293.43</v>
      </c>
      <c r="FT431" s="4">
        <f>ROUND(SUMIF(AA404:AA429,"=52210569",GN404:GN429),2)</f>
        <v>0</v>
      </c>
      <c r="FU431" s="4">
        <f>ROUND(SUMIF(AA404:AA429,"=52210569",GO404:GO429),2)</f>
        <v>2023293.43</v>
      </c>
      <c r="FV431" s="4">
        <f>ROUND(SUMIF(AA404:AA429,"=52210569",GP404:GP429),2)</f>
        <v>0</v>
      </c>
      <c r="FW431" s="4">
        <f>DU431-FP431</f>
        <v>1752860.42</v>
      </c>
      <c r="FX431" s="4">
        <f>DU431-FQ431</f>
        <v>1752860.42</v>
      </c>
      <c r="FY431" s="4">
        <f>FP431-FR431</f>
        <v>0</v>
      </c>
      <c r="FZ431" s="4">
        <f>DU431-FP431-FQ431+FR431</f>
        <v>1752860.42</v>
      </c>
      <c r="GA431" s="4">
        <f>FQ431-FR431</f>
        <v>0</v>
      </c>
      <c r="GB431" s="4">
        <f>ROUND(SUMIF(AA404:AA429,"=52210569",GX404:GX429),2)</f>
        <v>0</v>
      </c>
      <c r="GC431" s="4">
        <f>ROUND(SUMIF(AA404:AA429,"=52210569",GY404:GY429),2)</f>
        <v>0</v>
      </c>
      <c r="GD431" s="4">
        <f>ROUND(SUMIF(AA404:AA429,"=52210569",GZ404:GZ429),2)</f>
        <v>0</v>
      </c>
      <c r="GE431" s="4">
        <f>ROUND(SUMIF(AA404:AA429,"=52210569",HD404:HD429),2)</f>
        <v>0</v>
      </c>
      <c r="GF431" s="4"/>
      <c r="GG431" s="4"/>
      <c r="GH431" s="4"/>
      <c r="GI431" s="4"/>
      <c r="GJ431" s="4"/>
      <c r="GK431" s="4"/>
      <c r="GL431" s="4"/>
      <c r="GM431" s="4"/>
      <c r="GN431" s="4"/>
      <c r="GO431" s="4"/>
      <c r="GP431" s="4"/>
      <c r="GQ431" s="4"/>
      <c r="GR431" s="4"/>
      <c r="GS431" s="4"/>
      <c r="GT431" s="4"/>
      <c r="GU431" s="4"/>
      <c r="GV431" s="4"/>
      <c r="GW431" s="4"/>
      <c r="GX431" s="4">
        <v>0</v>
      </c>
    </row>
    <row r="433" spans="1:28" x14ac:dyDescent="0.2">
      <c r="A433" s="5">
        <v>50</v>
      </c>
      <c r="B433" s="5">
        <v>0</v>
      </c>
      <c r="C433" s="5">
        <v>0</v>
      </c>
      <c r="D433" s="5">
        <v>1</v>
      </c>
      <c r="E433" s="5">
        <v>201</v>
      </c>
      <c r="F433" s="5">
        <f>ROUND(Source!O431,O433)</f>
        <v>1873216.8</v>
      </c>
      <c r="G433" s="5" t="s">
        <v>98</v>
      </c>
      <c r="H433" s="5" t="s">
        <v>99</v>
      </c>
      <c r="I433" s="5"/>
      <c r="J433" s="5"/>
      <c r="K433" s="5">
        <v>201</v>
      </c>
      <c r="L433" s="5">
        <v>1</v>
      </c>
      <c r="M433" s="5">
        <v>3</v>
      </c>
      <c r="N433" s="5" t="s">
        <v>3</v>
      </c>
      <c r="O433" s="5">
        <v>2</v>
      </c>
      <c r="P433" s="5">
        <f>ROUND(Source!DG431,O433)</f>
        <v>1873216.8</v>
      </c>
      <c r="Q433" s="5"/>
      <c r="R433" s="5"/>
      <c r="S433" s="5"/>
      <c r="T433" s="5"/>
      <c r="U433" s="5"/>
      <c r="V433" s="5"/>
      <c r="W433" s="5">
        <v>1873216.8</v>
      </c>
      <c r="X433" s="5">
        <v>1</v>
      </c>
      <c r="Y433" s="5">
        <v>1873216.8</v>
      </c>
      <c r="Z433" s="5">
        <v>1873216.8</v>
      </c>
      <c r="AA433" s="5">
        <v>1</v>
      </c>
      <c r="AB433" s="5">
        <v>1873216.8</v>
      </c>
    </row>
    <row r="434" spans="1:28" x14ac:dyDescent="0.2">
      <c r="A434" s="5">
        <v>50</v>
      </c>
      <c r="B434" s="5">
        <v>0</v>
      </c>
      <c r="C434" s="5">
        <v>0</v>
      </c>
      <c r="D434" s="5">
        <v>1</v>
      </c>
      <c r="E434" s="5">
        <v>202</v>
      </c>
      <c r="F434" s="5">
        <f>ROUND(Source!P431,O434)</f>
        <v>1752860.42</v>
      </c>
      <c r="G434" s="5" t="s">
        <v>100</v>
      </c>
      <c r="H434" s="5" t="s">
        <v>101</v>
      </c>
      <c r="I434" s="5"/>
      <c r="J434" s="5"/>
      <c r="K434" s="5">
        <v>202</v>
      </c>
      <c r="L434" s="5">
        <v>2</v>
      </c>
      <c r="M434" s="5">
        <v>3</v>
      </c>
      <c r="N434" s="5" t="s">
        <v>3</v>
      </c>
      <c r="O434" s="5">
        <v>2</v>
      </c>
      <c r="P434" s="5">
        <f>ROUND(Source!DH431,O434)</f>
        <v>1752860.42</v>
      </c>
      <c r="Q434" s="5"/>
      <c r="R434" s="5"/>
      <c r="S434" s="5"/>
      <c r="T434" s="5"/>
      <c r="U434" s="5"/>
      <c r="V434" s="5"/>
      <c r="W434" s="5">
        <v>1752860.42</v>
      </c>
      <c r="X434" s="5">
        <v>1</v>
      </c>
      <c r="Y434" s="5">
        <v>1752860.42</v>
      </c>
      <c r="Z434" s="5">
        <v>1752860.42</v>
      </c>
      <c r="AA434" s="5">
        <v>1</v>
      </c>
      <c r="AB434" s="5">
        <v>1752860.42</v>
      </c>
    </row>
    <row r="435" spans="1:28" x14ac:dyDescent="0.2">
      <c r="A435" s="5">
        <v>50</v>
      </c>
      <c r="B435" s="5">
        <v>0</v>
      </c>
      <c r="C435" s="5">
        <v>0</v>
      </c>
      <c r="D435" s="5">
        <v>1</v>
      </c>
      <c r="E435" s="5">
        <v>222</v>
      </c>
      <c r="F435" s="5">
        <f>ROUND(Source!AO431,O435)</f>
        <v>0</v>
      </c>
      <c r="G435" s="5" t="s">
        <v>102</v>
      </c>
      <c r="H435" s="5" t="s">
        <v>103</v>
      </c>
      <c r="I435" s="5"/>
      <c r="J435" s="5"/>
      <c r="K435" s="5">
        <v>222</v>
      </c>
      <c r="L435" s="5">
        <v>3</v>
      </c>
      <c r="M435" s="5">
        <v>3</v>
      </c>
      <c r="N435" s="5" t="s">
        <v>3</v>
      </c>
      <c r="O435" s="5">
        <v>2</v>
      </c>
      <c r="P435" s="5">
        <f>ROUND(Source!EG431,O435)</f>
        <v>0</v>
      </c>
      <c r="Q435" s="5"/>
      <c r="R435" s="5"/>
      <c r="S435" s="5"/>
      <c r="T435" s="5"/>
      <c r="U435" s="5"/>
      <c r="V435" s="5"/>
      <c r="W435" s="5">
        <v>0</v>
      </c>
      <c r="X435" s="5">
        <v>1</v>
      </c>
      <c r="Y435" s="5">
        <v>0</v>
      </c>
      <c r="Z435" s="5">
        <v>0</v>
      </c>
      <c r="AA435" s="5">
        <v>1</v>
      </c>
      <c r="AB435" s="5">
        <v>0</v>
      </c>
    </row>
    <row r="436" spans="1:28" x14ac:dyDescent="0.2">
      <c r="A436" s="5">
        <v>50</v>
      </c>
      <c r="B436" s="5">
        <v>0</v>
      </c>
      <c r="C436" s="5">
        <v>0</v>
      </c>
      <c r="D436" s="5">
        <v>1</v>
      </c>
      <c r="E436" s="5">
        <v>225</v>
      </c>
      <c r="F436" s="5">
        <f>ROUND(Source!AV431,O436)</f>
        <v>1752860.42</v>
      </c>
      <c r="G436" s="5" t="s">
        <v>104</v>
      </c>
      <c r="H436" s="5" t="s">
        <v>105</v>
      </c>
      <c r="I436" s="5"/>
      <c r="J436" s="5"/>
      <c r="K436" s="5">
        <v>225</v>
      </c>
      <c r="L436" s="5">
        <v>4</v>
      </c>
      <c r="M436" s="5">
        <v>3</v>
      </c>
      <c r="N436" s="5" t="s">
        <v>3</v>
      </c>
      <c r="O436" s="5">
        <v>2</v>
      </c>
      <c r="P436" s="5">
        <f>ROUND(Source!EN431,O436)</f>
        <v>1752860.42</v>
      </c>
      <c r="Q436" s="5"/>
      <c r="R436" s="5"/>
      <c r="S436" s="5"/>
      <c r="T436" s="5"/>
      <c r="U436" s="5"/>
      <c r="V436" s="5"/>
      <c r="W436" s="5">
        <v>1752860.42</v>
      </c>
      <c r="X436" s="5">
        <v>1</v>
      </c>
      <c r="Y436" s="5">
        <v>1752860.42</v>
      </c>
      <c r="Z436" s="5">
        <v>1752860.42</v>
      </c>
      <c r="AA436" s="5">
        <v>1</v>
      </c>
      <c r="AB436" s="5">
        <v>1752860.42</v>
      </c>
    </row>
    <row r="437" spans="1:28" x14ac:dyDescent="0.2">
      <c r="A437" s="5">
        <v>50</v>
      </c>
      <c r="B437" s="5">
        <v>0</v>
      </c>
      <c r="C437" s="5">
        <v>0</v>
      </c>
      <c r="D437" s="5">
        <v>1</v>
      </c>
      <c r="E437" s="5">
        <v>226</v>
      </c>
      <c r="F437" s="5">
        <f>ROUND(Source!AW431,O437)</f>
        <v>1752860.42</v>
      </c>
      <c r="G437" s="5" t="s">
        <v>106</v>
      </c>
      <c r="H437" s="5" t="s">
        <v>107</v>
      </c>
      <c r="I437" s="5"/>
      <c r="J437" s="5"/>
      <c r="K437" s="5">
        <v>226</v>
      </c>
      <c r="L437" s="5">
        <v>5</v>
      </c>
      <c r="M437" s="5">
        <v>3</v>
      </c>
      <c r="N437" s="5" t="s">
        <v>3</v>
      </c>
      <c r="O437" s="5">
        <v>2</v>
      </c>
      <c r="P437" s="5">
        <f>ROUND(Source!EO431,O437)</f>
        <v>1752860.42</v>
      </c>
      <c r="Q437" s="5"/>
      <c r="R437" s="5"/>
      <c r="S437" s="5"/>
      <c r="T437" s="5"/>
      <c r="U437" s="5"/>
      <c r="V437" s="5"/>
      <c r="W437" s="5">
        <v>1752860.42</v>
      </c>
      <c r="X437" s="5">
        <v>1</v>
      </c>
      <c r="Y437" s="5">
        <v>1752860.42</v>
      </c>
      <c r="Z437" s="5">
        <v>1752860.42</v>
      </c>
      <c r="AA437" s="5">
        <v>1</v>
      </c>
      <c r="AB437" s="5">
        <v>1752860.42</v>
      </c>
    </row>
    <row r="438" spans="1:28" x14ac:dyDescent="0.2">
      <c r="A438" s="5">
        <v>50</v>
      </c>
      <c r="B438" s="5">
        <v>0</v>
      </c>
      <c r="C438" s="5">
        <v>0</v>
      </c>
      <c r="D438" s="5">
        <v>1</v>
      </c>
      <c r="E438" s="5">
        <v>227</v>
      </c>
      <c r="F438" s="5">
        <f>ROUND(Source!AX431,O438)</f>
        <v>0</v>
      </c>
      <c r="G438" s="5" t="s">
        <v>108</v>
      </c>
      <c r="H438" s="5" t="s">
        <v>109</v>
      </c>
      <c r="I438" s="5"/>
      <c r="J438" s="5"/>
      <c r="K438" s="5">
        <v>227</v>
      </c>
      <c r="L438" s="5">
        <v>6</v>
      </c>
      <c r="M438" s="5">
        <v>3</v>
      </c>
      <c r="N438" s="5" t="s">
        <v>3</v>
      </c>
      <c r="O438" s="5">
        <v>2</v>
      </c>
      <c r="P438" s="5">
        <f>ROUND(Source!EP431,O438)</f>
        <v>0</v>
      </c>
      <c r="Q438" s="5"/>
      <c r="R438" s="5"/>
      <c r="S438" s="5"/>
      <c r="T438" s="5"/>
      <c r="U438" s="5"/>
      <c r="V438" s="5"/>
      <c r="W438" s="5">
        <v>0</v>
      </c>
      <c r="X438" s="5">
        <v>1</v>
      </c>
      <c r="Y438" s="5">
        <v>0</v>
      </c>
      <c r="Z438" s="5">
        <v>0</v>
      </c>
      <c r="AA438" s="5">
        <v>1</v>
      </c>
      <c r="AB438" s="5">
        <v>0</v>
      </c>
    </row>
    <row r="439" spans="1:28" x14ac:dyDescent="0.2">
      <c r="A439" s="5">
        <v>50</v>
      </c>
      <c r="B439" s="5">
        <v>0</v>
      </c>
      <c r="C439" s="5">
        <v>0</v>
      </c>
      <c r="D439" s="5">
        <v>1</v>
      </c>
      <c r="E439" s="5">
        <v>228</v>
      </c>
      <c r="F439" s="5">
        <f>ROUND(Source!AY431,O439)</f>
        <v>1752860.42</v>
      </c>
      <c r="G439" s="5" t="s">
        <v>110</v>
      </c>
      <c r="H439" s="5" t="s">
        <v>111</v>
      </c>
      <c r="I439" s="5"/>
      <c r="J439" s="5"/>
      <c r="K439" s="5">
        <v>228</v>
      </c>
      <c r="L439" s="5">
        <v>7</v>
      </c>
      <c r="M439" s="5">
        <v>3</v>
      </c>
      <c r="N439" s="5" t="s">
        <v>3</v>
      </c>
      <c r="O439" s="5">
        <v>2</v>
      </c>
      <c r="P439" s="5">
        <f>ROUND(Source!EQ431,O439)</f>
        <v>1752860.42</v>
      </c>
      <c r="Q439" s="5"/>
      <c r="R439" s="5"/>
      <c r="S439" s="5"/>
      <c r="T439" s="5"/>
      <c r="U439" s="5"/>
      <c r="V439" s="5"/>
      <c r="W439" s="5">
        <v>1752860.42</v>
      </c>
      <c r="X439" s="5">
        <v>1</v>
      </c>
      <c r="Y439" s="5">
        <v>1752860.42</v>
      </c>
      <c r="Z439" s="5">
        <v>1752860.42</v>
      </c>
      <c r="AA439" s="5">
        <v>1</v>
      </c>
      <c r="AB439" s="5">
        <v>1752860.42</v>
      </c>
    </row>
    <row r="440" spans="1:28" x14ac:dyDescent="0.2">
      <c r="A440" s="5">
        <v>50</v>
      </c>
      <c r="B440" s="5">
        <v>0</v>
      </c>
      <c r="C440" s="5">
        <v>0</v>
      </c>
      <c r="D440" s="5">
        <v>1</v>
      </c>
      <c r="E440" s="5">
        <v>216</v>
      </c>
      <c r="F440" s="5">
        <f>ROUND(Source!AP431,O440)</f>
        <v>0</v>
      </c>
      <c r="G440" s="5" t="s">
        <v>112</v>
      </c>
      <c r="H440" s="5" t="s">
        <v>113</v>
      </c>
      <c r="I440" s="5"/>
      <c r="J440" s="5"/>
      <c r="K440" s="5">
        <v>216</v>
      </c>
      <c r="L440" s="5">
        <v>8</v>
      </c>
      <c r="M440" s="5">
        <v>3</v>
      </c>
      <c r="N440" s="5" t="s">
        <v>3</v>
      </c>
      <c r="O440" s="5">
        <v>2</v>
      </c>
      <c r="P440" s="5">
        <f>ROUND(Source!EH431,O440)</f>
        <v>0</v>
      </c>
      <c r="Q440" s="5"/>
      <c r="R440" s="5"/>
      <c r="S440" s="5"/>
      <c r="T440" s="5"/>
      <c r="U440" s="5"/>
      <c r="V440" s="5"/>
      <c r="W440" s="5">
        <v>0</v>
      </c>
      <c r="X440" s="5">
        <v>1</v>
      </c>
      <c r="Y440" s="5">
        <v>0</v>
      </c>
      <c r="Z440" s="5">
        <v>0</v>
      </c>
      <c r="AA440" s="5">
        <v>1</v>
      </c>
      <c r="AB440" s="5">
        <v>0</v>
      </c>
    </row>
    <row r="441" spans="1:28" x14ac:dyDescent="0.2">
      <c r="A441" s="5">
        <v>50</v>
      </c>
      <c r="B441" s="5">
        <v>0</v>
      </c>
      <c r="C441" s="5">
        <v>0</v>
      </c>
      <c r="D441" s="5">
        <v>1</v>
      </c>
      <c r="E441" s="5">
        <v>223</v>
      </c>
      <c r="F441" s="5">
        <f>ROUND(Source!AQ431,O441)</f>
        <v>0</v>
      </c>
      <c r="G441" s="5" t="s">
        <v>114</v>
      </c>
      <c r="H441" s="5" t="s">
        <v>115</v>
      </c>
      <c r="I441" s="5"/>
      <c r="J441" s="5"/>
      <c r="K441" s="5">
        <v>223</v>
      </c>
      <c r="L441" s="5">
        <v>9</v>
      </c>
      <c r="M441" s="5">
        <v>3</v>
      </c>
      <c r="N441" s="5" t="s">
        <v>3</v>
      </c>
      <c r="O441" s="5">
        <v>2</v>
      </c>
      <c r="P441" s="5">
        <f>ROUND(Source!EI431,O441)</f>
        <v>0</v>
      </c>
      <c r="Q441" s="5"/>
      <c r="R441" s="5"/>
      <c r="S441" s="5"/>
      <c r="T441" s="5"/>
      <c r="U441" s="5"/>
      <c r="V441" s="5"/>
      <c r="W441" s="5">
        <v>0</v>
      </c>
      <c r="X441" s="5">
        <v>1</v>
      </c>
      <c r="Y441" s="5">
        <v>0</v>
      </c>
      <c r="Z441" s="5">
        <v>0</v>
      </c>
      <c r="AA441" s="5">
        <v>1</v>
      </c>
      <c r="AB441" s="5">
        <v>0</v>
      </c>
    </row>
    <row r="442" spans="1:28" x14ac:dyDescent="0.2">
      <c r="A442" s="5">
        <v>50</v>
      </c>
      <c r="B442" s="5">
        <v>0</v>
      </c>
      <c r="C442" s="5">
        <v>0</v>
      </c>
      <c r="D442" s="5">
        <v>1</v>
      </c>
      <c r="E442" s="5">
        <v>229</v>
      </c>
      <c r="F442" s="5">
        <f>ROUND(Source!AZ431,O442)</f>
        <v>0</v>
      </c>
      <c r="G442" s="5" t="s">
        <v>116</v>
      </c>
      <c r="H442" s="5" t="s">
        <v>117</v>
      </c>
      <c r="I442" s="5"/>
      <c r="J442" s="5"/>
      <c r="K442" s="5">
        <v>229</v>
      </c>
      <c r="L442" s="5">
        <v>10</v>
      </c>
      <c r="M442" s="5">
        <v>3</v>
      </c>
      <c r="N442" s="5" t="s">
        <v>3</v>
      </c>
      <c r="O442" s="5">
        <v>2</v>
      </c>
      <c r="P442" s="5">
        <f>ROUND(Source!ER431,O442)</f>
        <v>0</v>
      </c>
      <c r="Q442" s="5"/>
      <c r="R442" s="5"/>
      <c r="S442" s="5"/>
      <c r="T442" s="5"/>
      <c r="U442" s="5"/>
      <c r="V442" s="5"/>
      <c r="W442" s="5">
        <v>0</v>
      </c>
      <c r="X442" s="5">
        <v>1</v>
      </c>
      <c r="Y442" s="5">
        <v>0</v>
      </c>
      <c r="Z442" s="5">
        <v>0</v>
      </c>
      <c r="AA442" s="5">
        <v>1</v>
      </c>
      <c r="AB442" s="5">
        <v>0</v>
      </c>
    </row>
    <row r="443" spans="1:28" x14ac:dyDescent="0.2">
      <c r="A443" s="5">
        <v>50</v>
      </c>
      <c r="B443" s="5">
        <v>0</v>
      </c>
      <c r="C443" s="5">
        <v>0</v>
      </c>
      <c r="D443" s="5">
        <v>1</v>
      </c>
      <c r="E443" s="5">
        <v>203</v>
      </c>
      <c r="F443" s="5">
        <f>ROUND(Source!Q431,O443)</f>
        <v>13605.07</v>
      </c>
      <c r="G443" s="5" t="s">
        <v>118</v>
      </c>
      <c r="H443" s="5" t="s">
        <v>119</v>
      </c>
      <c r="I443" s="5"/>
      <c r="J443" s="5"/>
      <c r="K443" s="5">
        <v>203</v>
      </c>
      <c r="L443" s="5">
        <v>11</v>
      </c>
      <c r="M443" s="5">
        <v>3</v>
      </c>
      <c r="N443" s="5" t="s">
        <v>3</v>
      </c>
      <c r="O443" s="5">
        <v>2</v>
      </c>
      <c r="P443" s="5">
        <f>ROUND(Source!DI431,O443)</f>
        <v>13605.07</v>
      </c>
      <c r="Q443" s="5"/>
      <c r="R443" s="5"/>
      <c r="S443" s="5"/>
      <c r="T443" s="5"/>
      <c r="U443" s="5"/>
      <c r="V443" s="5"/>
      <c r="W443" s="5">
        <v>13605.07</v>
      </c>
      <c r="X443" s="5">
        <v>1</v>
      </c>
      <c r="Y443" s="5">
        <v>13605.07</v>
      </c>
      <c r="Z443" s="5">
        <v>13605.07</v>
      </c>
      <c r="AA443" s="5">
        <v>1</v>
      </c>
      <c r="AB443" s="5">
        <v>13605.07</v>
      </c>
    </row>
    <row r="444" spans="1:28" x14ac:dyDescent="0.2">
      <c r="A444" s="5">
        <v>50</v>
      </c>
      <c r="B444" s="5">
        <v>0</v>
      </c>
      <c r="C444" s="5">
        <v>0</v>
      </c>
      <c r="D444" s="5">
        <v>1</v>
      </c>
      <c r="E444" s="5">
        <v>231</v>
      </c>
      <c r="F444" s="5">
        <f>ROUND(Source!BB431,O444)</f>
        <v>0</v>
      </c>
      <c r="G444" s="5" t="s">
        <v>120</v>
      </c>
      <c r="H444" s="5" t="s">
        <v>121</v>
      </c>
      <c r="I444" s="5"/>
      <c r="J444" s="5"/>
      <c r="K444" s="5">
        <v>231</v>
      </c>
      <c r="L444" s="5">
        <v>12</v>
      </c>
      <c r="M444" s="5">
        <v>3</v>
      </c>
      <c r="N444" s="5" t="s">
        <v>3</v>
      </c>
      <c r="O444" s="5">
        <v>2</v>
      </c>
      <c r="P444" s="5">
        <f>ROUND(Source!ET431,O444)</f>
        <v>0</v>
      </c>
      <c r="Q444" s="5"/>
      <c r="R444" s="5"/>
      <c r="S444" s="5"/>
      <c r="T444" s="5"/>
      <c r="U444" s="5"/>
      <c r="V444" s="5"/>
      <c r="W444" s="5">
        <v>0</v>
      </c>
      <c r="X444" s="5">
        <v>1</v>
      </c>
      <c r="Y444" s="5">
        <v>0</v>
      </c>
      <c r="Z444" s="5">
        <v>0</v>
      </c>
      <c r="AA444" s="5">
        <v>1</v>
      </c>
      <c r="AB444" s="5">
        <v>0</v>
      </c>
    </row>
    <row r="445" spans="1:28" x14ac:dyDescent="0.2">
      <c r="A445" s="5">
        <v>50</v>
      </c>
      <c r="B445" s="5">
        <v>0</v>
      </c>
      <c r="C445" s="5">
        <v>0</v>
      </c>
      <c r="D445" s="5">
        <v>1</v>
      </c>
      <c r="E445" s="5">
        <v>204</v>
      </c>
      <c r="F445" s="5">
        <f>ROUND(Source!R431,O445)</f>
        <v>3726.48</v>
      </c>
      <c r="G445" s="5" t="s">
        <v>122</v>
      </c>
      <c r="H445" s="5" t="s">
        <v>123</v>
      </c>
      <c r="I445" s="5"/>
      <c r="J445" s="5"/>
      <c r="K445" s="5">
        <v>204</v>
      </c>
      <c r="L445" s="5">
        <v>13</v>
      </c>
      <c r="M445" s="5">
        <v>3</v>
      </c>
      <c r="N445" s="5" t="s">
        <v>3</v>
      </c>
      <c r="O445" s="5">
        <v>2</v>
      </c>
      <c r="P445" s="5">
        <f>ROUND(Source!DJ431,O445)</f>
        <v>3726.48</v>
      </c>
      <c r="Q445" s="5"/>
      <c r="R445" s="5"/>
      <c r="S445" s="5"/>
      <c r="T445" s="5"/>
      <c r="U445" s="5"/>
      <c r="V445" s="5"/>
      <c r="W445" s="5">
        <v>3726.48</v>
      </c>
      <c r="X445" s="5">
        <v>1</v>
      </c>
      <c r="Y445" s="5">
        <v>3726.48</v>
      </c>
      <c r="Z445" s="5">
        <v>3726.48</v>
      </c>
      <c r="AA445" s="5">
        <v>1</v>
      </c>
      <c r="AB445" s="5">
        <v>3726.48</v>
      </c>
    </row>
    <row r="446" spans="1:28" x14ac:dyDescent="0.2">
      <c r="A446" s="5">
        <v>50</v>
      </c>
      <c r="B446" s="5">
        <v>0</v>
      </c>
      <c r="C446" s="5">
        <v>0</v>
      </c>
      <c r="D446" s="5">
        <v>1</v>
      </c>
      <c r="E446" s="5">
        <v>205</v>
      </c>
      <c r="F446" s="5">
        <f>ROUND(Source!S431,O446)</f>
        <v>106751.31</v>
      </c>
      <c r="G446" s="5" t="s">
        <v>124</v>
      </c>
      <c r="H446" s="5" t="s">
        <v>125</v>
      </c>
      <c r="I446" s="5"/>
      <c r="J446" s="5"/>
      <c r="K446" s="5">
        <v>205</v>
      </c>
      <c r="L446" s="5">
        <v>14</v>
      </c>
      <c r="M446" s="5">
        <v>3</v>
      </c>
      <c r="N446" s="5" t="s">
        <v>3</v>
      </c>
      <c r="O446" s="5">
        <v>2</v>
      </c>
      <c r="P446" s="5">
        <f>ROUND(Source!DK431,O446)</f>
        <v>106751.31</v>
      </c>
      <c r="Q446" s="5"/>
      <c r="R446" s="5"/>
      <c r="S446" s="5"/>
      <c r="T446" s="5"/>
      <c r="U446" s="5"/>
      <c r="V446" s="5"/>
      <c r="W446" s="5">
        <v>106751.31</v>
      </c>
      <c r="X446" s="5">
        <v>1</v>
      </c>
      <c r="Y446" s="5">
        <v>106751.31</v>
      </c>
      <c r="Z446" s="5">
        <v>106751.31</v>
      </c>
      <c r="AA446" s="5">
        <v>1</v>
      </c>
      <c r="AB446" s="5">
        <v>106751.31</v>
      </c>
    </row>
    <row r="447" spans="1:28" x14ac:dyDescent="0.2">
      <c r="A447" s="5">
        <v>50</v>
      </c>
      <c r="B447" s="5">
        <v>0</v>
      </c>
      <c r="C447" s="5">
        <v>0</v>
      </c>
      <c r="D447" s="5">
        <v>1</v>
      </c>
      <c r="E447" s="5">
        <v>232</v>
      </c>
      <c r="F447" s="5">
        <f>ROUND(Source!BC431,O447)</f>
        <v>0</v>
      </c>
      <c r="G447" s="5" t="s">
        <v>126</v>
      </c>
      <c r="H447" s="5" t="s">
        <v>127</v>
      </c>
      <c r="I447" s="5"/>
      <c r="J447" s="5"/>
      <c r="K447" s="5">
        <v>232</v>
      </c>
      <c r="L447" s="5">
        <v>15</v>
      </c>
      <c r="M447" s="5">
        <v>3</v>
      </c>
      <c r="N447" s="5" t="s">
        <v>3</v>
      </c>
      <c r="O447" s="5">
        <v>2</v>
      </c>
      <c r="P447" s="5">
        <f>ROUND(Source!EU431,O447)</f>
        <v>0</v>
      </c>
      <c r="Q447" s="5"/>
      <c r="R447" s="5"/>
      <c r="S447" s="5"/>
      <c r="T447" s="5"/>
      <c r="U447" s="5"/>
      <c r="V447" s="5"/>
      <c r="W447" s="5">
        <v>0</v>
      </c>
      <c r="X447" s="5">
        <v>1</v>
      </c>
      <c r="Y447" s="5">
        <v>0</v>
      </c>
      <c r="Z447" s="5">
        <v>0</v>
      </c>
      <c r="AA447" s="5">
        <v>1</v>
      </c>
      <c r="AB447" s="5">
        <v>0</v>
      </c>
    </row>
    <row r="448" spans="1:28" x14ac:dyDescent="0.2">
      <c r="A448" s="5">
        <v>50</v>
      </c>
      <c r="B448" s="5">
        <v>0</v>
      </c>
      <c r="C448" s="5">
        <v>0</v>
      </c>
      <c r="D448" s="5">
        <v>1</v>
      </c>
      <c r="E448" s="5">
        <v>214</v>
      </c>
      <c r="F448" s="5">
        <f>ROUND(Source!AS431,O448)</f>
        <v>0</v>
      </c>
      <c r="G448" s="5" t="s">
        <v>128</v>
      </c>
      <c r="H448" s="5" t="s">
        <v>129</v>
      </c>
      <c r="I448" s="5"/>
      <c r="J448" s="5"/>
      <c r="K448" s="5">
        <v>214</v>
      </c>
      <c r="L448" s="5">
        <v>16</v>
      </c>
      <c r="M448" s="5">
        <v>3</v>
      </c>
      <c r="N448" s="5" t="s">
        <v>3</v>
      </c>
      <c r="O448" s="5">
        <v>2</v>
      </c>
      <c r="P448" s="5">
        <f>ROUND(Source!EK431,O448)</f>
        <v>0</v>
      </c>
      <c r="Q448" s="5"/>
      <c r="R448" s="5"/>
      <c r="S448" s="5"/>
      <c r="T448" s="5"/>
      <c r="U448" s="5"/>
      <c r="V448" s="5"/>
      <c r="W448" s="5">
        <v>0</v>
      </c>
      <c r="X448" s="5">
        <v>1</v>
      </c>
      <c r="Y448" s="5">
        <v>0</v>
      </c>
      <c r="Z448" s="5">
        <v>0</v>
      </c>
      <c r="AA448" s="5">
        <v>1</v>
      </c>
      <c r="AB448" s="5">
        <v>0</v>
      </c>
    </row>
    <row r="449" spans="1:206" x14ac:dyDescent="0.2">
      <c r="A449" s="5">
        <v>50</v>
      </c>
      <c r="B449" s="5">
        <v>0</v>
      </c>
      <c r="C449" s="5">
        <v>0</v>
      </c>
      <c r="D449" s="5">
        <v>1</v>
      </c>
      <c r="E449" s="5">
        <v>215</v>
      </c>
      <c r="F449" s="5">
        <f>ROUND(Source!AT431,O449)</f>
        <v>2023293.43</v>
      </c>
      <c r="G449" s="5" t="s">
        <v>130</v>
      </c>
      <c r="H449" s="5" t="s">
        <v>131</v>
      </c>
      <c r="I449" s="5"/>
      <c r="J449" s="5"/>
      <c r="K449" s="5">
        <v>215</v>
      </c>
      <c r="L449" s="5">
        <v>17</v>
      </c>
      <c r="M449" s="5">
        <v>3</v>
      </c>
      <c r="N449" s="5" t="s">
        <v>3</v>
      </c>
      <c r="O449" s="5">
        <v>2</v>
      </c>
      <c r="P449" s="5">
        <f>ROUND(Source!EL431,O449)</f>
        <v>2023293.43</v>
      </c>
      <c r="Q449" s="5"/>
      <c r="R449" s="5"/>
      <c r="S449" s="5"/>
      <c r="T449" s="5"/>
      <c r="U449" s="5"/>
      <c r="V449" s="5"/>
      <c r="W449" s="5">
        <v>2023293.43</v>
      </c>
      <c r="X449" s="5">
        <v>1</v>
      </c>
      <c r="Y449" s="5">
        <v>2023293.43</v>
      </c>
      <c r="Z449" s="5">
        <v>2023293.43</v>
      </c>
      <c r="AA449" s="5">
        <v>1</v>
      </c>
      <c r="AB449" s="5">
        <v>2023293.43</v>
      </c>
    </row>
    <row r="450" spans="1:206" x14ac:dyDescent="0.2">
      <c r="A450" s="5">
        <v>50</v>
      </c>
      <c r="B450" s="5">
        <v>0</v>
      </c>
      <c r="C450" s="5">
        <v>0</v>
      </c>
      <c r="D450" s="5">
        <v>1</v>
      </c>
      <c r="E450" s="5">
        <v>217</v>
      </c>
      <c r="F450" s="5">
        <f>ROUND(Source!AU431,O450)</f>
        <v>0</v>
      </c>
      <c r="G450" s="5" t="s">
        <v>132</v>
      </c>
      <c r="H450" s="5" t="s">
        <v>133</v>
      </c>
      <c r="I450" s="5"/>
      <c r="J450" s="5"/>
      <c r="K450" s="5">
        <v>217</v>
      </c>
      <c r="L450" s="5">
        <v>18</v>
      </c>
      <c r="M450" s="5">
        <v>3</v>
      </c>
      <c r="N450" s="5" t="s">
        <v>3</v>
      </c>
      <c r="O450" s="5">
        <v>2</v>
      </c>
      <c r="P450" s="5">
        <f>ROUND(Source!EM431,O450)</f>
        <v>0</v>
      </c>
      <c r="Q450" s="5"/>
      <c r="R450" s="5"/>
      <c r="S450" s="5"/>
      <c r="T450" s="5"/>
      <c r="U450" s="5"/>
      <c r="V450" s="5"/>
      <c r="W450" s="5">
        <v>0</v>
      </c>
      <c r="X450" s="5">
        <v>1</v>
      </c>
      <c r="Y450" s="5">
        <v>0</v>
      </c>
      <c r="Z450" s="5">
        <v>0</v>
      </c>
      <c r="AA450" s="5">
        <v>1</v>
      </c>
      <c r="AB450" s="5">
        <v>0</v>
      </c>
    </row>
    <row r="451" spans="1:206" x14ac:dyDescent="0.2">
      <c r="A451" s="5">
        <v>50</v>
      </c>
      <c r="B451" s="5">
        <v>0</v>
      </c>
      <c r="C451" s="5">
        <v>0</v>
      </c>
      <c r="D451" s="5">
        <v>1</v>
      </c>
      <c r="E451" s="5">
        <v>230</v>
      </c>
      <c r="F451" s="5">
        <f>ROUND(Source!BA431,O451)</f>
        <v>0</v>
      </c>
      <c r="G451" s="5" t="s">
        <v>134</v>
      </c>
      <c r="H451" s="5" t="s">
        <v>135</v>
      </c>
      <c r="I451" s="5"/>
      <c r="J451" s="5"/>
      <c r="K451" s="5">
        <v>230</v>
      </c>
      <c r="L451" s="5">
        <v>19</v>
      </c>
      <c r="M451" s="5">
        <v>3</v>
      </c>
      <c r="N451" s="5" t="s">
        <v>3</v>
      </c>
      <c r="O451" s="5">
        <v>2</v>
      </c>
      <c r="P451" s="5">
        <f>ROUND(Source!ES431,O451)</f>
        <v>0</v>
      </c>
      <c r="Q451" s="5"/>
      <c r="R451" s="5"/>
      <c r="S451" s="5"/>
      <c r="T451" s="5"/>
      <c r="U451" s="5"/>
      <c r="V451" s="5"/>
      <c r="W451" s="5">
        <v>0</v>
      </c>
      <c r="X451" s="5">
        <v>1</v>
      </c>
      <c r="Y451" s="5">
        <v>0</v>
      </c>
      <c r="Z451" s="5">
        <v>0</v>
      </c>
      <c r="AA451" s="5">
        <v>1</v>
      </c>
      <c r="AB451" s="5">
        <v>0</v>
      </c>
    </row>
    <row r="452" spans="1:206" x14ac:dyDescent="0.2">
      <c r="A452" s="5">
        <v>50</v>
      </c>
      <c r="B452" s="5">
        <v>0</v>
      </c>
      <c r="C452" s="5">
        <v>0</v>
      </c>
      <c r="D452" s="5">
        <v>1</v>
      </c>
      <c r="E452" s="5">
        <v>206</v>
      </c>
      <c r="F452" s="5">
        <f>ROUND(Source!T431,O452)</f>
        <v>0</v>
      </c>
      <c r="G452" s="5" t="s">
        <v>136</v>
      </c>
      <c r="H452" s="5" t="s">
        <v>137</v>
      </c>
      <c r="I452" s="5"/>
      <c r="J452" s="5"/>
      <c r="K452" s="5">
        <v>206</v>
      </c>
      <c r="L452" s="5">
        <v>20</v>
      </c>
      <c r="M452" s="5">
        <v>3</v>
      </c>
      <c r="N452" s="5" t="s">
        <v>3</v>
      </c>
      <c r="O452" s="5">
        <v>2</v>
      </c>
      <c r="P452" s="5">
        <f>ROUND(Source!DL431,O452)</f>
        <v>0</v>
      </c>
      <c r="Q452" s="5"/>
      <c r="R452" s="5"/>
      <c r="S452" s="5"/>
      <c r="T452" s="5"/>
      <c r="U452" s="5"/>
      <c r="V452" s="5"/>
      <c r="W452" s="5">
        <v>0</v>
      </c>
      <c r="X452" s="5">
        <v>1</v>
      </c>
      <c r="Y452" s="5">
        <v>0</v>
      </c>
      <c r="Z452" s="5">
        <v>0</v>
      </c>
      <c r="AA452" s="5">
        <v>1</v>
      </c>
      <c r="AB452" s="5">
        <v>0</v>
      </c>
    </row>
    <row r="453" spans="1:206" x14ac:dyDescent="0.2">
      <c r="A453" s="5">
        <v>50</v>
      </c>
      <c r="B453" s="5">
        <v>0</v>
      </c>
      <c r="C453" s="5">
        <v>0</v>
      </c>
      <c r="D453" s="5">
        <v>1</v>
      </c>
      <c r="E453" s="5">
        <v>207</v>
      </c>
      <c r="F453" s="5">
        <f>Source!U431</f>
        <v>285.08447313455991</v>
      </c>
      <c r="G453" s="5" t="s">
        <v>138</v>
      </c>
      <c r="H453" s="5" t="s">
        <v>139</v>
      </c>
      <c r="I453" s="5"/>
      <c r="J453" s="5"/>
      <c r="K453" s="5">
        <v>207</v>
      </c>
      <c r="L453" s="5">
        <v>21</v>
      </c>
      <c r="M453" s="5">
        <v>3</v>
      </c>
      <c r="N453" s="5" t="s">
        <v>3</v>
      </c>
      <c r="O453" s="5">
        <v>-1</v>
      </c>
      <c r="P453" s="5">
        <f>Source!DM431</f>
        <v>285.08447313455991</v>
      </c>
      <c r="Q453" s="5"/>
      <c r="R453" s="5"/>
      <c r="S453" s="5"/>
      <c r="T453" s="5"/>
      <c r="U453" s="5"/>
      <c r="V453" s="5"/>
      <c r="W453" s="5">
        <v>285.08447313455991</v>
      </c>
      <c r="X453" s="5">
        <v>1</v>
      </c>
      <c r="Y453" s="5">
        <v>285.08447313455991</v>
      </c>
      <c r="Z453" s="5">
        <v>285.08447313455991</v>
      </c>
      <c r="AA453" s="5">
        <v>1</v>
      </c>
      <c r="AB453" s="5">
        <v>285.08447313455991</v>
      </c>
    </row>
    <row r="454" spans="1:206" x14ac:dyDescent="0.2">
      <c r="A454" s="5">
        <v>50</v>
      </c>
      <c r="B454" s="5">
        <v>0</v>
      </c>
      <c r="C454" s="5">
        <v>0</v>
      </c>
      <c r="D454" s="5">
        <v>1</v>
      </c>
      <c r="E454" s="5">
        <v>208</v>
      </c>
      <c r="F454" s="5">
        <f>Source!V431</f>
        <v>0</v>
      </c>
      <c r="G454" s="5" t="s">
        <v>140</v>
      </c>
      <c r="H454" s="5" t="s">
        <v>141</v>
      </c>
      <c r="I454" s="5"/>
      <c r="J454" s="5"/>
      <c r="K454" s="5">
        <v>208</v>
      </c>
      <c r="L454" s="5">
        <v>22</v>
      </c>
      <c r="M454" s="5">
        <v>3</v>
      </c>
      <c r="N454" s="5" t="s">
        <v>3</v>
      </c>
      <c r="O454" s="5">
        <v>-1</v>
      </c>
      <c r="P454" s="5">
        <f>Source!DN431</f>
        <v>0</v>
      </c>
      <c r="Q454" s="5"/>
      <c r="R454" s="5"/>
      <c r="S454" s="5"/>
      <c r="T454" s="5"/>
      <c r="U454" s="5"/>
      <c r="V454" s="5"/>
      <c r="W454" s="5">
        <v>0</v>
      </c>
      <c r="X454" s="5">
        <v>1</v>
      </c>
      <c r="Y454" s="5">
        <v>0</v>
      </c>
      <c r="Z454" s="5">
        <v>0</v>
      </c>
      <c r="AA454" s="5">
        <v>1</v>
      </c>
      <c r="AB454" s="5">
        <v>0</v>
      </c>
    </row>
    <row r="455" spans="1:206" x14ac:dyDescent="0.2">
      <c r="A455" s="5">
        <v>50</v>
      </c>
      <c r="B455" s="5">
        <v>0</v>
      </c>
      <c r="C455" s="5">
        <v>0</v>
      </c>
      <c r="D455" s="5">
        <v>1</v>
      </c>
      <c r="E455" s="5">
        <v>209</v>
      </c>
      <c r="F455" s="5">
        <f>ROUND(Source!W431,O455)</f>
        <v>0</v>
      </c>
      <c r="G455" s="5" t="s">
        <v>142</v>
      </c>
      <c r="H455" s="5" t="s">
        <v>143</v>
      </c>
      <c r="I455" s="5"/>
      <c r="J455" s="5"/>
      <c r="K455" s="5">
        <v>209</v>
      </c>
      <c r="L455" s="5">
        <v>23</v>
      </c>
      <c r="M455" s="5">
        <v>3</v>
      </c>
      <c r="N455" s="5" t="s">
        <v>3</v>
      </c>
      <c r="O455" s="5">
        <v>2</v>
      </c>
      <c r="P455" s="5">
        <f>ROUND(Source!DO431,O455)</f>
        <v>0</v>
      </c>
      <c r="Q455" s="5"/>
      <c r="R455" s="5"/>
      <c r="S455" s="5"/>
      <c r="T455" s="5"/>
      <c r="U455" s="5"/>
      <c r="V455" s="5"/>
      <c r="W455" s="5">
        <v>0</v>
      </c>
      <c r="X455" s="5">
        <v>1</v>
      </c>
      <c r="Y455" s="5">
        <v>0</v>
      </c>
      <c r="Z455" s="5">
        <v>0</v>
      </c>
      <c r="AA455" s="5">
        <v>1</v>
      </c>
      <c r="AB455" s="5">
        <v>0</v>
      </c>
    </row>
    <row r="456" spans="1:206" x14ac:dyDescent="0.2">
      <c r="A456" s="5">
        <v>50</v>
      </c>
      <c r="B456" s="5">
        <v>0</v>
      </c>
      <c r="C456" s="5">
        <v>0</v>
      </c>
      <c r="D456" s="5">
        <v>1</v>
      </c>
      <c r="E456" s="5">
        <v>233</v>
      </c>
      <c r="F456" s="5">
        <f>ROUND(Source!BD431,O456)</f>
        <v>0</v>
      </c>
      <c r="G456" s="5" t="s">
        <v>144</v>
      </c>
      <c r="H456" s="5" t="s">
        <v>145</v>
      </c>
      <c r="I456" s="5"/>
      <c r="J456" s="5"/>
      <c r="K456" s="5">
        <v>233</v>
      </c>
      <c r="L456" s="5">
        <v>24</v>
      </c>
      <c r="M456" s="5">
        <v>3</v>
      </c>
      <c r="N456" s="5" t="s">
        <v>3</v>
      </c>
      <c r="O456" s="5">
        <v>2</v>
      </c>
      <c r="P456" s="5">
        <f>ROUND(Source!EV431,O456)</f>
        <v>0</v>
      </c>
      <c r="Q456" s="5"/>
      <c r="R456" s="5"/>
      <c r="S456" s="5"/>
      <c r="T456" s="5"/>
      <c r="U456" s="5"/>
      <c r="V456" s="5"/>
      <c r="W456" s="5">
        <v>0</v>
      </c>
      <c r="X456" s="5">
        <v>1</v>
      </c>
      <c r="Y456" s="5">
        <v>0</v>
      </c>
      <c r="Z456" s="5">
        <v>0</v>
      </c>
      <c r="AA456" s="5">
        <v>1</v>
      </c>
      <c r="AB456" s="5">
        <v>0</v>
      </c>
    </row>
    <row r="457" spans="1:206" x14ac:dyDescent="0.2">
      <c r="A457" s="5">
        <v>50</v>
      </c>
      <c r="B457" s="5">
        <v>0</v>
      </c>
      <c r="C457" s="5">
        <v>0</v>
      </c>
      <c r="D457" s="5">
        <v>1</v>
      </c>
      <c r="E457" s="5">
        <v>210</v>
      </c>
      <c r="F457" s="5">
        <f>ROUND(Source!X431,O457)</f>
        <v>98211.21</v>
      </c>
      <c r="G457" s="5" t="s">
        <v>146</v>
      </c>
      <c r="H457" s="5" t="s">
        <v>147</v>
      </c>
      <c r="I457" s="5"/>
      <c r="J457" s="5"/>
      <c r="K457" s="5">
        <v>210</v>
      </c>
      <c r="L457" s="5">
        <v>25</v>
      </c>
      <c r="M457" s="5">
        <v>3</v>
      </c>
      <c r="N457" s="5" t="s">
        <v>3</v>
      </c>
      <c r="O457" s="5">
        <v>2</v>
      </c>
      <c r="P457" s="5">
        <f>ROUND(Source!DP431,O457)</f>
        <v>98211.21</v>
      </c>
      <c r="Q457" s="5"/>
      <c r="R457" s="5"/>
      <c r="S457" s="5"/>
      <c r="T457" s="5"/>
      <c r="U457" s="5"/>
      <c r="V457" s="5"/>
      <c r="W457" s="5">
        <v>98211.21</v>
      </c>
      <c r="X457" s="5">
        <v>1</v>
      </c>
      <c r="Y457" s="5">
        <v>98211.21</v>
      </c>
      <c r="Z457" s="5">
        <v>98211.21</v>
      </c>
      <c r="AA457" s="5">
        <v>1</v>
      </c>
      <c r="AB457" s="5">
        <v>98211.21</v>
      </c>
    </row>
    <row r="458" spans="1:206" x14ac:dyDescent="0.2">
      <c r="A458" s="5">
        <v>50</v>
      </c>
      <c r="B458" s="5">
        <v>0</v>
      </c>
      <c r="C458" s="5">
        <v>0</v>
      </c>
      <c r="D458" s="5">
        <v>1</v>
      </c>
      <c r="E458" s="5">
        <v>211</v>
      </c>
      <c r="F458" s="5">
        <f>ROUND(Source!Y431,O458)</f>
        <v>45903.06</v>
      </c>
      <c r="G458" s="5" t="s">
        <v>148</v>
      </c>
      <c r="H458" s="5" t="s">
        <v>149</v>
      </c>
      <c r="I458" s="5"/>
      <c r="J458" s="5"/>
      <c r="K458" s="5">
        <v>211</v>
      </c>
      <c r="L458" s="5">
        <v>26</v>
      </c>
      <c r="M458" s="5">
        <v>3</v>
      </c>
      <c r="N458" s="5" t="s">
        <v>3</v>
      </c>
      <c r="O458" s="5">
        <v>2</v>
      </c>
      <c r="P458" s="5">
        <f>ROUND(Source!DQ431,O458)</f>
        <v>45903.06</v>
      </c>
      <c r="Q458" s="5"/>
      <c r="R458" s="5"/>
      <c r="S458" s="5"/>
      <c r="T458" s="5"/>
      <c r="U458" s="5"/>
      <c r="V458" s="5"/>
      <c r="W458" s="5">
        <v>45903.06</v>
      </c>
      <c r="X458" s="5">
        <v>1</v>
      </c>
      <c r="Y458" s="5">
        <v>45903.06</v>
      </c>
      <c r="Z458" s="5">
        <v>45903.06</v>
      </c>
      <c r="AA458" s="5">
        <v>1</v>
      </c>
      <c r="AB458" s="5">
        <v>45903.06</v>
      </c>
    </row>
    <row r="459" spans="1:206" x14ac:dyDescent="0.2">
      <c r="A459" s="5">
        <v>50</v>
      </c>
      <c r="B459" s="5">
        <v>0</v>
      </c>
      <c r="C459" s="5">
        <v>0</v>
      </c>
      <c r="D459" s="5">
        <v>1</v>
      </c>
      <c r="E459" s="5">
        <v>224</v>
      </c>
      <c r="F459" s="5">
        <f>ROUND(Source!AR431,O459)</f>
        <v>2023293.43</v>
      </c>
      <c r="G459" s="5" t="s">
        <v>150</v>
      </c>
      <c r="H459" s="5" t="s">
        <v>151</v>
      </c>
      <c r="I459" s="5"/>
      <c r="J459" s="5"/>
      <c r="K459" s="5">
        <v>224</v>
      </c>
      <c r="L459" s="5">
        <v>27</v>
      </c>
      <c r="M459" s="5">
        <v>3</v>
      </c>
      <c r="N459" s="5" t="s">
        <v>3</v>
      </c>
      <c r="O459" s="5">
        <v>2</v>
      </c>
      <c r="P459" s="5">
        <f>ROUND(Source!EJ431,O459)</f>
        <v>2023293.43</v>
      </c>
      <c r="Q459" s="5"/>
      <c r="R459" s="5"/>
      <c r="S459" s="5"/>
      <c r="T459" s="5"/>
      <c r="U459" s="5"/>
      <c r="V459" s="5"/>
      <c r="W459" s="5">
        <v>2023293.43</v>
      </c>
      <c r="X459" s="5">
        <v>1</v>
      </c>
      <c r="Y459" s="5">
        <v>2023293.43</v>
      </c>
      <c r="Z459" s="5">
        <v>2023293.43</v>
      </c>
      <c r="AA459" s="5">
        <v>1</v>
      </c>
      <c r="AB459" s="5">
        <v>2023293.43</v>
      </c>
    </row>
    <row r="461" spans="1:206" x14ac:dyDescent="0.2">
      <c r="A461" s="3">
        <v>51</v>
      </c>
      <c r="B461" s="3">
        <f>B331</f>
        <v>1</v>
      </c>
      <c r="C461" s="3">
        <f>A331</f>
        <v>4</v>
      </c>
      <c r="D461" s="3">
        <f>ROW(A331)</f>
        <v>331</v>
      </c>
      <c r="E461" s="3"/>
      <c r="F461" s="3" t="str">
        <f>IF(F331&lt;&gt;"",F331,"")</f>
        <v>Новый раздел</v>
      </c>
      <c r="G461" s="3" t="str">
        <f>IF(G331&lt;&gt;"",G331,"")</f>
        <v>Коллектор "Москва-Сити" ПК26-ПК42</v>
      </c>
      <c r="H461" s="3">
        <v>0</v>
      </c>
      <c r="I461" s="3"/>
      <c r="J461" s="3"/>
      <c r="K461" s="3"/>
      <c r="L461" s="3"/>
      <c r="M461" s="3"/>
      <c r="N461" s="3"/>
      <c r="O461" s="3">
        <f t="shared" ref="O461:T461" si="303">ROUND(O370+O431+AB461,2)</f>
        <v>1918008.07</v>
      </c>
      <c r="P461" s="3">
        <f t="shared" si="303"/>
        <v>1774006.74</v>
      </c>
      <c r="Q461" s="3">
        <f t="shared" si="303"/>
        <v>17548.37</v>
      </c>
      <c r="R461" s="3">
        <f t="shared" si="303"/>
        <v>6204.8</v>
      </c>
      <c r="S461" s="3">
        <f t="shared" si="303"/>
        <v>126452.96</v>
      </c>
      <c r="T461" s="3">
        <f t="shared" si="303"/>
        <v>0</v>
      </c>
      <c r="U461" s="3">
        <f>U370+U431+AH461</f>
        <v>341.41246036655991</v>
      </c>
      <c r="V461" s="3">
        <f>V370+V431+AI461</f>
        <v>0</v>
      </c>
      <c r="W461" s="3">
        <f>ROUND(W370+W431+AJ461,2)</f>
        <v>0</v>
      </c>
      <c r="X461" s="3">
        <f>ROUND(X370+X431+AK461,2)</f>
        <v>112922.55</v>
      </c>
      <c r="Y461" s="3">
        <f>ROUND(Y370+Y431+AL461,2)</f>
        <v>54236.32</v>
      </c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>
        <f t="shared" ref="AO461:BD461" si="304">ROUND(AO370+AO431+BX461,2)</f>
        <v>0</v>
      </c>
      <c r="AP461" s="3">
        <f t="shared" si="304"/>
        <v>0</v>
      </c>
      <c r="AQ461" s="3">
        <f t="shared" si="304"/>
        <v>0</v>
      </c>
      <c r="AR461" s="3">
        <f t="shared" si="304"/>
        <v>2095094.62</v>
      </c>
      <c r="AS461" s="3">
        <f t="shared" si="304"/>
        <v>71801.19</v>
      </c>
      <c r="AT461" s="3">
        <f t="shared" si="304"/>
        <v>2023293.43</v>
      </c>
      <c r="AU461" s="3">
        <f t="shared" si="304"/>
        <v>0</v>
      </c>
      <c r="AV461" s="3">
        <f t="shared" si="304"/>
        <v>1774006.74</v>
      </c>
      <c r="AW461" s="3">
        <f t="shared" si="304"/>
        <v>1774006.74</v>
      </c>
      <c r="AX461" s="3">
        <f t="shared" si="304"/>
        <v>0</v>
      </c>
      <c r="AY461" s="3">
        <f t="shared" si="304"/>
        <v>1774006.74</v>
      </c>
      <c r="AZ461" s="3">
        <f t="shared" si="304"/>
        <v>0</v>
      </c>
      <c r="BA461" s="3">
        <f t="shared" si="304"/>
        <v>0</v>
      </c>
      <c r="BB461" s="3">
        <f t="shared" si="304"/>
        <v>0</v>
      </c>
      <c r="BC461" s="3">
        <f t="shared" si="304"/>
        <v>0</v>
      </c>
      <c r="BD461" s="3">
        <f t="shared" si="304"/>
        <v>0</v>
      </c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  <c r="BY461" s="3"/>
      <c r="BZ461" s="3"/>
      <c r="CA461" s="3"/>
      <c r="CB461" s="3"/>
      <c r="CC461" s="3"/>
      <c r="CD461" s="3"/>
      <c r="CE461" s="3"/>
      <c r="CF461" s="3"/>
      <c r="CG461" s="3"/>
      <c r="CH461" s="3"/>
      <c r="CI461" s="3"/>
      <c r="CJ461" s="3"/>
      <c r="CK461" s="3"/>
      <c r="CL461" s="3"/>
      <c r="CM461" s="3"/>
      <c r="CN461" s="3"/>
      <c r="CO461" s="3"/>
      <c r="CP461" s="3"/>
      <c r="CQ461" s="3"/>
      <c r="CR461" s="3"/>
      <c r="CS461" s="3"/>
      <c r="CT461" s="3"/>
      <c r="CU461" s="3"/>
      <c r="CV461" s="3"/>
      <c r="CW461" s="3"/>
      <c r="CX461" s="3"/>
      <c r="CY461" s="3"/>
      <c r="CZ461" s="3"/>
      <c r="DA461" s="3"/>
      <c r="DB461" s="3"/>
      <c r="DC461" s="3"/>
      <c r="DD461" s="3"/>
      <c r="DE461" s="3"/>
      <c r="DF461" s="3"/>
      <c r="DG461" s="4">
        <f t="shared" ref="DG461:DL461" si="305">ROUND(DG370+DG431+DT461,2)</f>
        <v>1918008.07</v>
      </c>
      <c r="DH461" s="4">
        <f t="shared" si="305"/>
        <v>1774006.74</v>
      </c>
      <c r="DI461" s="4">
        <f t="shared" si="305"/>
        <v>17548.37</v>
      </c>
      <c r="DJ461" s="4">
        <f t="shared" si="305"/>
        <v>6204.8</v>
      </c>
      <c r="DK461" s="4">
        <f t="shared" si="305"/>
        <v>126452.96</v>
      </c>
      <c r="DL461" s="4">
        <f t="shared" si="305"/>
        <v>0</v>
      </c>
      <c r="DM461" s="4">
        <f>DM370+DM431+DZ461</f>
        <v>341.41246036655991</v>
      </c>
      <c r="DN461" s="4">
        <f>DN370+DN431+EA461</f>
        <v>0</v>
      </c>
      <c r="DO461" s="4">
        <f>ROUND(DO370+DO431+EB461,2)</f>
        <v>0</v>
      </c>
      <c r="DP461" s="4">
        <f>ROUND(DP370+DP431+EC461,2)</f>
        <v>112922.55</v>
      </c>
      <c r="DQ461" s="4">
        <f>ROUND(DQ370+DQ431+ED461,2)</f>
        <v>54236.32</v>
      </c>
      <c r="DR461" s="4"/>
      <c r="DS461" s="4"/>
      <c r="DT461" s="4"/>
      <c r="DU461" s="4"/>
      <c r="DV461" s="4"/>
      <c r="DW461" s="4"/>
      <c r="DX461" s="4"/>
      <c r="DY461" s="4"/>
      <c r="DZ461" s="4"/>
      <c r="EA461" s="4"/>
      <c r="EB461" s="4"/>
      <c r="EC461" s="4"/>
      <c r="ED461" s="4"/>
      <c r="EE461" s="4"/>
      <c r="EF461" s="4"/>
      <c r="EG461" s="4">
        <f t="shared" ref="EG461:EV461" si="306">ROUND(EG370+EG431+FP461,2)</f>
        <v>0</v>
      </c>
      <c r="EH461" s="4">
        <f t="shared" si="306"/>
        <v>0</v>
      </c>
      <c r="EI461" s="4">
        <f t="shared" si="306"/>
        <v>0</v>
      </c>
      <c r="EJ461" s="4">
        <f t="shared" si="306"/>
        <v>2095094.62</v>
      </c>
      <c r="EK461" s="4">
        <f t="shared" si="306"/>
        <v>71801.19</v>
      </c>
      <c r="EL461" s="4">
        <f t="shared" si="306"/>
        <v>2023293.43</v>
      </c>
      <c r="EM461" s="4">
        <f t="shared" si="306"/>
        <v>0</v>
      </c>
      <c r="EN461" s="4">
        <f t="shared" si="306"/>
        <v>1774006.74</v>
      </c>
      <c r="EO461" s="4">
        <f t="shared" si="306"/>
        <v>1774006.74</v>
      </c>
      <c r="EP461" s="4">
        <f t="shared" si="306"/>
        <v>0</v>
      </c>
      <c r="EQ461" s="4">
        <f t="shared" si="306"/>
        <v>1774006.74</v>
      </c>
      <c r="ER461" s="4">
        <f t="shared" si="306"/>
        <v>0</v>
      </c>
      <c r="ES461" s="4">
        <f t="shared" si="306"/>
        <v>0</v>
      </c>
      <c r="ET461" s="4">
        <f t="shared" si="306"/>
        <v>0</v>
      </c>
      <c r="EU461" s="4">
        <f t="shared" si="306"/>
        <v>0</v>
      </c>
      <c r="EV461" s="4">
        <f t="shared" si="306"/>
        <v>0</v>
      </c>
      <c r="EW461" s="4"/>
      <c r="EX461" s="4"/>
      <c r="EY461" s="4"/>
      <c r="EZ461" s="4"/>
      <c r="FA461" s="4"/>
      <c r="FB461" s="4"/>
      <c r="FC461" s="4"/>
      <c r="FD461" s="4"/>
      <c r="FE461" s="4"/>
      <c r="FF461" s="4"/>
      <c r="FG461" s="4"/>
      <c r="FH461" s="4"/>
      <c r="FI461" s="4"/>
      <c r="FJ461" s="4"/>
      <c r="FK461" s="4"/>
      <c r="FL461" s="4"/>
      <c r="FM461" s="4"/>
      <c r="FN461" s="4"/>
      <c r="FO461" s="4"/>
      <c r="FP461" s="4"/>
      <c r="FQ461" s="4"/>
      <c r="FR461" s="4"/>
      <c r="FS461" s="4"/>
      <c r="FT461" s="4"/>
      <c r="FU461" s="4"/>
      <c r="FV461" s="4"/>
      <c r="FW461" s="4"/>
      <c r="FX461" s="4"/>
      <c r="FY461" s="4"/>
      <c r="FZ461" s="4"/>
      <c r="GA461" s="4"/>
      <c r="GB461" s="4"/>
      <c r="GC461" s="4"/>
      <c r="GD461" s="4"/>
      <c r="GE461" s="4"/>
      <c r="GF461" s="4"/>
      <c r="GG461" s="4"/>
      <c r="GH461" s="4"/>
      <c r="GI461" s="4"/>
      <c r="GJ461" s="4"/>
      <c r="GK461" s="4"/>
      <c r="GL461" s="4"/>
      <c r="GM461" s="4"/>
      <c r="GN461" s="4"/>
      <c r="GO461" s="4"/>
      <c r="GP461" s="4"/>
      <c r="GQ461" s="4"/>
      <c r="GR461" s="4"/>
      <c r="GS461" s="4"/>
      <c r="GT461" s="4"/>
      <c r="GU461" s="4"/>
      <c r="GV461" s="4"/>
      <c r="GW461" s="4"/>
      <c r="GX461" s="4">
        <v>0</v>
      </c>
    </row>
    <row r="463" spans="1:206" x14ac:dyDescent="0.2">
      <c r="A463" s="5">
        <v>50</v>
      </c>
      <c r="B463" s="5">
        <v>0</v>
      </c>
      <c r="C463" s="5">
        <v>0</v>
      </c>
      <c r="D463" s="5">
        <v>1</v>
      </c>
      <c r="E463" s="5">
        <v>201</v>
      </c>
      <c r="F463" s="5">
        <f>ROUND(Source!O461,O463)</f>
        <v>1918008.07</v>
      </c>
      <c r="G463" s="5" t="s">
        <v>98</v>
      </c>
      <c r="H463" s="5" t="s">
        <v>99</v>
      </c>
      <c r="I463" s="5"/>
      <c r="J463" s="5"/>
      <c r="K463" s="5">
        <v>201</v>
      </c>
      <c r="L463" s="5">
        <v>1</v>
      </c>
      <c r="M463" s="5">
        <v>3</v>
      </c>
      <c r="N463" s="5" t="s">
        <v>3</v>
      </c>
      <c r="O463" s="5">
        <v>2</v>
      </c>
      <c r="P463" s="5">
        <f>ROUND(Source!DG461,O463)</f>
        <v>1918008.07</v>
      </c>
      <c r="Q463" s="5"/>
      <c r="R463" s="5"/>
      <c r="S463" s="5"/>
      <c r="T463" s="5"/>
      <c r="U463" s="5"/>
      <c r="V463" s="5"/>
      <c r="W463" s="5">
        <v>1918008.07</v>
      </c>
      <c r="X463" s="5">
        <v>1</v>
      </c>
      <c r="Y463" s="5">
        <v>1918008.07</v>
      </c>
      <c r="Z463" s="5">
        <v>1918008.07</v>
      </c>
      <c r="AA463" s="5">
        <v>1</v>
      </c>
      <c r="AB463" s="5">
        <v>1918008.07</v>
      </c>
    </row>
    <row r="464" spans="1:206" x14ac:dyDescent="0.2">
      <c r="A464" s="5">
        <v>50</v>
      </c>
      <c r="B464" s="5">
        <v>0</v>
      </c>
      <c r="C464" s="5">
        <v>0</v>
      </c>
      <c r="D464" s="5">
        <v>1</v>
      </c>
      <c r="E464" s="5">
        <v>202</v>
      </c>
      <c r="F464" s="5">
        <f>ROUND(Source!P461,O464)</f>
        <v>1774006.74</v>
      </c>
      <c r="G464" s="5" t="s">
        <v>100</v>
      </c>
      <c r="H464" s="5" t="s">
        <v>101</v>
      </c>
      <c r="I464" s="5"/>
      <c r="J464" s="5"/>
      <c r="K464" s="5">
        <v>202</v>
      </c>
      <c r="L464" s="5">
        <v>2</v>
      </c>
      <c r="M464" s="5">
        <v>3</v>
      </c>
      <c r="N464" s="5" t="s">
        <v>3</v>
      </c>
      <c r="O464" s="5">
        <v>2</v>
      </c>
      <c r="P464" s="5">
        <f>ROUND(Source!DH461,O464)</f>
        <v>1774006.74</v>
      </c>
      <c r="Q464" s="5"/>
      <c r="R464" s="5"/>
      <c r="S464" s="5"/>
      <c r="T464" s="5"/>
      <c r="U464" s="5"/>
      <c r="V464" s="5"/>
      <c r="W464" s="5">
        <v>1774006.74</v>
      </c>
      <c r="X464" s="5">
        <v>1</v>
      </c>
      <c r="Y464" s="5">
        <v>1774006.74</v>
      </c>
      <c r="Z464" s="5">
        <v>1774006.74</v>
      </c>
      <c r="AA464" s="5">
        <v>1</v>
      </c>
      <c r="AB464" s="5">
        <v>1774006.74</v>
      </c>
    </row>
    <row r="465" spans="1:28" x14ac:dyDescent="0.2">
      <c r="A465" s="5">
        <v>50</v>
      </c>
      <c r="B465" s="5">
        <v>0</v>
      </c>
      <c r="C465" s="5">
        <v>0</v>
      </c>
      <c r="D465" s="5">
        <v>1</v>
      </c>
      <c r="E465" s="5">
        <v>222</v>
      </c>
      <c r="F465" s="5">
        <f>ROUND(Source!AO461,O465)</f>
        <v>0</v>
      </c>
      <c r="G465" s="5" t="s">
        <v>102</v>
      </c>
      <c r="H465" s="5" t="s">
        <v>103</v>
      </c>
      <c r="I465" s="5"/>
      <c r="J465" s="5"/>
      <c r="K465" s="5">
        <v>222</v>
      </c>
      <c r="L465" s="5">
        <v>3</v>
      </c>
      <c r="M465" s="5">
        <v>3</v>
      </c>
      <c r="N465" s="5" t="s">
        <v>3</v>
      </c>
      <c r="O465" s="5">
        <v>2</v>
      </c>
      <c r="P465" s="5">
        <f>ROUND(Source!EG461,O465)</f>
        <v>0</v>
      </c>
      <c r="Q465" s="5"/>
      <c r="R465" s="5"/>
      <c r="S465" s="5"/>
      <c r="T465" s="5"/>
      <c r="U465" s="5"/>
      <c r="V465" s="5"/>
      <c r="W465" s="5">
        <v>0</v>
      </c>
      <c r="X465" s="5">
        <v>1</v>
      </c>
      <c r="Y465" s="5">
        <v>0</v>
      </c>
      <c r="Z465" s="5">
        <v>0</v>
      </c>
      <c r="AA465" s="5">
        <v>1</v>
      </c>
      <c r="AB465" s="5">
        <v>0</v>
      </c>
    </row>
    <row r="466" spans="1:28" x14ac:dyDescent="0.2">
      <c r="A466" s="5">
        <v>50</v>
      </c>
      <c r="B466" s="5">
        <v>0</v>
      </c>
      <c r="C466" s="5">
        <v>0</v>
      </c>
      <c r="D466" s="5">
        <v>1</v>
      </c>
      <c r="E466" s="5">
        <v>225</v>
      </c>
      <c r="F466" s="5">
        <f>ROUND(Source!AV461,O466)</f>
        <v>1774006.74</v>
      </c>
      <c r="G466" s="5" t="s">
        <v>104</v>
      </c>
      <c r="H466" s="5" t="s">
        <v>105</v>
      </c>
      <c r="I466" s="5"/>
      <c r="J466" s="5"/>
      <c r="K466" s="5">
        <v>225</v>
      </c>
      <c r="L466" s="5">
        <v>4</v>
      </c>
      <c r="M466" s="5">
        <v>3</v>
      </c>
      <c r="N466" s="5" t="s">
        <v>3</v>
      </c>
      <c r="O466" s="5">
        <v>2</v>
      </c>
      <c r="P466" s="5">
        <f>ROUND(Source!EN461,O466)</f>
        <v>1774006.74</v>
      </c>
      <c r="Q466" s="5"/>
      <c r="R466" s="5"/>
      <c r="S466" s="5"/>
      <c r="T466" s="5"/>
      <c r="U466" s="5"/>
      <c r="V466" s="5"/>
      <c r="W466" s="5">
        <v>1774006.74</v>
      </c>
      <c r="X466" s="5">
        <v>1</v>
      </c>
      <c r="Y466" s="5">
        <v>1774006.74</v>
      </c>
      <c r="Z466" s="5">
        <v>1774006.74</v>
      </c>
      <c r="AA466" s="5">
        <v>1</v>
      </c>
      <c r="AB466" s="5">
        <v>1774006.74</v>
      </c>
    </row>
    <row r="467" spans="1:28" x14ac:dyDescent="0.2">
      <c r="A467" s="5">
        <v>50</v>
      </c>
      <c r="B467" s="5">
        <v>0</v>
      </c>
      <c r="C467" s="5">
        <v>0</v>
      </c>
      <c r="D467" s="5">
        <v>1</v>
      </c>
      <c r="E467" s="5">
        <v>226</v>
      </c>
      <c r="F467" s="5">
        <f>ROUND(Source!AW461,O467)</f>
        <v>1774006.74</v>
      </c>
      <c r="G467" s="5" t="s">
        <v>106</v>
      </c>
      <c r="H467" s="5" t="s">
        <v>107</v>
      </c>
      <c r="I467" s="5"/>
      <c r="J467" s="5"/>
      <c r="K467" s="5">
        <v>226</v>
      </c>
      <c r="L467" s="5">
        <v>5</v>
      </c>
      <c r="M467" s="5">
        <v>3</v>
      </c>
      <c r="N467" s="5" t="s">
        <v>3</v>
      </c>
      <c r="O467" s="5">
        <v>2</v>
      </c>
      <c r="P467" s="5">
        <f>ROUND(Source!EO461,O467)</f>
        <v>1774006.74</v>
      </c>
      <c r="Q467" s="5"/>
      <c r="R467" s="5"/>
      <c r="S467" s="5"/>
      <c r="T467" s="5"/>
      <c r="U467" s="5"/>
      <c r="V467" s="5"/>
      <c r="W467" s="5">
        <v>1774006.74</v>
      </c>
      <c r="X467" s="5">
        <v>1</v>
      </c>
      <c r="Y467" s="5">
        <v>1774006.74</v>
      </c>
      <c r="Z467" s="5">
        <v>1774006.74</v>
      </c>
      <c r="AA467" s="5">
        <v>1</v>
      </c>
      <c r="AB467" s="5">
        <v>1774006.74</v>
      </c>
    </row>
    <row r="468" spans="1:28" x14ac:dyDescent="0.2">
      <c r="A468" s="5">
        <v>50</v>
      </c>
      <c r="B468" s="5">
        <v>0</v>
      </c>
      <c r="C468" s="5">
        <v>0</v>
      </c>
      <c r="D468" s="5">
        <v>1</v>
      </c>
      <c r="E468" s="5">
        <v>227</v>
      </c>
      <c r="F468" s="5">
        <f>ROUND(Source!AX461,O468)</f>
        <v>0</v>
      </c>
      <c r="G468" s="5" t="s">
        <v>108</v>
      </c>
      <c r="H468" s="5" t="s">
        <v>109</v>
      </c>
      <c r="I468" s="5"/>
      <c r="J468" s="5"/>
      <c r="K468" s="5">
        <v>227</v>
      </c>
      <c r="L468" s="5">
        <v>6</v>
      </c>
      <c r="M468" s="5">
        <v>3</v>
      </c>
      <c r="N468" s="5" t="s">
        <v>3</v>
      </c>
      <c r="O468" s="5">
        <v>2</v>
      </c>
      <c r="P468" s="5">
        <f>ROUND(Source!EP461,O468)</f>
        <v>0</v>
      </c>
      <c r="Q468" s="5"/>
      <c r="R468" s="5"/>
      <c r="S468" s="5"/>
      <c r="T468" s="5"/>
      <c r="U468" s="5"/>
      <c r="V468" s="5"/>
      <c r="W468" s="5">
        <v>0</v>
      </c>
      <c r="X468" s="5">
        <v>1</v>
      </c>
      <c r="Y468" s="5">
        <v>0</v>
      </c>
      <c r="Z468" s="5">
        <v>0</v>
      </c>
      <c r="AA468" s="5">
        <v>1</v>
      </c>
      <c r="AB468" s="5">
        <v>0</v>
      </c>
    </row>
    <row r="469" spans="1:28" x14ac:dyDescent="0.2">
      <c r="A469" s="5">
        <v>50</v>
      </c>
      <c r="B469" s="5">
        <v>0</v>
      </c>
      <c r="C469" s="5">
        <v>0</v>
      </c>
      <c r="D469" s="5">
        <v>1</v>
      </c>
      <c r="E469" s="5">
        <v>228</v>
      </c>
      <c r="F469" s="5">
        <f>ROUND(Source!AY461,O469)</f>
        <v>1774006.74</v>
      </c>
      <c r="G469" s="5" t="s">
        <v>110</v>
      </c>
      <c r="H469" s="5" t="s">
        <v>111</v>
      </c>
      <c r="I469" s="5"/>
      <c r="J469" s="5"/>
      <c r="K469" s="5">
        <v>228</v>
      </c>
      <c r="L469" s="5">
        <v>7</v>
      </c>
      <c r="M469" s="5">
        <v>3</v>
      </c>
      <c r="N469" s="5" t="s">
        <v>3</v>
      </c>
      <c r="O469" s="5">
        <v>2</v>
      </c>
      <c r="P469" s="5">
        <f>ROUND(Source!EQ461,O469)</f>
        <v>1774006.74</v>
      </c>
      <c r="Q469" s="5"/>
      <c r="R469" s="5"/>
      <c r="S469" s="5"/>
      <c r="T469" s="5"/>
      <c r="U469" s="5"/>
      <c r="V469" s="5"/>
      <c r="W469" s="5">
        <v>1774006.74</v>
      </c>
      <c r="X469" s="5">
        <v>1</v>
      </c>
      <c r="Y469" s="5">
        <v>1774006.74</v>
      </c>
      <c r="Z469" s="5">
        <v>1774006.74</v>
      </c>
      <c r="AA469" s="5">
        <v>1</v>
      </c>
      <c r="AB469" s="5">
        <v>1774006.74</v>
      </c>
    </row>
    <row r="470" spans="1:28" x14ac:dyDescent="0.2">
      <c r="A470" s="5">
        <v>50</v>
      </c>
      <c r="B470" s="5">
        <v>0</v>
      </c>
      <c r="C470" s="5">
        <v>0</v>
      </c>
      <c r="D470" s="5">
        <v>1</v>
      </c>
      <c r="E470" s="5">
        <v>216</v>
      </c>
      <c r="F470" s="5">
        <f>ROUND(Source!AP461,O470)</f>
        <v>0</v>
      </c>
      <c r="G470" s="5" t="s">
        <v>112</v>
      </c>
      <c r="H470" s="5" t="s">
        <v>113</v>
      </c>
      <c r="I470" s="5"/>
      <c r="J470" s="5"/>
      <c r="K470" s="5">
        <v>216</v>
      </c>
      <c r="L470" s="5">
        <v>8</v>
      </c>
      <c r="M470" s="5">
        <v>3</v>
      </c>
      <c r="N470" s="5" t="s">
        <v>3</v>
      </c>
      <c r="O470" s="5">
        <v>2</v>
      </c>
      <c r="P470" s="5">
        <f>ROUND(Source!EH461,O470)</f>
        <v>0</v>
      </c>
      <c r="Q470" s="5"/>
      <c r="R470" s="5"/>
      <c r="S470" s="5"/>
      <c r="T470" s="5"/>
      <c r="U470" s="5"/>
      <c r="V470" s="5"/>
      <c r="W470" s="5">
        <v>0</v>
      </c>
      <c r="X470" s="5">
        <v>1</v>
      </c>
      <c r="Y470" s="5">
        <v>0</v>
      </c>
      <c r="Z470" s="5">
        <v>0</v>
      </c>
      <c r="AA470" s="5">
        <v>1</v>
      </c>
      <c r="AB470" s="5">
        <v>0</v>
      </c>
    </row>
    <row r="471" spans="1:28" x14ac:dyDescent="0.2">
      <c r="A471" s="5">
        <v>50</v>
      </c>
      <c r="B471" s="5">
        <v>0</v>
      </c>
      <c r="C471" s="5">
        <v>0</v>
      </c>
      <c r="D471" s="5">
        <v>1</v>
      </c>
      <c r="E471" s="5">
        <v>223</v>
      </c>
      <c r="F471" s="5">
        <f>ROUND(Source!AQ461,O471)</f>
        <v>0</v>
      </c>
      <c r="G471" s="5" t="s">
        <v>114</v>
      </c>
      <c r="H471" s="5" t="s">
        <v>115</v>
      </c>
      <c r="I471" s="5"/>
      <c r="J471" s="5"/>
      <c r="K471" s="5">
        <v>223</v>
      </c>
      <c r="L471" s="5">
        <v>9</v>
      </c>
      <c r="M471" s="5">
        <v>3</v>
      </c>
      <c r="N471" s="5" t="s">
        <v>3</v>
      </c>
      <c r="O471" s="5">
        <v>2</v>
      </c>
      <c r="P471" s="5">
        <f>ROUND(Source!EI461,O471)</f>
        <v>0</v>
      </c>
      <c r="Q471" s="5"/>
      <c r="R471" s="5"/>
      <c r="S471" s="5"/>
      <c r="T471" s="5"/>
      <c r="U471" s="5"/>
      <c r="V471" s="5"/>
      <c r="W471" s="5">
        <v>0</v>
      </c>
      <c r="X471" s="5">
        <v>1</v>
      </c>
      <c r="Y471" s="5">
        <v>0</v>
      </c>
      <c r="Z471" s="5">
        <v>0</v>
      </c>
      <c r="AA471" s="5">
        <v>1</v>
      </c>
      <c r="AB471" s="5">
        <v>0</v>
      </c>
    </row>
    <row r="472" spans="1:28" x14ac:dyDescent="0.2">
      <c r="A472" s="5">
        <v>50</v>
      </c>
      <c r="B472" s="5">
        <v>0</v>
      </c>
      <c r="C472" s="5">
        <v>0</v>
      </c>
      <c r="D472" s="5">
        <v>1</v>
      </c>
      <c r="E472" s="5">
        <v>229</v>
      </c>
      <c r="F472" s="5">
        <f>ROUND(Source!AZ461,O472)</f>
        <v>0</v>
      </c>
      <c r="G472" s="5" t="s">
        <v>116</v>
      </c>
      <c r="H472" s="5" t="s">
        <v>117</v>
      </c>
      <c r="I472" s="5"/>
      <c r="J472" s="5"/>
      <c r="K472" s="5">
        <v>229</v>
      </c>
      <c r="L472" s="5">
        <v>10</v>
      </c>
      <c r="M472" s="5">
        <v>3</v>
      </c>
      <c r="N472" s="5" t="s">
        <v>3</v>
      </c>
      <c r="O472" s="5">
        <v>2</v>
      </c>
      <c r="P472" s="5">
        <f>ROUND(Source!ER461,O472)</f>
        <v>0</v>
      </c>
      <c r="Q472" s="5"/>
      <c r="R472" s="5"/>
      <c r="S472" s="5"/>
      <c r="T472" s="5"/>
      <c r="U472" s="5"/>
      <c r="V472" s="5"/>
      <c r="W472" s="5">
        <v>0</v>
      </c>
      <c r="X472" s="5">
        <v>1</v>
      </c>
      <c r="Y472" s="5">
        <v>0</v>
      </c>
      <c r="Z472" s="5">
        <v>0</v>
      </c>
      <c r="AA472" s="5">
        <v>1</v>
      </c>
      <c r="AB472" s="5">
        <v>0</v>
      </c>
    </row>
    <row r="473" spans="1:28" x14ac:dyDescent="0.2">
      <c r="A473" s="5">
        <v>50</v>
      </c>
      <c r="B473" s="5">
        <v>0</v>
      </c>
      <c r="C473" s="5">
        <v>0</v>
      </c>
      <c r="D473" s="5">
        <v>1</v>
      </c>
      <c r="E473" s="5">
        <v>203</v>
      </c>
      <c r="F473" s="5">
        <f>ROUND(Source!Q461,O473)</f>
        <v>17548.37</v>
      </c>
      <c r="G473" s="5" t="s">
        <v>118</v>
      </c>
      <c r="H473" s="5" t="s">
        <v>119</v>
      </c>
      <c r="I473" s="5"/>
      <c r="J473" s="5"/>
      <c r="K473" s="5">
        <v>203</v>
      </c>
      <c r="L473" s="5">
        <v>11</v>
      </c>
      <c r="M473" s="5">
        <v>3</v>
      </c>
      <c r="N473" s="5" t="s">
        <v>3</v>
      </c>
      <c r="O473" s="5">
        <v>2</v>
      </c>
      <c r="P473" s="5">
        <f>ROUND(Source!DI461,O473)</f>
        <v>17548.37</v>
      </c>
      <c r="Q473" s="5"/>
      <c r="R473" s="5"/>
      <c r="S473" s="5"/>
      <c r="T473" s="5"/>
      <c r="U473" s="5"/>
      <c r="V473" s="5"/>
      <c r="W473" s="5">
        <v>17548.37</v>
      </c>
      <c r="X473" s="5">
        <v>1</v>
      </c>
      <c r="Y473" s="5">
        <v>17548.37</v>
      </c>
      <c r="Z473" s="5">
        <v>17548.37</v>
      </c>
      <c r="AA473" s="5">
        <v>1</v>
      </c>
      <c r="AB473" s="5">
        <v>17548.37</v>
      </c>
    </row>
    <row r="474" spans="1:28" x14ac:dyDescent="0.2">
      <c r="A474" s="5">
        <v>50</v>
      </c>
      <c r="B474" s="5">
        <v>0</v>
      </c>
      <c r="C474" s="5">
        <v>0</v>
      </c>
      <c r="D474" s="5">
        <v>1</v>
      </c>
      <c r="E474" s="5">
        <v>231</v>
      </c>
      <c r="F474" s="5">
        <f>ROUND(Source!BB461,O474)</f>
        <v>0</v>
      </c>
      <c r="G474" s="5" t="s">
        <v>120</v>
      </c>
      <c r="H474" s="5" t="s">
        <v>121</v>
      </c>
      <c r="I474" s="5"/>
      <c r="J474" s="5"/>
      <c r="K474" s="5">
        <v>231</v>
      </c>
      <c r="L474" s="5">
        <v>12</v>
      </c>
      <c r="M474" s="5">
        <v>3</v>
      </c>
      <c r="N474" s="5" t="s">
        <v>3</v>
      </c>
      <c r="O474" s="5">
        <v>2</v>
      </c>
      <c r="P474" s="5">
        <f>ROUND(Source!ET461,O474)</f>
        <v>0</v>
      </c>
      <c r="Q474" s="5"/>
      <c r="R474" s="5"/>
      <c r="S474" s="5"/>
      <c r="T474" s="5"/>
      <c r="U474" s="5"/>
      <c r="V474" s="5"/>
      <c r="W474" s="5">
        <v>0</v>
      </c>
      <c r="X474" s="5">
        <v>1</v>
      </c>
      <c r="Y474" s="5">
        <v>0</v>
      </c>
      <c r="Z474" s="5">
        <v>0</v>
      </c>
      <c r="AA474" s="5">
        <v>1</v>
      </c>
      <c r="AB474" s="5">
        <v>0</v>
      </c>
    </row>
    <row r="475" spans="1:28" x14ac:dyDescent="0.2">
      <c r="A475" s="5">
        <v>50</v>
      </c>
      <c r="B475" s="5">
        <v>0</v>
      </c>
      <c r="C475" s="5">
        <v>0</v>
      </c>
      <c r="D475" s="5">
        <v>1</v>
      </c>
      <c r="E475" s="5">
        <v>204</v>
      </c>
      <c r="F475" s="5">
        <f>ROUND(Source!R461,O475)</f>
        <v>6204.8</v>
      </c>
      <c r="G475" s="5" t="s">
        <v>122</v>
      </c>
      <c r="H475" s="5" t="s">
        <v>123</v>
      </c>
      <c r="I475" s="5"/>
      <c r="J475" s="5"/>
      <c r="K475" s="5">
        <v>204</v>
      </c>
      <c r="L475" s="5">
        <v>13</v>
      </c>
      <c r="M475" s="5">
        <v>3</v>
      </c>
      <c r="N475" s="5" t="s">
        <v>3</v>
      </c>
      <c r="O475" s="5">
        <v>2</v>
      </c>
      <c r="P475" s="5">
        <f>ROUND(Source!DJ461,O475)</f>
        <v>6204.8</v>
      </c>
      <c r="Q475" s="5"/>
      <c r="R475" s="5"/>
      <c r="S475" s="5"/>
      <c r="T475" s="5"/>
      <c r="U475" s="5"/>
      <c r="V475" s="5"/>
      <c r="W475" s="5">
        <v>6204.8</v>
      </c>
      <c r="X475" s="5">
        <v>1</v>
      </c>
      <c r="Y475" s="5">
        <v>6204.8</v>
      </c>
      <c r="Z475" s="5">
        <v>6204.8</v>
      </c>
      <c r="AA475" s="5">
        <v>1</v>
      </c>
      <c r="AB475" s="5">
        <v>6204.8</v>
      </c>
    </row>
    <row r="476" spans="1:28" x14ac:dyDescent="0.2">
      <c r="A476" s="5">
        <v>50</v>
      </c>
      <c r="B476" s="5">
        <v>0</v>
      </c>
      <c r="C476" s="5">
        <v>0</v>
      </c>
      <c r="D476" s="5">
        <v>1</v>
      </c>
      <c r="E476" s="5">
        <v>205</v>
      </c>
      <c r="F476" s="5">
        <f>ROUND(Source!S461,O476)</f>
        <v>126452.96</v>
      </c>
      <c r="G476" s="5" t="s">
        <v>124</v>
      </c>
      <c r="H476" s="5" t="s">
        <v>125</v>
      </c>
      <c r="I476" s="5"/>
      <c r="J476" s="5"/>
      <c r="K476" s="5">
        <v>205</v>
      </c>
      <c r="L476" s="5">
        <v>14</v>
      </c>
      <c r="M476" s="5">
        <v>3</v>
      </c>
      <c r="N476" s="5" t="s">
        <v>3</v>
      </c>
      <c r="O476" s="5">
        <v>2</v>
      </c>
      <c r="P476" s="5">
        <f>ROUND(Source!DK461,O476)</f>
        <v>126452.96</v>
      </c>
      <c r="Q476" s="5"/>
      <c r="R476" s="5"/>
      <c r="S476" s="5"/>
      <c r="T476" s="5"/>
      <c r="U476" s="5"/>
      <c r="V476" s="5"/>
      <c r="W476" s="5">
        <v>126452.96</v>
      </c>
      <c r="X476" s="5">
        <v>1</v>
      </c>
      <c r="Y476" s="5">
        <v>126452.96</v>
      </c>
      <c r="Z476" s="5">
        <v>126452.96</v>
      </c>
      <c r="AA476" s="5">
        <v>1</v>
      </c>
      <c r="AB476" s="5">
        <v>126452.96</v>
      </c>
    </row>
    <row r="477" spans="1:28" x14ac:dyDescent="0.2">
      <c r="A477" s="5">
        <v>50</v>
      </c>
      <c r="B477" s="5">
        <v>0</v>
      </c>
      <c r="C477" s="5">
        <v>0</v>
      </c>
      <c r="D477" s="5">
        <v>1</v>
      </c>
      <c r="E477" s="5">
        <v>232</v>
      </c>
      <c r="F477" s="5">
        <f>ROUND(Source!BC461,O477)</f>
        <v>0</v>
      </c>
      <c r="G477" s="5" t="s">
        <v>126</v>
      </c>
      <c r="H477" s="5" t="s">
        <v>127</v>
      </c>
      <c r="I477" s="5"/>
      <c r="J477" s="5"/>
      <c r="K477" s="5">
        <v>232</v>
      </c>
      <c r="L477" s="5">
        <v>15</v>
      </c>
      <c r="M477" s="5">
        <v>3</v>
      </c>
      <c r="N477" s="5" t="s">
        <v>3</v>
      </c>
      <c r="O477" s="5">
        <v>2</v>
      </c>
      <c r="P477" s="5">
        <f>ROUND(Source!EU461,O477)</f>
        <v>0</v>
      </c>
      <c r="Q477" s="5"/>
      <c r="R477" s="5"/>
      <c r="S477" s="5"/>
      <c r="T477" s="5"/>
      <c r="U477" s="5"/>
      <c r="V477" s="5"/>
      <c r="W477" s="5">
        <v>0</v>
      </c>
      <c r="X477" s="5">
        <v>1</v>
      </c>
      <c r="Y477" s="5">
        <v>0</v>
      </c>
      <c r="Z477" s="5">
        <v>0</v>
      </c>
      <c r="AA477" s="5">
        <v>1</v>
      </c>
      <c r="AB477" s="5">
        <v>0</v>
      </c>
    </row>
    <row r="478" spans="1:28" x14ac:dyDescent="0.2">
      <c r="A478" s="5">
        <v>50</v>
      </c>
      <c r="B478" s="5">
        <v>0</v>
      </c>
      <c r="C478" s="5">
        <v>0</v>
      </c>
      <c r="D478" s="5">
        <v>1</v>
      </c>
      <c r="E478" s="5">
        <v>214</v>
      </c>
      <c r="F478" s="5">
        <f>ROUND(Source!AS461,O478)</f>
        <v>71801.19</v>
      </c>
      <c r="G478" s="5" t="s">
        <v>128</v>
      </c>
      <c r="H478" s="5" t="s">
        <v>129</v>
      </c>
      <c r="I478" s="5"/>
      <c r="J478" s="5"/>
      <c r="K478" s="5">
        <v>214</v>
      </c>
      <c r="L478" s="5">
        <v>16</v>
      </c>
      <c r="M478" s="5">
        <v>3</v>
      </c>
      <c r="N478" s="5" t="s">
        <v>3</v>
      </c>
      <c r="O478" s="5">
        <v>2</v>
      </c>
      <c r="P478" s="5">
        <f>ROUND(Source!EK461,O478)</f>
        <v>71801.19</v>
      </c>
      <c r="Q478" s="5"/>
      <c r="R478" s="5"/>
      <c r="S478" s="5"/>
      <c r="T478" s="5"/>
      <c r="U478" s="5"/>
      <c r="V478" s="5"/>
      <c r="W478" s="5">
        <v>71801.19</v>
      </c>
      <c r="X478" s="5">
        <v>1</v>
      </c>
      <c r="Y478" s="5">
        <v>71801.19</v>
      </c>
      <c r="Z478" s="5">
        <v>71801.19</v>
      </c>
      <c r="AA478" s="5">
        <v>1</v>
      </c>
      <c r="AB478" s="5">
        <v>71801.19</v>
      </c>
    </row>
    <row r="479" spans="1:28" x14ac:dyDescent="0.2">
      <c r="A479" s="5">
        <v>50</v>
      </c>
      <c r="B479" s="5">
        <v>0</v>
      </c>
      <c r="C479" s="5">
        <v>0</v>
      </c>
      <c r="D479" s="5">
        <v>1</v>
      </c>
      <c r="E479" s="5">
        <v>215</v>
      </c>
      <c r="F479" s="5">
        <f>ROUND(Source!AT461,O479)</f>
        <v>2023293.43</v>
      </c>
      <c r="G479" s="5" t="s">
        <v>130</v>
      </c>
      <c r="H479" s="5" t="s">
        <v>131</v>
      </c>
      <c r="I479" s="5"/>
      <c r="J479" s="5"/>
      <c r="K479" s="5">
        <v>215</v>
      </c>
      <c r="L479" s="5">
        <v>17</v>
      </c>
      <c r="M479" s="5">
        <v>3</v>
      </c>
      <c r="N479" s="5" t="s">
        <v>3</v>
      </c>
      <c r="O479" s="5">
        <v>2</v>
      </c>
      <c r="P479" s="5">
        <f>ROUND(Source!EL461,O479)</f>
        <v>2023293.43</v>
      </c>
      <c r="Q479" s="5"/>
      <c r="R479" s="5"/>
      <c r="S479" s="5"/>
      <c r="T479" s="5"/>
      <c r="U479" s="5"/>
      <c r="V479" s="5"/>
      <c r="W479" s="5">
        <v>2023293.43</v>
      </c>
      <c r="X479" s="5">
        <v>1</v>
      </c>
      <c r="Y479" s="5">
        <v>2023293.43</v>
      </c>
      <c r="Z479" s="5">
        <v>2023293.43</v>
      </c>
      <c r="AA479" s="5">
        <v>1</v>
      </c>
      <c r="AB479" s="5">
        <v>2023293.43</v>
      </c>
    </row>
    <row r="480" spans="1:28" x14ac:dyDescent="0.2">
      <c r="A480" s="5">
        <v>50</v>
      </c>
      <c r="B480" s="5">
        <v>0</v>
      </c>
      <c r="C480" s="5">
        <v>0</v>
      </c>
      <c r="D480" s="5">
        <v>1</v>
      </c>
      <c r="E480" s="5">
        <v>217</v>
      </c>
      <c r="F480" s="5">
        <f>ROUND(Source!AU461,O480)</f>
        <v>0</v>
      </c>
      <c r="G480" s="5" t="s">
        <v>132</v>
      </c>
      <c r="H480" s="5" t="s">
        <v>133</v>
      </c>
      <c r="I480" s="5"/>
      <c r="J480" s="5"/>
      <c r="K480" s="5">
        <v>217</v>
      </c>
      <c r="L480" s="5">
        <v>18</v>
      </c>
      <c r="M480" s="5">
        <v>3</v>
      </c>
      <c r="N480" s="5" t="s">
        <v>3</v>
      </c>
      <c r="O480" s="5">
        <v>2</v>
      </c>
      <c r="P480" s="5">
        <f>ROUND(Source!EM461,O480)</f>
        <v>0</v>
      </c>
      <c r="Q480" s="5"/>
      <c r="R480" s="5"/>
      <c r="S480" s="5"/>
      <c r="T480" s="5"/>
      <c r="U480" s="5"/>
      <c r="V480" s="5"/>
      <c r="W480" s="5">
        <v>0</v>
      </c>
      <c r="X480" s="5">
        <v>1</v>
      </c>
      <c r="Y480" s="5">
        <v>0</v>
      </c>
      <c r="Z480" s="5">
        <v>0</v>
      </c>
      <c r="AA480" s="5">
        <v>1</v>
      </c>
      <c r="AB480" s="5">
        <v>0</v>
      </c>
    </row>
    <row r="481" spans="1:255" x14ac:dyDescent="0.2">
      <c r="A481" s="5">
        <v>50</v>
      </c>
      <c r="B481" s="5">
        <v>0</v>
      </c>
      <c r="C481" s="5">
        <v>0</v>
      </c>
      <c r="D481" s="5">
        <v>1</v>
      </c>
      <c r="E481" s="5">
        <v>230</v>
      </c>
      <c r="F481" s="5">
        <f>ROUND(Source!BA461,O481)</f>
        <v>0</v>
      </c>
      <c r="G481" s="5" t="s">
        <v>134</v>
      </c>
      <c r="H481" s="5" t="s">
        <v>135</v>
      </c>
      <c r="I481" s="5"/>
      <c r="J481" s="5"/>
      <c r="K481" s="5">
        <v>230</v>
      </c>
      <c r="L481" s="5">
        <v>19</v>
      </c>
      <c r="M481" s="5">
        <v>3</v>
      </c>
      <c r="N481" s="5" t="s">
        <v>3</v>
      </c>
      <c r="O481" s="5">
        <v>2</v>
      </c>
      <c r="P481" s="5">
        <f>ROUND(Source!ES461,O481)</f>
        <v>0</v>
      </c>
      <c r="Q481" s="5"/>
      <c r="R481" s="5"/>
      <c r="S481" s="5"/>
      <c r="T481" s="5"/>
      <c r="U481" s="5"/>
      <c r="V481" s="5"/>
      <c r="W481" s="5">
        <v>0</v>
      </c>
      <c r="X481" s="5">
        <v>1</v>
      </c>
      <c r="Y481" s="5">
        <v>0</v>
      </c>
      <c r="Z481" s="5">
        <v>0</v>
      </c>
      <c r="AA481" s="5">
        <v>1</v>
      </c>
      <c r="AB481" s="5">
        <v>0</v>
      </c>
    </row>
    <row r="482" spans="1:255" x14ac:dyDescent="0.2">
      <c r="A482" s="5">
        <v>50</v>
      </c>
      <c r="B482" s="5">
        <v>0</v>
      </c>
      <c r="C482" s="5">
        <v>0</v>
      </c>
      <c r="D482" s="5">
        <v>1</v>
      </c>
      <c r="E482" s="5">
        <v>206</v>
      </c>
      <c r="F482" s="5">
        <f>ROUND(Source!T461,O482)</f>
        <v>0</v>
      </c>
      <c r="G482" s="5" t="s">
        <v>136</v>
      </c>
      <c r="H482" s="5" t="s">
        <v>137</v>
      </c>
      <c r="I482" s="5"/>
      <c r="J482" s="5"/>
      <c r="K482" s="5">
        <v>206</v>
      </c>
      <c r="L482" s="5">
        <v>20</v>
      </c>
      <c r="M482" s="5">
        <v>3</v>
      </c>
      <c r="N482" s="5" t="s">
        <v>3</v>
      </c>
      <c r="O482" s="5">
        <v>2</v>
      </c>
      <c r="P482" s="5">
        <f>ROUND(Source!DL461,O482)</f>
        <v>0</v>
      </c>
      <c r="Q482" s="5"/>
      <c r="R482" s="5"/>
      <c r="S482" s="5"/>
      <c r="T482" s="5"/>
      <c r="U482" s="5"/>
      <c r="V482" s="5"/>
      <c r="W482" s="5">
        <v>0</v>
      </c>
      <c r="X482" s="5">
        <v>1</v>
      </c>
      <c r="Y482" s="5">
        <v>0</v>
      </c>
      <c r="Z482" s="5">
        <v>0</v>
      </c>
      <c r="AA482" s="5">
        <v>1</v>
      </c>
      <c r="AB482" s="5">
        <v>0</v>
      </c>
    </row>
    <row r="483" spans="1:255" x14ac:dyDescent="0.2">
      <c r="A483" s="5">
        <v>50</v>
      </c>
      <c r="B483" s="5">
        <v>0</v>
      </c>
      <c r="C483" s="5">
        <v>0</v>
      </c>
      <c r="D483" s="5">
        <v>1</v>
      </c>
      <c r="E483" s="5">
        <v>207</v>
      </c>
      <c r="F483" s="5">
        <f>Source!U461</f>
        <v>341.41246036655991</v>
      </c>
      <c r="G483" s="5" t="s">
        <v>138</v>
      </c>
      <c r="H483" s="5" t="s">
        <v>139</v>
      </c>
      <c r="I483" s="5"/>
      <c r="J483" s="5"/>
      <c r="K483" s="5">
        <v>207</v>
      </c>
      <c r="L483" s="5">
        <v>21</v>
      </c>
      <c r="M483" s="5">
        <v>3</v>
      </c>
      <c r="N483" s="5" t="s">
        <v>3</v>
      </c>
      <c r="O483" s="5">
        <v>-1</v>
      </c>
      <c r="P483" s="5">
        <f>Source!DM461</f>
        <v>341.41246036655991</v>
      </c>
      <c r="Q483" s="5"/>
      <c r="R483" s="5"/>
      <c r="S483" s="5"/>
      <c r="T483" s="5"/>
      <c r="U483" s="5"/>
      <c r="V483" s="5"/>
      <c r="W483" s="5">
        <v>341.41246036655997</v>
      </c>
      <c r="X483" s="5">
        <v>1</v>
      </c>
      <c r="Y483" s="5">
        <v>341.41246036655997</v>
      </c>
      <c r="Z483" s="5">
        <v>341.41246036655997</v>
      </c>
      <c r="AA483" s="5">
        <v>1</v>
      </c>
      <c r="AB483" s="5">
        <v>341.41246036655997</v>
      </c>
    </row>
    <row r="484" spans="1:255" x14ac:dyDescent="0.2">
      <c r="A484" s="5">
        <v>50</v>
      </c>
      <c r="B484" s="5">
        <v>0</v>
      </c>
      <c r="C484" s="5">
        <v>0</v>
      </c>
      <c r="D484" s="5">
        <v>1</v>
      </c>
      <c r="E484" s="5">
        <v>208</v>
      </c>
      <c r="F484" s="5">
        <f>Source!V461</f>
        <v>0</v>
      </c>
      <c r="G484" s="5" t="s">
        <v>140</v>
      </c>
      <c r="H484" s="5" t="s">
        <v>141</v>
      </c>
      <c r="I484" s="5"/>
      <c r="J484" s="5"/>
      <c r="K484" s="5">
        <v>208</v>
      </c>
      <c r="L484" s="5">
        <v>22</v>
      </c>
      <c r="M484" s="5">
        <v>3</v>
      </c>
      <c r="N484" s="5" t="s">
        <v>3</v>
      </c>
      <c r="O484" s="5">
        <v>-1</v>
      </c>
      <c r="P484" s="5">
        <f>Source!DN461</f>
        <v>0</v>
      </c>
      <c r="Q484" s="5"/>
      <c r="R484" s="5"/>
      <c r="S484" s="5"/>
      <c r="T484" s="5"/>
      <c r="U484" s="5"/>
      <c r="V484" s="5"/>
      <c r="W484" s="5">
        <v>0</v>
      </c>
      <c r="X484" s="5">
        <v>1</v>
      </c>
      <c r="Y484" s="5">
        <v>0</v>
      </c>
      <c r="Z484" s="5">
        <v>0</v>
      </c>
      <c r="AA484" s="5">
        <v>1</v>
      </c>
      <c r="AB484" s="5">
        <v>0</v>
      </c>
    </row>
    <row r="485" spans="1:255" x14ac:dyDescent="0.2">
      <c r="A485" s="5">
        <v>50</v>
      </c>
      <c r="B485" s="5">
        <v>0</v>
      </c>
      <c r="C485" s="5">
        <v>0</v>
      </c>
      <c r="D485" s="5">
        <v>1</v>
      </c>
      <c r="E485" s="5">
        <v>209</v>
      </c>
      <c r="F485" s="5">
        <f>ROUND(Source!W461,O485)</f>
        <v>0</v>
      </c>
      <c r="G485" s="5" t="s">
        <v>142</v>
      </c>
      <c r="H485" s="5" t="s">
        <v>143</v>
      </c>
      <c r="I485" s="5"/>
      <c r="J485" s="5"/>
      <c r="K485" s="5">
        <v>209</v>
      </c>
      <c r="L485" s="5">
        <v>23</v>
      </c>
      <c r="M485" s="5">
        <v>3</v>
      </c>
      <c r="N485" s="5" t="s">
        <v>3</v>
      </c>
      <c r="O485" s="5">
        <v>2</v>
      </c>
      <c r="P485" s="5">
        <f>ROUND(Source!DO461,O485)</f>
        <v>0</v>
      </c>
      <c r="Q485" s="5"/>
      <c r="R485" s="5"/>
      <c r="S485" s="5"/>
      <c r="T485" s="5"/>
      <c r="U485" s="5"/>
      <c r="V485" s="5"/>
      <c r="W485" s="5">
        <v>0</v>
      </c>
      <c r="X485" s="5">
        <v>1</v>
      </c>
      <c r="Y485" s="5">
        <v>0</v>
      </c>
      <c r="Z485" s="5">
        <v>0</v>
      </c>
      <c r="AA485" s="5">
        <v>1</v>
      </c>
      <c r="AB485" s="5">
        <v>0</v>
      </c>
    </row>
    <row r="486" spans="1:255" x14ac:dyDescent="0.2">
      <c r="A486" s="5">
        <v>50</v>
      </c>
      <c r="B486" s="5">
        <v>0</v>
      </c>
      <c r="C486" s="5">
        <v>0</v>
      </c>
      <c r="D486" s="5">
        <v>1</v>
      </c>
      <c r="E486" s="5">
        <v>233</v>
      </c>
      <c r="F486" s="5">
        <f>ROUND(Source!BD461,O486)</f>
        <v>0</v>
      </c>
      <c r="G486" s="5" t="s">
        <v>144</v>
      </c>
      <c r="H486" s="5" t="s">
        <v>145</v>
      </c>
      <c r="I486" s="5"/>
      <c r="J486" s="5"/>
      <c r="K486" s="5">
        <v>233</v>
      </c>
      <c r="L486" s="5">
        <v>24</v>
      </c>
      <c r="M486" s="5">
        <v>3</v>
      </c>
      <c r="N486" s="5" t="s">
        <v>3</v>
      </c>
      <c r="O486" s="5">
        <v>2</v>
      </c>
      <c r="P486" s="5">
        <f>ROUND(Source!EV461,O486)</f>
        <v>0</v>
      </c>
      <c r="Q486" s="5"/>
      <c r="R486" s="5"/>
      <c r="S486" s="5"/>
      <c r="T486" s="5"/>
      <c r="U486" s="5"/>
      <c r="V486" s="5"/>
      <c r="W486" s="5">
        <v>0</v>
      </c>
      <c r="X486" s="5">
        <v>1</v>
      </c>
      <c r="Y486" s="5">
        <v>0</v>
      </c>
      <c r="Z486" s="5">
        <v>0</v>
      </c>
      <c r="AA486" s="5">
        <v>1</v>
      </c>
      <c r="AB486" s="5">
        <v>0</v>
      </c>
    </row>
    <row r="487" spans="1:255" x14ac:dyDescent="0.2">
      <c r="A487" s="5">
        <v>50</v>
      </c>
      <c r="B487" s="5">
        <v>0</v>
      </c>
      <c r="C487" s="5">
        <v>0</v>
      </c>
      <c r="D487" s="5">
        <v>1</v>
      </c>
      <c r="E487" s="5">
        <v>210</v>
      </c>
      <c r="F487" s="5">
        <f>ROUND(Source!X461,O487)</f>
        <v>112922.55</v>
      </c>
      <c r="G487" s="5" t="s">
        <v>146</v>
      </c>
      <c r="H487" s="5" t="s">
        <v>147</v>
      </c>
      <c r="I487" s="5"/>
      <c r="J487" s="5"/>
      <c r="K487" s="5">
        <v>210</v>
      </c>
      <c r="L487" s="5">
        <v>25</v>
      </c>
      <c r="M487" s="5">
        <v>3</v>
      </c>
      <c r="N487" s="5" t="s">
        <v>3</v>
      </c>
      <c r="O487" s="5">
        <v>2</v>
      </c>
      <c r="P487" s="5">
        <f>ROUND(Source!DP461,O487)</f>
        <v>112922.55</v>
      </c>
      <c r="Q487" s="5"/>
      <c r="R487" s="5"/>
      <c r="S487" s="5"/>
      <c r="T487" s="5"/>
      <c r="U487" s="5"/>
      <c r="V487" s="5"/>
      <c r="W487" s="5">
        <v>112922.55</v>
      </c>
      <c r="X487" s="5">
        <v>1</v>
      </c>
      <c r="Y487" s="5">
        <v>112922.55</v>
      </c>
      <c r="Z487" s="5">
        <v>112922.55</v>
      </c>
      <c r="AA487" s="5">
        <v>1</v>
      </c>
      <c r="AB487" s="5">
        <v>112922.55</v>
      </c>
    </row>
    <row r="488" spans="1:255" x14ac:dyDescent="0.2">
      <c r="A488" s="5">
        <v>50</v>
      </c>
      <c r="B488" s="5">
        <v>0</v>
      </c>
      <c r="C488" s="5">
        <v>0</v>
      </c>
      <c r="D488" s="5">
        <v>1</v>
      </c>
      <c r="E488" s="5">
        <v>211</v>
      </c>
      <c r="F488" s="5">
        <f>ROUND(Source!Y461,O488)</f>
        <v>54236.32</v>
      </c>
      <c r="G488" s="5" t="s">
        <v>148</v>
      </c>
      <c r="H488" s="5" t="s">
        <v>149</v>
      </c>
      <c r="I488" s="5"/>
      <c r="J488" s="5"/>
      <c r="K488" s="5">
        <v>211</v>
      </c>
      <c r="L488" s="5">
        <v>26</v>
      </c>
      <c r="M488" s="5">
        <v>3</v>
      </c>
      <c r="N488" s="5" t="s">
        <v>3</v>
      </c>
      <c r="O488" s="5">
        <v>2</v>
      </c>
      <c r="P488" s="5">
        <f>ROUND(Source!DQ461,O488)</f>
        <v>54236.32</v>
      </c>
      <c r="Q488" s="5"/>
      <c r="R488" s="5"/>
      <c r="S488" s="5"/>
      <c r="T488" s="5"/>
      <c r="U488" s="5"/>
      <c r="V488" s="5"/>
      <c r="W488" s="5">
        <v>54236.32</v>
      </c>
      <c r="X488" s="5">
        <v>1</v>
      </c>
      <c r="Y488" s="5">
        <v>54236.32</v>
      </c>
      <c r="Z488" s="5">
        <v>54236.32</v>
      </c>
      <c r="AA488" s="5">
        <v>1</v>
      </c>
      <c r="AB488" s="5">
        <v>54236.32</v>
      </c>
    </row>
    <row r="489" spans="1:255" x14ac:dyDescent="0.2">
      <c r="A489" s="5">
        <v>50</v>
      </c>
      <c r="B489" s="5">
        <v>0</v>
      </c>
      <c r="C489" s="5">
        <v>0</v>
      </c>
      <c r="D489" s="5">
        <v>1</v>
      </c>
      <c r="E489" s="5">
        <v>224</v>
      </c>
      <c r="F489" s="5">
        <f>ROUND(Source!AR461,O489)</f>
        <v>2095094.62</v>
      </c>
      <c r="G489" s="5" t="s">
        <v>150</v>
      </c>
      <c r="H489" s="5" t="s">
        <v>151</v>
      </c>
      <c r="I489" s="5"/>
      <c r="J489" s="5"/>
      <c r="K489" s="5">
        <v>224</v>
      </c>
      <c r="L489" s="5">
        <v>27</v>
      </c>
      <c r="M489" s="5">
        <v>3</v>
      </c>
      <c r="N489" s="5" t="s">
        <v>3</v>
      </c>
      <c r="O489" s="5">
        <v>2</v>
      </c>
      <c r="P489" s="5">
        <f>ROUND(Source!EJ461,O489)</f>
        <v>2095094.62</v>
      </c>
      <c r="Q489" s="5"/>
      <c r="R489" s="5"/>
      <c r="S489" s="5"/>
      <c r="T489" s="5"/>
      <c r="U489" s="5"/>
      <c r="V489" s="5"/>
      <c r="W489" s="5">
        <v>2095094.62</v>
      </c>
      <c r="X489" s="5">
        <v>1</v>
      </c>
      <c r="Y489" s="5">
        <v>2095094.62</v>
      </c>
      <c r="Z489" s="5">
        <v>2095094.62</v>
      </c>
      <c r="AA489" s="5">
        <v>1</v>
      </c>
      <c r="AB489" s="5">
        <v>2095094.62</v>
      </c>
    </row>
    <row r="491" spans="1:255" x14ac:dyDescent="0.2">
      <c r="A491" s="1">
        <v>4</v>
      </c>
      <c r="B491" s="1">
        <v>1</v>
      </c>
      <c r="C491" s="1"/>
      <c r="D491" s="1">
        <f>ROW(A510)</f>
        <v>510</v>
      </c>
      <c r="E491" s="1"/>
      <c r="F491" s="1" t="s">
        <v>17</v>
      </c>
      <c r="G491" s="1" t="s">
        <v>266</v>
      </c>
      <c r="H491" s="1" t="s">
        <v>3</v>
      </c>
      <c r="I491" s="1">
        <v>0</v>
      </c>
      <c r="J491" s="1"/>
      <c r="K491" s="1">
        <v>0</v>
      </c>
      <c r="L491" s="1"/>
      <c r="M491" s="1" t="s">
        <v>3</v>
      </c>
      <c r="N491" s="1"/>
      <c r="O491" s="1"/>
      <c r="P491" s="1"/>
      <c r="Q491" s="1"/>
      <c r="R491" s="1"/>
      <c r="S491" s="1">
        <v>0</v>
      </c>
      <c r="T491" s="1">
        <v>0</v>
      </c>
      <c r="U491" s="1" t="s">
        <v>3</v>
      </c>
      <c r="V491" s="1">
        <v>0</v>
      </c>
      <c r="W491" s="1"/>
      <c r="X491" s="1"/>
      <c r="Y491" s="1"/>
      <c r="Z491" s="1"/>
      <c r="AA491" s="1"/>
      <c r="AB491" s="1" t="s">
        <v>3</v>
      </c>
      <c r="AC491" s="1" t="s">
        <v>3</v>
      </c>
      <c r="AD491" s="1" t="s">
        <v>3</v>
      </c>
      <c r="AE491" s="1" t="s">
        <v>3</v>
      </c>
      <c r="AF491" s="1" t="s">
        <v>3</v>
      </c>
      <c r="AG491" s="1" t="s">
        <v>3</v>
      </c>
      <c r="AH491" s="1"/>
      <c r="AI491" s="1"/>
      <c r="AJ491" s="1"/>
      <c r="AK491" s="1"/>
      <c r="AL491" s="1"/>
      <c r="AM491" s="1"/>
      <c r="AN491" s="1"/>
      <c r="AO491" s="1"/>
      <c r="AP491" s="1" t="s">
        <v>3</v>
      </c>
      <c r="AQ491" s="1" t="s">
        <v>3</v>
      </c>
      <c r="AR491" s="1" t="s">
        <v>3</v>
      </c>
      <c r="AS491" s="1"/>
      <c r="AT491" s="1"/>
      <c r="AU491" s="1"/>
      <c r="AV491" s="1"/>
      <c r="AW491" s="1"/>
      <c r="AX491" s="1"/>
      <c r="AY491" s="1"/>
      <c r="AZ491" s="1" t="s">
        <v>3</v>
      </c>
      <c r="BA491" s="1"/>
      <c r="BB491" s="1" t="s">
        <v>3</v>
      </c>
      <c r="BC491" s="1" t="s">
        <v>3</v>
      </c>
      <c r="BD491" s="1" t="s">
        <v>3</v>
      </c>
      <c r="BE491" s="1" t="s">
        <v>3</v>
      </c>
      <c r="BF491" s="1" t="s">
        <v>3</v>
      </c>
      <c r="BG491" s="1" t="s">
        <v>3</v>
      </c>
      <c r="BH491" s="1" t="s">
        <v>3</v>
      </c>
      <c r="BI491" s="1" t="s">
        <v>3</v>
      </c>
      <c r="BJ491" s="1" t="s">
        <v>3</v>
      </c>
      <c r="BK491" s="1" t="s">
        <v>3</v>
      </c>
      <c r="BL491" s="1" t="s">
        <v>3</v>
      </c>
      <c r="BM491" s="1" t="s">
        <v>3</v>
      </c>
      <c r="BN491" s="1" t="s">
        <v>3</v>
      </c>
      <c r="BO491" s="1" t="s">
        <v>3</v>
      </c>
      <c r="BP491" s="1" t="s">
        <v>3</v>
      </c>
      <c r="BQ491" s="1"/>
      <c r="BR491" s="1"/>
      <c r="BS491" s="1"/>
      <c r="BT491" s="1"/>
      <c r="BU491" s="1"/>
      <c r="BV491" s="1"/>
      <c r="BW491" s="1"/>
      <c r="BX491" s="1">
        <v>0</v>
      </c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>
        <v>0</v>
      </c>
    </row>
    <row r="493" spans="1:255" x14ac:dyDescent="0.2">
      <c r="A493" s="3">
        <v>52</v>
      </c>
      <c r="B493" s="3">
        <f t="shared" ref="B493:G493" si="307">B510</f>
        <v>1</v>
      </c>
      <c r="C493" s="3">
        <f t="shared" si="307"/>
        <v>4</v>
      </c>
      <c r="D493" s="3">
        <f t="shared" si="307"/>
        <v>491</v>
      </c>
      <c r="E493" s="3">
        <f t="shared" si="307"/>
        <v>0</v>
      </c>
      <c r="F493" s="3" t="str">
        <f t="shared" si="307"/>
        <v>Новый раздел</v>
      </c>
      <c r="G493" s="3" t="str">
        <f t="shared" si="307"/>
        <v>Монтаж муфт</v>
      </c>
      <c r="H493" s="3"/>
      <c r="I493" s="3"/>
      <c r="J493" s="3"/>
      <c r="K493" s="3"/>
      <c r="L493" s="3"/>
      <c r="M493" s="3"/>
      <c r="N493" s="3"/>
      <c r="O493" s="3">
        <f t="shared" ref="O493:AT493" si="308">O510</f>
        <v>499872.82</v>
      </c>
      <c r="P493" s="3">
        <f t="shared" si="308"/>
        <v>395144.24</v>
      </c>
      <c r="Q493" s="3">
        <f t="shared" si="308"/>
        <v>5645.72</v>
      </c>
      <c r="R493" s="3">
        <f t="shared" si="308"/>
        <v>2222.9</v>
      </c>
      <c r="S493" s="3">
        <f t="shared" si="308"/>
        <v>99082.86</v>
      </c>
      <c r="T493" s="3">
        <f t="shared" si="308"/>
        <v>0</v>
      </c>
      <c r="U493" s="3">
        <f t="shared" si="308"/>
        <v>247.02582959999998</v>
      </c>
      <c r="V493" s="3">
        <f t="shared" si="308"/>
        <v>0</v>
      </c>
      <c r="W493" s="3">
        <f t="shared" si="308"/>
        <v>0</v>
      </c>
      <c r="X493" s="3">
        <f t="shared" si="308"/>
        <v>91156.23</v>
      </c>
      <c r="Y493" s="3">
        <f t="shared" si="308"/>
        <v>42605.63</v>
      </c>
      <c r="Z493" s="3">
        <f t="shared" si="308"/>
        <v>0</v>
      </c>
      <c r="AA493" s="3">
        <f t="shared" si="308"/>
        <v>0</v>
      </c>
      <c r="AB493" s="3">
        <f t="shared" si="308"/>
        <v>499872.82</v>
      </c>
      <c r="AC493" s="3">
        <f t="shared" si="308"/>
        <v>395144.24</v>
      </c>
      <c r="AD493" s="3">
        <f t="shared" si="308"/>
        <v>5645.72</v>
      </c>
      <c r="AE493" s="3">
        <f t="shared" si="308"/>
        <v>2222.9</v>
      </c>
      <c r="AF493" s="3">
        <f t="shared" si="308"/>
        <v>99082.86</v>
      </c>
      <c r="AG493" s="3">
        <f t="shared" si="308"/>
        <v>0</v>
      </c>
      <c r="AH493" s="3">
        <f t="shared" si="308"/>
        <v>247.02582959999998</v>
      </c>
      <c r="AI493" s="3">
        <f t="shared" si="308"/>
        <v>0</v>
      </c>
      <c r="AJ493" s="3">
        <f t="shared" si="308"/>
        <v>0</v>
      </c>
      <c r="AK493" s="3">
        <f t="shared" si="308"/>
        <v>91156.23</v>
      </c>
      <c r="AL493" s="3">
        <f t="shared" si="308"/>
        <v>42605.63</v>
      </c>
      <c r="AM493" s="3">
        <f t="shared" si="308"/>
        <v>0</v>
      </c>
      <c r="AN493" s="3">
        <f t="shared" si="308"/>
        <v>0</v>
      </c>
      <c r="AO493" s="3">
        <f t="shared" si="308"/>
        <v>0</v>
      </c>
      <c r="AP493" s="3">
        <f t="shared" si="308"/>
        <v>0</v>
      </c>
      <c r="AQ493" s="3">
        <f t="shared" si="308"/>
        <v>0</v>
      </c>
      <c r="AR493" s="3">
        <f t="shared" si="308"/>
        <v>637191.31999999995</v>
      </c>
      <c r="AS493" s="3">
        <f t="shared" si="308"/>
        <v>0</v>
      </c>
      <c r="AT493" s="3">
        <f t="shared" si="308"/>
        <v>637191.31999999995</v>
      </c>
      <c r="AU493" s="3">
        <f t="shared" ref="AU493:BZ493" si="309">AU510</f>
        <v>0</v>
      </c>
      <c r="AV493" s="3">
        <f t="shared" si="309"/>
        <v>395144.24</v>
      </c>
      <c r="AW493" s="3">
        <f t="shared" si="309"/>
        <v>395144.24</v>
      </c>
      <c r="AX493" s="3">
        <f t="shared" si="309"/>
        <v>0</v>
      </c>
      <c r="AY493" s="3">
        <f t="shared" si="309"/>
        <v>395144.24</v>
      </c>
      <c r="AZ493" s="3">
        <f t="shared" si="309"/>
        <v>0</v>
      </c>
      <c r="BA493" s="3">
        <f t="shared" si="309"/>
        <v>0</v>
      </c>
      <c r="BB493" s="3">
        <f t="shared" si="309"/>
        <v>0</v>
      </c>
      <c r="BC493" s="3">
        <f t="shared" si="309"/>
        <v>0</v>
      </c>
      <c r="BD493" s="3">
        <f t="shared" si="309"/>
        <v>0</v>
      </c>
      <c r="BE493" s="3">
        <f t="shared" si="309"/>
        <v>0</v>
      </c>
      <c r="BF493" s="3">
        <f t="shared" si="309"/>
        <v>0</v>
      </c>
      <c r="BG493" s="3">
        <f t="shared" si="309"/>
        <v>0</v>
      </c>
      <c r="BH493" s="3">
        <f t="shared" si="309"/>
        <v>0</v>
      </c>
      <c r="BI493" s="3">
        <f t="shared" si="309"/>
        <v>0</v>
      </c>
      <c r="BJ493" s="3">
        <f t="shared" si="309"/>
        <v>0</v>
      </c>
      <c r="BK493" s="3">
        <f t="shared" si="309"/>
        <v>0</v>
      </c>
      <c r="BL493" s="3">
        <f t="shared" si="309"/>
        <v>0</v>
      </c>
      <c r="BM493" s="3">
        <f t="shared" si="309"/>
        <v>0</v>
      </c>
      <c r="BN493" s="3">
        <f t="shared" si="309"/>
        <v>0</v>
      </c>
      <c r="BO493" s="3">
        <f t="shared" si="309"/>
        <v>0</v>
      </c>
      <c r="BP493" s="3">
        <f t="shared" si="309"/>
        <v>0</v>
      </c>
      <c r="BQ493" s="3">
        <f t="shared" si="309"/>
        <v>0</v>
      </c>
      <c r="BR493" s="3">
        <f t="shared" si="309"/>
        <v>0</v>
      </c>
      <c r="BS493" s="3">
        <f t="shared" si="309"/>
        <v>0</v>
      </c>
      <c r="BT493" s="3">
        <f t="shared" si="309"/>
        <v>0</v>
      </c>
      <c r="BU493" s="3">
        <f t="shared" si="309"/>
        <v>0</v>
      </c>
      <c r="BV493" s="3">
        <f t="shared" si="309"/>
        <v>0</v>
      </c>
      <c r="BW493" s="3">
        <f t="shared" si="309"/>
        <v>0</v>
      </c>
      <c r="BX493" s="3">
        <f t="shared" si="309"/>
        <v>0</v>
      </c>
      <c r="BY493" s="3">
        <f t="shared" si="309"/>
        <v>0</v>
      </c>
      <c r="BZ493" s="3">
        <f t="shared" si="309"/>
        <v>0</v>
      </c>
      <c r="CA493" s="3">
        <f t="shared" ref="CA493:DF493" si="310">CA510</f>
        <v>637191.31999999995</v>
      </c>
      <c r="CB493" s="3">
        <f t="shared" si="310"/>
        <v>0</v>
      </c>
      <c r="CC493" s="3">
        <f t="shared" si="310"/>
        <v>637191.31999999995</v>
      </c>
      <c r="CD493" s="3">
        <f t="shared" si="310"/>
        <v>0</v>
      </c>
      <c r="CE493" s="3">
        <f t="shared" si="310"/>
        <v>395144.24</v>
      </c>
      <c r="CF493" s="3">
        <f t="shared" si="310"/>
        <v>395144.24</v>
      </c>
      <c r="CG493" s="3">
        <f t="shared" si="310"/>
        <v>0</v>
      </c>
      <c r="CH493" s="3">
        <f t="shared" si="310"/>
        <v>395144.24</v>
      </c>
      <c r="CI493" s="3">
        <f t="shared" si="310"/>
        <v>0</v>
      </c>
      <c r="CJ493" s="3">
        <f t="shared" si="310"/>
        <v>0</v>
      </c>
      <c r="CK493" s="3">
        <f t="shared" si="310"/>
        <v>0</v>
      </c>
      <c r="CL493" s="3">
        <f t="shared" si="310"/>
        <v>0</v>
      </c>
      <c r="CM493" s="3">
        <f t="shared" si="310"/>
        <v>0</v>
      </c>
      <c r="CN493" s="3">
        <f t="shared" si="310"/>
        <v>0</v>
      </c>
      <c r="CO493" s="3">
        <f t="shared" si="310"/>
        <v>0</v>
      </c>
      <c r="CP493" s="3">
        <f t="shared" si="310"/>
        <v>0</v>
      </c>
      <c r="CQ493" s="3">
        <f t="shared" si="310"/>
        <v>0</v>
      </c>
      <c r="CR493" s="3">
        <f t="shared" si="310"/>
        <v>0</v>
      </c>
      <c r="CS493" s="3">
        <f t="shared" si="310"/>
        <v>0</v>
      </c>
      <c r="CT493" s="3">
        <f t="shared" si="310"/>
        <v>0</v>
      </c>
      <c r="CU493" s="3">
        <f t="shared" si="310"/>
        <v>0</v>
      </c>
      <c r="CV493" s="3">
        <f t="shared" si="310"/>
        <v>0</v>
      </c>
      <c r="CW493" s="3">
        <f t="shared" si="310"/>
        <v>0</v>
      </c>
      <c r="CX493" s="3">
        <f t="shared" si="310"/>
        <v>0</v>
      </c>
      <c r="CY493" s="3">
        <f t="shared" si="310"/>
        <v>0</v>
      </c>
      <c r="CZ493" s="3">
        <f t="shared" si="310"/>
        <v>0</v>
      </c>
      <c r="DA493" s="3">
        <f t="shared" si="310"/>
        <v>0</v>
      </c>
      <c r="DB493" s="3">
        <f t="shared" si="310"/>
        <v>0</v>
      </c>
      <c r="DC493" s="3">
        <f t="shared" si="310"/>
        <v>0</v>
      </c>
      <c r="DD493" s="3">
        <f t="shared" si="310"/>
        <v>0</v>
      </c>
      <c r="DE493" s="3">
        <f t="shared" si="310"/>
        <v>0</v>
      </c>
      <c r="DF493" s="3">
        <f t="shared" si="310"/>
        <v>0</v>
      </c>
      <c r="DG493" s="4">
        <f t="shared" ref="DG493:EL493" si="311">DG510</f>
        <v>499872.82</v>
      </c>
      <c r="DH493" s="4">
        <f t="shared" si="311"/>
        <v>395144.24</v>
      </c>
      <c r="DI493" s="4">
        <f t="shared" si="311"/>
        <v>5645.72</v>
      </c>
      <c r="DJ493" s="4">
        <f t="shared" si="311"/>
        <v>2222.9</v>
      </c>
      <c r="DK493" s="4">
        <f t="shared" si="311"/>
        <v>99082.86</v>
      </c>
      <c r="DL493" s="4">
        <f t="shared" si="311"/>
        <v>0</v>
      </c>
      <c r="DM493" s="4">
        <f t="shared" si="311"/>
        <v>247.02582959999998</v>
      </c>
      <c r="DN493" s="4">
        <f t="shared" si="311"/>
        <v>0</v>
      </c>
      <c r="DO493" s="4">
        <f t="shared" si="311"/>
        <v>0</v>
      </c>
      <c r="DP493" s="4">
        <f t="shared" si="311"/>
        <v>91156.23</v>
      </c>
      <c r="DQ493" s="4">
        <f t="shared" si="311"/>
        <v>42605.63</v>
      </c>
      <c r="DR493" s="4">
        <f t="shared" si="311"/>
        <v>0</v>
      </c>
      <c r="DS493" s="4">
        <f t="shared" si="311"/>
        <v>0</v>
      </c>
      <c r="DT493" s="4">
        <f t="shared" si="311"/>
        <v>499872.82</v>
      </c>
      <c r="DU493" s="4">
        <f t="shared" si="311"/>
        <v>395144.24</v>
      </c>
      <c r="DV493" s="4">
        <f t="shared" si="311"/>
        <v>5645.72</v>
      </c>
      <c r="DW493" s="4">
        <f t="shared" si="311"/>
        <v>2222.9</v>
      </c>
      <c r="DX493" s="4">
        <f t="shared" si="311"/>
        <v>99082.86</v>
      </c>
      <c r="DY493" s="4">
        <f t="shared" si="311"/>
        <v>0</v>
      </c>
      <c r="DZ493" s="4">
        <f t="shared" si="311"/>
        <v>247.02582959999998</v>
      </c>
      <c r="EA493" s="4">
        <f t="shared" si="311"/>
        <v>0</v>
      </c>
      <c r="EB493" s="4">
        <f t="shared" si="311"/>
        <v>0</v>
      </c>
      <c r="EC493" s="4">
        <f t="shared" si="311"/>
        <v>91156.23</v>
      </c>
      <c r="ED493" s="4">
        <f t="shared" si="311"/>
        <v>42605.63</v>
      </c>
      <c r="EE493" s="4">
        <f t="shared" si="311"/>
        <v>0</v>
      </c>
      <c r="EF493" s="4">
        <f t="shared" si="311"/>
        <v>0</v>
      </c>
      <c r="EG493" s="4">
        <f t="shared" si="311"/>
        <v>0</v>
      </c>
      <c r="EH493" s="4">
        <f t="shared" si="311"/>
        <v>0</v>
      </c>
      <c r="EI493" s="4">
        <f t="shared" si="311"/>
        <v>0</v>
      </c>
      <c r="EJ493" s="4">
        <f t="shared" si="311"/>
        <v>637191.31999999995</v>
      </c>
      <c r="EK493" s="4">
        <f t="shared" si="311"/>
        <v>0</v>
      </c>
      <c r="EL493" s="4">
        <f t="shared" si="311"/>
        <v>637191.31999999995</v>
      </c>
      <c r="EM493" s="4">
        <f t="shared" ref="EM493:FR493" si="312">EM510</f>
        <v>0</v>
      </c>
      <c r="EN493" s="4">
        <f t="shared" si="312"/>
        <v>395144.24</v>
      </c>
      <c r="EO493" s="4">
        <f t="shared" si="312"/>
        <v>395144.24</v>
      </c>
      <c r="EP493" s="4">
        <f t="shared" si="312"/>
        <v>0</v>
      </c>
      <c r="EQ493" s="4">
        <f t="shared" si="312"/>
        <v>395144.24</v>
      </c>
      <c r="ER493" s="4">
        <f t="shared" si="312"/>
        <v>0</v>
      </c>
      <c r="ES493" s="4">
        <f t="shared" si="312"/>
        <v>0</v>
      </c>
      <c r="ET493" s="4">
        <f t="shared" si="312"/>
        <v>0</v>
      </c>
      <c r="EU493" s="4">
        <f t="shared" si="312"/>
        <v>0</v>
      </c>
      <c r="EV493" s="4">
        <f t="shared" si="312"/>
        <v>0</v>
      </c>
      <c r="EW493" s="4">
        <f t="shared" si="312"/>
        <v>0</v>
      </c>
      <c r="EX493" s="4">
        <f t="shared" si="312"/>
        <v>0</v>
      </c>
      <c r="EY493" s="4">
        <f t="shared" si="312"/>
        <v>0</v>
      </c>
      <c r="EZ493" s="4">
        <f t="shared" si="312"/>
        <v>0</v>
      </c>
      <c r="FA493" s="4">
        <f t="shared" si="312"/>
        <v>0</v>
      </c>
      <c r="FB493" s="4">
        <f t="shared" si="312"/>
        <v>0</v>
      </c>
      <c r="FC493" s="4">
        <f t="shared" si="312"/>
        <v>0</v>
      </c>
      <c r="FD493" s="4">
        <f t="shared" si="312"/>
        <v>0</v>
      </c>
      <c r="FE493" s="4">
        <f t="shared" si="312"/>
        <v>0</v>
      </c>
      <c r="FF493" s="4">
        <f t="shared" si="312"/>
        <v>0</v>
      </c>
      <c r="FG493" s="4">
        <f t="shared" si="312"/>
        <v>0</v>
      </c>
      <c r="FH493" s="4">
        <f t="shared" si="312"/>
        <v>0</v>
      </c>
      <c r="FI493" s="4">
        <f t="shared" si="312"/>
        <v>0</v>
      </c>
      <c r="FJ493" s="4">
        <f t="shared" si="312"/>
        <v>0</v>
      </c>
      <c r="FK493" s="4">
        <f t="shared" si="312"/>
        <v>0</v>
      </c>
      <c r="FL493" s="4">
        <f t="shared" si="312"/>
        <v>0</v>
      </c>
      <c r="FM493" s="4">
        <f t="shared" si="312"/>
        <v>0</v>
      </c>
      <c r="FN493" s="4">
        <f t="shared" si="312"/>
        <v>0</v>
      </c>
      <c r="FO493" s="4">
        <f t="shared" si="312"/>
        <v>0</v>
      </c>
      <c r="FP493" s="4">
        <f t="shared" si="312"/>
        <v>0</v>
      </c>
      <c r="FQ493" s="4">
        <f t="shared" si="312"/>
        <v>0</v>
      </c>
      <c r="FR493" s="4">
        <f t="shared" si="312"/>
        <v>0</v>
      </c>
      <c r="FS493" s="4">
        <f t="shared" ref="FS493:GX493" si="313">FS510</f>
        <v>637191.31999999995</v>
      </c>
      <c r="FT493" s="4">
        <f t="shared" si="313"/>
        <v>0</v>
      </c>
      <c r="FU493" s="4">
        <f t="shared" si="313"/>
        <v>637191.31999999995</v>
      </c>
      <c r="FV493" s="4">
        <f t="shared" si="313"/>
        <v>0</v>
      </c>
      <c r="FW493" s="4">
        <f t="shared" si="313"/>
        <v>395144.24</v>
      </c>
      <c r="FX493" s="4">
        <f t="shared" si="313"/>
        <v>395144.24</v>
      </c>
      <c r="FY493" s="4">
        <f t="shared" si="313"/>
        <v>0</v>
      </c>
      <c r="FZ493" s="4">
        <f t="shared" si="313"/>
        <v>395144.24</v>
      </c>
      <c r="GA493" s="4">
        <f t="shared" si="313"/>
        <v>0</v>
      </c>
      <c r="GB493" s="4">
        <f t="shared" si="313"/>
        <v>0</v>
      </c>
      <c r="GC493" s="4">
        <f t="shared" si="313"/>
        <v>0</v>
      </c>
      <c r="GD493" s="4">
        <f t="shared" si="313"/>
        <v>0</v>
      </c>
      <c r="GE493" s="4">
        <f t="shared" si="313"/>
        <v>0</v>
      </c>
      <c r="GF493" s="4">
        <f t="shared" si="313"/>
        <v>0</v>
      </c>
      <c r="GG493" s="4">
        <f t="shared" si="313"/>
        <v>0</v>
      </c>
      <c r="GH493" s="4">
        <f t="shared" si="313"/>
        <v>0</v>
      </c>
      <c r="GI493" s="4">
        <f t="shared" si="313"/>
        <v>0</v>
      </c>
      <c r="GJ493" s="4">
        <f t="shared" si="313"/>
        <v>0</v>
      </c>
      <c r="GK493" s="4">
        <f t="shared" si="313"/>
        <v>0</v>
      </c>
      <c r="GL493" s="4">
        <f t="shared" si="313"/>
        <v>0</v>
      </c>
      <c r="GM493" s="4">
        <f t="shared" si="313"/>
        <v>0</v>
      </c>
      <c r="GN493" s="4">
        <f t="shared" si="313"/>
        <v>0</v>
      </c>
      <c r="GO493" s="4">
        <f t="shared" si="313"/>
        <v>0</v>
      </c>
      <c r="GP493" s="4">
        <f t="shared" si="313"/>
        <v>0</v>
      </c>
      <c r="GQ493" s="4">
        <f t="shared" si="313"/>
        <v>0</v>
      </c>
      <c r="GR493" s="4">
        <f t="shared" si="313"/>
        <v>0</v>
      </c>
      <c r="GS493" s="4">
        <f t="shared" si="313"/>
        <v>0</v>
      </c>
      <c r="GT493" s="4">
        <f t="shared" si="313"/>
        <v>0</v>
      </c>
      <c r="GU493" s="4">
        <f t="shared" si="313"/>
        <v>0</v>
      </c>
      <c r="GV493" s="4">
        <f t="shared" si="313"/>
        <v>0</v>
      </c>
      <c r="GW493" s="4">
        <f t="shared" si="313"/>
        <v>0</v>
      </c>
      <c r="GX493" s="4">
        <f t="shared" si="313"/>
        <v>0</v>
      </c>
    </row>
    <row r="495" spans="1:255" x14ac:dyDescent="0.2">
      <c r="A495" s="2">
        <v>17</v>
      </c>
      <c r="B495" s="2">
        <v>1</v>
      </c>
      <c r="C495" s="2">
        <f>ROW(SmtRes!A248)</f>
        <v>248</v>
      </c>
      <c r="D495" s="2">
        <f>ROW(EtalonRes!A283)</f>
        <v>283</v>
      </c>
      <c r="E495" s="2" t="s">
        <v>267</v>
      </c>
      <c r="F495" s="2" t="s">
        <v>268</v>
      </c>
      <c r="G495" s="2" t="s">
        <v>269</v>
      </c>
      <c r="H495" s="2" t="s">
        <v>270</v>
      </c>
      <c r="I495" s="2">
        <v>2</v>
      </c>
      <c r="J495" s="2">
        <v>0</v>
      </c>
      <c r="K495" s="2">
        <v>2</v>
      </c>
      <c r="L495" s="2">
        <v>2</v>
      </c>
      <c r="M495" s="2">
        <v>0</v>
      </c>
      <c r="N495" s="2">
        <f t="shared" ref="N495:N508" si="314">ROUND(L495-M495,4)</f>
        <v>2</v>
      </c>
      <c r="O495" s="2">
        <f t="shared" ref="O495:O508" si="315">ROUND(CP495,2)</f>
        <v>20659.22</v>
      </c>
      <c r="P495" s="2">
        <f t="shared" ref="P495:P508" si="316">ROUND((ROUND((AC495*AW495*I495),2)*BC495),2)</f>
        <v>875.32</v>
      </c>
      <c r="Q495" s="2">
        <f>(ROUND((ROUND(((((ET495*1.2)*1.1))*AV495*I495),2)*BB495),2)+ROUND((ROUND(((AE495-(((EU495*1.2)*1.1)))*AV495*I495),2)*BS495),2))</f>
        <v>1150.56</v>
      </c>
      <c r="R495" s="2">
        <f t="shared" ref="R495:R508" si="317">ROUND((ROUND((AE495*AV495*I495),2)*BS495),2)</f>
        <v>452.32</v>
      </c>
      <c r="S495" s="2">
        <f t="shared" ref="S495:S508" si="318">ROUND((ROUND((AF495*AV495*I495),2)*BA495),2)</f>
        <v>18633.34</v>
      </c>
      <c r="T495" s="2">
        <f t="shared" ref="T495:T508" si="319">ROUND(CU495*I495,2)</f>
        <v>0</v>
      </c>
      <c r="U495" s="2">
        <f t="shared" ref="U495:U508" si="320">CV495*I495</f>
        <v>46.270699199999996</v>
      </c>
      <c r="V495" s="2">
        <f t="shared" ref="V495:V508" si="321">CW495*I495</f>
        <v>0</v>
      </c>
      <c r="W495" s="2">
        <f t="shared" ref="W495:W508" si="322">ROUND(CX495*I495,2)</f>
        <v>0</v>
      </c>
      <c r="X495" s="2">
        <f t="shared" ref="X495:X508" si="323">ROUND(CY495,2)</f>
        <v>17142.669999999998</v>
      </c>
      <c r="Y495" s="2">
        <f t="shared" ref="Y495:Y508" si="324">ROUND(CZ495,2)</f>
        <v>8012.34</v>
      </c>
      <c r="Z495" s="2"/>
      <c r="AA495" s="2">
        <v>52210627</v>
      </c>
      <c r="AB495" s="2">
        <f t="shared" ref="AB495:AB508" si="325">ROUND((AC495+AD495+AF495),6)</f>
        <v>428.84640000000002</v>
      </c>
      <c r="AC495" s="2">
        <f t="shared" ref="AC495:AC508" si="326">ROUND((ES495),6)</f>
        <v>55.26</v>
      </c>
      <c r="AD495" s="2">
        <f>ROUND((((((ET495*1.2)*1.1))-(((EU495*1.2)*1.1)))+AE495),6)</f>
        <v>81.641999999999996</v>
      </c>
      <c r="AE495" s="2">
        <f>ROUND((((EU495*1.2)*1.1)),6)</f>
        <v>7.0884</v>
      </c>
      <c r="AF495" s="2">
        <f>ROUND((((EV495*1.2)*1.1)),6)</f>
        <v>291.94439999999997</v>
      </c>
      <c r="AG495" s="2">
        <f t="shared" ref="AG495:AG508" si="327">ROUND((AP495),6)</f>
        <v>0</v>
      </c>
      <c r="AH495" s="2">
        <f>(((EW495*1.2)*1.1))</f>
        <v>22.096799999999998</v>
      </c>
      <c r="AI495" s="2">
        <f>(((EX495*1.2)*1.1))</f>
        <v>0</v>
      </c>
      <c r="AJ495" s="2">
        <f t="shared" ref="AJ495:AJ508" si="328">(AS495)</f>
        <v>0</v>
      </c>
      <c r="AK495" s="2">
        <v>338.28</v>
      </c>
      <c r="AL495" s="2">
        <v>55.26</v>
      </c>
      <c r="AM495" s="2">
        <v>61.85</v>
      </c>
      <c r="AN495" s="2">
        <v>5.37</v>
      </c>
      <c r="AO495" s="2">
        <v>221.17</v>
      </c>
      <c r="AP495" s="2">
        <v>0</v>
      </c>
      <c r="AQ495" s="2">
        <v>16.739999999999998</v>
      </c>
      <c r="AR495" s="2">
        <v>0</v>
      </c>
      <c r="AS495" s="2">
        <v>0</v>
      </c>
      <c r="AT495" s="2">
        <v>92</v>
      </c>
      <c r="AU495" s="2">
        <v>43</v>
      </c>
      <c r="AV495" s="2">
        <v>1.0469999999999999</v>
      </c>
      <c r="AW495" s="2">
        <v>1</v>
      </c>
      <c r="AX495" s="2"/>
      <c r="AY495" s="2"/>
      <c r="AZ495" s="2">
        <v>1</v>
      </c>
      <c r="BA495" s="2">
        <v>30.48</v>
      </c>
      <c r="BB495" s="2">
        <v>6.73</v>
      </c>
      <c r="BC495" s="2">
        <v>7.92</v>
      </c>
      <c r="BD495" s="2" t="s">
        <v>3</v>
      </c>
      <c r="BE495" s="2" t="s">
        <v>3</v>
      </c>
      <c r="BF495" s="2" t="s">
        <v>3</v>
      </c>
      <c r="BG495" s="2" t="s">
        <v>3</v>
      </c>
      <c r="BH495" s="2">
        <v>0</v>
      </c>
      <c r="BI495" s="2">
        <v>2</v>
      </c>
      <c r="BJ495" s="2" t="s">
        <v>271</v>
      </c>
      <c r="BK495" s="2"/>
      <c r="BL495" s="2"/>
      <c r="BM495" s="2">
        <v>1726</v>
      </c>
      <c r="BN495" s="2">
        <v>0</v>
      </c>
      <c r="BO495" s="2" t="s">
        <v>268</v>
      </c>
      <c r="BP495" s="2">
        <v>1</v>
      </c>
      <c r="BQ495" s="2">
        <v>40</v>
      </c>
      <c r="BR495" s="2">
        <v>0</v>
      </c>
      <c r="BS495" s="2">
        <v>30.48</v>
      </c>
      <c r="BT495" s="2">
        <v>1</v>
      </c>
      <c r="BU495" s="2">
        <v>1</v>
      </c>
      <c r="BV495" s="2">
        <v>1</v>
      </c>
      <c r="BW495" s="2">
        <v>1</v>
      </c>
      <c r="BX495" s="2">
        <v>1</v>
      </c>
      <c r="BY495" s="2" t="s">
        <v>3</v>
      </c>
      <c r="BZ495" s="2">
        <v>92</v>
      </c>
      <c r="CA495" s="2">
        <v>43</v>
      </c>
      <c r="CB495" s="2" t="s">
        <v>3</v>
      </c>
      <c r="CC495" s="2"/>
      <c r="CD495" s="2"/>
      <c r="CE495" s="2">
        <v>30</v>
      </c>
      <c r="CF495" s="2">
        <v>0</v>
      </c>
      <c r="CG495" s="2">
        <v>0</v>
      </c>
      <c r="CH495" s="2">
        <v>53</v>
      </c>
      <c r="CI495" s="2">
        <v>0</v>
      </c>
      <c r="CJ495" s="2">
        <v>0</v>
      </c>
      <c r="CK495" s="2">
        <v>0</v>
      </c>
      <c r="CL495" s="2">
        <v>0</v>
      </c>
      <c r="CM495" s="2">
        <v>0</v>
      </c>
      <c r="CN495" s="2" t="s">
        <v>462</v>
      </c>
      <c r="CO495" s="2">
        <v>0</v>
      </c>
      <c r="CP495" s="2">
        <f t="shared" ref="CP495:CP508" si="329">(P495+Q495+S495)</f>
        <v>20659.22</v>
      </c>
      <c r="CQ495" s="2">
        <f t="shared" ref="CQ495:CQ508" si="330">ROUND((ROUND((AC495*AW495*1),2)*BC495),2)</f>
        <v>437.66</v>
      </c>
      <c r="CR495" s="2">
        <f>(ROUND((ROUND(((((ET495*1.2)*1.1))*AV495*1),2)*BB495),2)+ROUND((ROUND(((AE495-(((EU495*1.2)*1.1)))*AV495*1),2)*BS495),2))</f>
        <v>575.28</v>
      </c>
      <c r="CS495" s="2">
        <f t="shared" ref="CS495:CS508" si="331">ROUND((ROUND((AE495*AV495*1),2)*BS495),2)</f>
        <v>226.16</v>
      </c>
      <c r="CT495" s="2">
        <f t="shared" ref="CT495:CT508" si="332">ROUND((ROUND((AF495*AV495*1),2)*BA495),2)</f>
        <v>9316.82</v>
      </c>
      <c r="CU495" s="2">
        <f t="shared" ref="CU495:CU508" si="333">AG495</f>
        <v>0</v>
      </c>
      <c r="CV495" s="2">
        <f t="shared" ref="CV495:CV508" si="334">(AH495*AV495)</f>
        <v>23.135349599999998</v>
      </c>
      <c r="CW495" s="2">
        <f t="shared" ref="CW495:CW508" si="335">AI495</f>
        <v>0</v>
      </c>
      <c r="CX495" s="2">
        <f t="shared" ref="CX495:CX508" si="336">AJ495</f>
        <v>0</v>
      </c>
      <c r="CY495" s="2">
        <f t="shared" ref="CY495:CY508" si="337">S495*(BZ495/100)</f>
        <v>17142.6728</v>
      </c>
      <c r="CZ495" s="2">
        <f t="shared" ref="CZ495:CZ508" si="338">S495*(CA495/100)</f>
        <v>8012.3361999999997</v>
      </c>
      <c r="DA495" s="2"/>
      <c r="DB495" s="2"/>
      <c r="DC495" s="2" t="s">
        <v>3</v>
      </c>
      <c r="DD495" s="2" t="s">
        <v>3</v>
      </c>
      <c r="DE495" s="2" t="s">
        <v>26</v>
      </c>
      <c r="DF495" s="2" t="s">
        <v>26</v>
      </c>
      <c r="DG495" s="2" t="s">
        <v>26</v>
      </c>
      <c r="DH495" s="2" t="s">
        <v>3</v>
      </c>
      <c r="DI495" s="2" t="s">
        <v>26</v>
      </c>
      <c r="DJ495" s="2" t="s">
        <v>26</v>
      </c>
      <c r="DK495" s="2" t="s">
        <v>3</v>
      </c>
      <c r="DL495" s="2" t="s">
        <v>3</v>
      </c>
      <c r="DM495" s="2" t="s">
        <v>3</v>
      </c>
      <c r="DN495" s="2">
        <v>112</v>
      </c>
      <c r="DO495" s="2">
        <v>70</v>
      </c>
      <c r="DP495" s="2">
        <v>1.0469999999999999</v>
      </c>
      <c r="DQ495" s="2">
        <v>1</v>
      </c>
      <c r="DR495" s="2"/>
      <c r="DS495" s="2"/>
      <c r="DT495" s="2"/>
      <c r="DU495" s="2">
        <v>1013</v>
      </c>
      <c r="DV495" s="2" t="s">
        <v>270</v>
      </c>
      <c r="DW495" s="2" t="s">
        <v>270</v>
      </c>
      <c r="DX495" s="2">
        <v>1</v>
      </c>
      <c r="DY495" s="2"/>
      <c r="DZ495" s="2" t="s">
        <v>3</v>
      </c>
      <c r="EA495" s="2" t="s">
        <v>3</v>
      </c>
      <c r="EB495" s="2" t="s">
        <v>3</v>
      </c>
      <c r="EC495" s="2" t="s">
        <v>3</v>
      </c>
      <c r="ED495" s="2"/>
      <c r="EE495" s="2">
        <v>50803576</v>
      </c>
      <c r="EF495" s="2">
        <v>40</v>
      </c>
      <c r="EG495" s="2" t="s">
        <v>27</v>
      </c>
      <c r="EH495" s="2">
        <v>0</v>
      </c>
      <c r="EI495" s="2" t="s">
        <v>3</v>
      </c>
      <c r="EJ495" s="2">
        <v>2</v>
      </c>
      <c r="EK495" s="2">
        <v>1726</v>
      </c>
      <c r="EL495" s="2" t="s">
        <v>28</v>
      </c>
      <c r="EM495" s="2" t="s">
        <v>29</v>
      </c>
      <c r="EN495" s="2"/>
      <c r="EO495" s="2" t="s">
        <v>30</v>
      </c>
      <c r="EP495" s="2"/>
      <c r="EQ495" s="2">
        <v>0</v>
      </c>
      <c r="ER495" s="2">
        <v>338.28</v>
      </c>
      <c r="ES495" s="2">
        <v>55.26</v>
      </c>
      <c r="ET495" s="2">
        <v>61.85</v>
      </c>
      <c r="EU495" s="2">
        <v>5.37</v>
      </c>
      <c r="EV495" s="2">
        <v>221.17</v>
      </c>
      <c r="EW495" s="2">
        <v>16.739999999999998</v>
      </c>
      <c r="EX495" s="2">
        <v>0</v>
      </c>
      <c r="EY495" s="2">
        <v>0</v>
      </c>
      <c r="EZ495" s="2"/>
      <c r="FA495" s="2"/>
      <c r="FB495" s="2"/>
      <c r="FC495" s="2"/>
      <c r="FD495" s="2"/>
      <c r="FE495" s="2"/>
      <c r="FF495" s="2"/>
      <c r="FG495" s="2"/>
      <c r="FH495" s="2"/>
      <c r="FI495" s="2"/>
      <c r="FJ495" s="2"/>
      <c r="FK495" s="2"/>
      <c r="FL495" s="2"/>
      <c r="FM495" s="2"/>
      <c r="FN495" s="2"/>
      <c r="FO495" s="2"/>
      <c r="FP495" s="2"/>
      <c r="FQ495" s="2">
        <v>0</v>
      </c>
      <c r="FR495" s="2">
        <f t="shared" ref="FR495:FR508" si="339">ROUND(IF(BI495=3,GM495,0),2)</f>
        <v>0</v>
      </c>
      <c r="FS495" s="2">
        <v>0</v>
      </c>
      <c r="FT495" s="2"/>
      <c r="FU495" s="2"/>
      <c r="FV495" s="2"/>
      <c r="FW495" s="2"/>
      <c r="FX495" s="2">
        <v>112</v>
      </c>
      <c r="FY495" s="2">
        <v>70</v>
      </c>
      <c r="FZ495" s="2"/>
      <c r="GA495" s="2" t="s">
        <v>3</v>
      </c>
      <c r="GB495" s="2"/>
      <c r="GC495" s="2"/>
      <c r="GD495" s="2">
        <v>0</v>
      </c>
      <c r="GE495" s="2"/>
      <c r="GF495" s="2">
        <v>303921491</v>
      </c>
      <c r="GG495" s="2">
        <v>2</v>
      </c>
      <c r="GH495" s="2">
        <v>1</v>
      </c>
      <c r="GI495" s="2">
        <v>2</v>
      </c>
      <c r="GJ495" s="2">
        <v>0</v>
      </c>
      <c r="GK495" s="2">
        <f>ROUND(R495*(R12)/100,2)</f>
        <v>723.71</v>
      </c>
      <c r="GL495" s="2">
        <f t="shared" ref="GL495:GL508" si="340">ROUND(IF(AND(BH495=3,BI495=3,FS495&lt;&gt;0),P495,0),2)</f>
        <v>0</v>
      </c>
      <c r="GM495" s="2">
        <f t="shared" ref="GM495:GM508" si="341">ROUND(O495+X495+Y495+GK495,2)+GX495</f>
        <v>46537.94</v>
      </c>
      <c r="GN495" s="2">
        <f t="shared" ref="GN495:GN508" si="342">IF(OR(BI495=0,BI495=1),GM495-GX495,0)</f>
        <v>0</v>
      </c>
      <c r="GO495" s="2">
        <f t="shared" ref="GO495:GO508" si="343">IF(BI495=2,GM495-GX495,0)</f>
        <v>46537.94</v>
      </c>
      <c r="GP495" s="2">
        <f t="shared" ref="GP495:GP508" si="344">IF(BI495=4,GM495-GX495,0)</f>
        <v>0</v>
      </c>
      <c r="GQ495" s="2"/>
      <c r="GR495" s="2">
        <v>0</v>
      </c>
      <c r="GS495" s="2">
        <v>3</v>
      </c>
      <c r="GT495" s="2">
        <v>0</v>
      </c>
      <c r="GU495" s="2" t="s">
        <v>3</v>
      </c>
      <c r="GV495" s="2">
        <f t="shared" ref="GV495:GV508" si="345">ROUND((GT495),6)</f>
        <v>0</v>
      </c>
      <c r="GW495" s="2">
        <v>1</v>
      </c>
      <c r="GX495" s="2">
        <f t="shared" ref="GX495:GX508" si="346">ROUND(HC495*I495,2)</f>
        <v>0</v>
      </c>
      <c r="GY495" s="2"/>
      <c r="GZ495" s="2"/>
      <c r="HA495" s="2">
        <v>0</v>
      </c>
      <c r="HB495" s="2">
        <v>0</v>
      </c>
      <c r="HC495" s="2">
        <f t="shared" ref="HC495:HC508" si="347">GV495*GW495</f>
        <v>0</v>
      </c>
      <c r="HD495" s="2"/>
      <c r="HE495" s="2" t="s">
        <v>3</v>
      </c>
      <c r="HF495" s="2" t="s">
        <v>3</v>
      </c>
      <c r="HG495" s="2"/>
      <c r="HH495" s="2"/>
      <c r="HI495" s="2"/>
      <c r="HJ495" s="2"/>
      <c r="HK495" s="2"/>
      <c r="HL495" s="2"/>
      <c r="HM495" s="2" t="s">
        <v>3</v>
      </c>
      <c r="HN495" s="2" t="s">
        <v>3</v>
      </c>
      <c r="HO495" s="2" t="s">
        <v>3</v>
      </c>
      <c r="HP495" s="2" t="s">
        <v>3</v>
      </c>
      <c r="HQ495" s="2" t="s">
        <v>3</v>
      </c>
      <c r="HR495" s="2"/>
      <c r="HS495" s="2"/>
      <c r="HT495" s="2"/>
      <c r="HU495" s="2"/>
      <c r="HV495" s="2"/>
      <c r="HW495" s="2"/>
      <c r="HX495" s="2"/>
      <c r="HY495" s="2"/>
      <c r="HZ495" s="2"/>
      <c r="IA495" s="2"/>
      <c r="IB495" s="2"/>
      <c r="IC495" s="2"/>
      <c r="ID495" s="2"/>
      <c r="IE495" s="2"/>
      <c r="IF495" s="2"/>
      <c r="IG495" s="2"/>
      <c r="IH495" s="2"/>
      <c r="II495" s="2"/>
      <c r="IJ495" s="2"/>
      <c r="IK495" s="2">
        <v>0</v>
      </c>
      <c r="IL495" s="2"/>
      <c r="IM495" s="2"/>
      <c r="IN495" s="2"/>
      <c r="IO495" s="2"/>
      <c r="IP495" s="2"/>
      <c r="IQ495" s="2"/>
      <c r="IR495" s="2"/>
      <c r="IS495" s="2"/>
      <c r="IT495" s="2"/>
      <c r="IU495" s="2"/>
    </row>
    <row r="496" spans="1:255" x14ac:dyDescent="0.2">
      <c r="A496">
        <v>17</v>
      </c>
      <c r="B496">
        <v>1</v>
      </c>
      <c r="C496">
        <f>ROW(SmtRes!A258)</f>
        <v>258</v>
      </c>
      <c r="D496">
        <f>ROW(EtalonRes!A294)</f>
        <v>294</v>
      </c>
      <c r="E496" t="s">
        <v>267</v>
      </c>
      <c r="F496" t="s">
        <v>268</v>
      </c>
      <c r="G496" t="s">
        <v>269</v>
      </c>
      <c r="H496" t="s">
        <v>270</v>
      </c>
      <c r="I496">
        <v>2</v>
      </c>
      <c r="J496">
        <v>0</v>
      </c>
      <c r="K496">
        <v>2</v>
      </c>
      <c r="L496">
        <v>2</v>
      </c>
      <c r="M496">
        <v>0</v>
      </c>
      <c r="N496">
        <f t="shared" si="314"/>
        <v>2</v>
      </c>
      <c r="O496">
        <f t="shared" si="315"/>
        <v>20659.22</v>
      </c>
      <c r="P496">
        <f t="shared" si="316"/>
        <v>875.32</v>
      </c>
      <c r="Q496">
        <f>(ROUND((ROUND(((((ET496*1.2)*1.1))*AV496*I496),2)*BB496),2)+ROUND((ROUND(((AE496-(((EU496*1.2)*1.1)))*AV496*I496),2)*BS496),2))</f>
        <v>1150.56</v>
      </c>
      <c r="R496">
        <f t="shared" si="317"/>
        <v>452.32</v>
      </c>
      <c r="S496">
        <f t="shared" si="318"/>
        <v>18633.34</v>
      </c>
      <c r="T496">
        <f t="shared" si="319"/>
        <v>0</v>
      </c>
      <c r="U496">
        <f t="shared" si="320"/>
        <v>46.270699199999996</v>
      </c>
      <c r="V496">
        <f t="shared" si="321"/>
        <v>0</v>
      </c>
      <c r="W496">
        <f t="shared" si="322"/>
        <v>0</v>
      </c>
      <c r="X496">
        <f t="shared" si="323"/>
        <v>17142.669999999998</v>
      </c>
      <c r="Y496">
        <f t="shared" si="324"/>
        <v>8012.34</v>
      </c>
      <c r="AA496">
        <v>52210569</v>
      </c>
      <c r="AB496">
        <f t="shared" si="325"/>
        <v>428.84640000000002</v>
      </c>
      <c r="AC496">
        <f t="shared" si="326"/>
        <v>55.26</v>
      </c>
      <c r="AD496">
        <f>ROUND((((((ET496*1.2)*1.1))-(((EU496*1.2)*1.1)))+AE496),6)</f>
        <v>81.641999999999996</v>
      </c>
      <c r="AE496">
        <f>ROUND((((EU496*1.2)*1.1)),6)</f>
        <v>7.0884</v>
      </c>
      <c r="AF496">
        <f>ROUND((((EV496*1.2)*1.1)),6)</f>
        <v>291.94439999999997</v>
      </c>
      <c r="AG496">
        <f t="shared" si="327"/>
        <v>0</v>
      </c>
      <c r="AH496">
        <f>(((EW496*1.2)*1.1))</f>
        <v>22.096799999999998</v>
      </c>
      <c r="AI496">
        <f>(((EX496*1.2)*1.1))</f>
        <v>0</v>
      </c>
      <c r="AJ496">
        <f t="shared" si="328"/>
        <v>0</v>
      </c>
      <c r="AK496">
        <v>338.28</v>
      </c>
      <c r="AL496">
        <v>55.26</v>
      </c>
      <c r="AM496">
        <v>61.85</v>
      </c>
      <c r="AN496">
        <v>5.37</v>
      </c>
      <c r="AO496">
        <v>221.17</v>
      </c>
      <c r="AP496">
        <v>0</v>
      </c>
      <c r="AQ496">
        <v>16.739999999999998</v>
      </c>
      <c r="AR496">
        <v>0</v>
      </c>
      <c r="AS496">
        <v>0</v>
      </c>
      <c r="AT496">
        <v>92</v>
      </c>
      <c r="AU496">
        <v>43</v>
      </c>
      <c r="AV496">
        <v>1.0469999999999999</v>
      </c>
      <c r="AW496">
        <v>1</v>
      </c>
      <c r="AZ496">
        <v>1</v>
      </c>
      <c r="BA496">
        <v>30.48</v>
      </c>
      <c r="BB496">
        <v>6.73</v>
      </c>
      <c r="BC496">
        <v>7.92</v>
      </c>
      <c r="BD496" t="s">
        <v>3</v>
      </c>
      <c r="BE496" t="s">
        <v>3</v>
      </c>
      <c r="BF496" t="s">
        <v>3</v>
      </c>
      <c r="BG496" t="s">
        <v>3</v>
      </c>
      <c r="BH496">
        <v>0</v>
      </c>
      <c r="BI496">
        <v>2</v>
      </c>
      <c r="BJ496" t="s">
        <v>271</v>
      </c>
      <c r="BM496">
        <v>1726</v>
      </c>
      <c r="BN496">
        <v>0</v>
      </c>
      <c r="BO496" t="s">
        <v>268</v>
      </c>
      <c r="BP496">
        <v>1</v>
      </c>
      <c r="BQ496">
        <v>40</v>
      </c>
      <c r="BR496">
        <v>0</v>
      </c>
      <c r="BS496">
        <v>30.48</v>
      </c>
      <c r="BT496">
        <v>1</v>
      </c>
      <c r="BU496">
        <v>1</v>
      </c>
      <c r="BV496">
        <v>1</v>
      </c>
      <c r="BW496">
        <v>1</v>
      </c>
      <c r="BX496">
        <v>1</v>
      </c>
      <c r="BY496" t="s">
        <v>3</v>
      </c>
      <c r="BZ496">
        <v>92</v>
      </c>
      <c r="CA496">
        <v>43</v>
      </c>
      <c r="CB496" t="s">
        <v>3</v>
      </c>
      <c r="CE496">
        <v>30</v>
      </c>
      <c r="CF496">
        <v>0</v>
      </c>
      <c r="CG496">
        <v>0</v>
      </c>
      <c r="CH496">
        <v>53</v>
      </c>
      <c r="CI496">
        <v>0</v>
      </c>
      <c r="CJ496">
        <v>0</v>
      </c>
      <c r="CK496">
        <v>0</v>
      </c>
      <c r="CL496">
        <v>0</v>
      </c>
      <c r="CM496">
        <v>0</v>
      </c>
      <c r="CN496" t="s">
        <v>462</v>
      </c>
      <c r="CO496">
        <v>0</v>
      </c>
      <c r="CP496">
        <f t="shared" si="329"/>
        <v>20659.22</v>
      </c>
      <c r="CQ496">
        <f t="shared" si="330"/>
        <v>437.66</v>
      </c>
      <c r="CR496">
        <f>(ROUND((ROUND(((((ET496*1.2)*1.1))*AV496*1),2)*BB496),2)+ROUND((ROUND(((AE496-(((EU496*1.2)*1.1)))*AV496*1),2)*BS496),2))</f>
        <v>575.28</v>
      </c>
      <c r="CS496">
        <f t="shared" si="331"/>
        <v>226.16</v>
      </c>
      <c r="CT496">
        <f t="shared" si="332"/>
        <v>9316.82</v>
      </c>
      <c r="CU496">
        <f t="shared" si="333"/>
        <v>0</v>
      </c>
      <c r="CV496">
        <f t="shared" si="334"/>
        <v>23.135349599999998</v>
      </c>
      <c r="CW496">
        <f t="shared" si="335"/>
        <v>0</v>
      </c>
      <c r="CX496">
        <f t="shared" si="336"/>
        <v>0</v>
      </c>
      <c r="CY496">
        <f t="shared" si="337"/>
        <v>17142.6728</v>
      </c>
      <c r="CZ496">
        <f t="shared" si="338"/>
        <v>8012.3361999999997</v>
      </c>
      <c r="DC496" t="s">
        <v>3</v>
      </c>
      <c r="DD496" t="s">
        <v>3</v>
      </c>
      <c r="DE496" t="s">
        <v>26</v>
      </c>
      <c r="DF496" t="s">
        <v>26</v>
      </c>
      <c r="DG496" t="s">
        <v>26</v>
      </c>
      <c r="DH496" t="s">
        <v>3</v>
      </c>
      <c r="DI496" t="s">
        <v>26</v>
      </c>
      <c r="DJ496" t="s">
        <v>26</v>
      </c>
      <c r="DK496" t="s">
        <v>3</v>
      </c>
      <c r="DL496" t="s">
        <v>3</v>
      </c>
      <c r="DM496" t="s">
        <v>3</v>
      </c>
      <c r="DN496">
        <v>112</v>
      </c>
      <c r="DO496">
        <v>70</v>
      </c>
      <c r="DP496">
        <v>1.0469999999999999</v>
      </c>
      <c r="DQ496">
        <v>1</v>
      </c>
      <c r="DU496">
        <v>1013</v>
      </c>
      <c r="DV496" t="s">
        <v>270</v>
      </c>
      <c r="DW496" t="s">
        <v>270</v>
      </c>
      <c r="DX496">
        <v>1</v>
      </c>
      <c r="DZ496" t="s">
        <v>3</v>
      </c>
      <c r="EA496" t="s">
        <v>3</v>
      </c>
      <c r="EB496" t="s">
        <v>3</v>
      </c>
      <c r="EC496" t="s">
        <v>3</v>
      </c>
      <c r="EE496">
        <v>50803576</v>
      </c>
      <c r="EF496">
        <v>40</v>
      </c>
      <c r="EG496" t="s">
        <v>27</v>
      </c>
      <c r="EH496">
        <v>0</v>
      </c>
      <c r="EI496" t="s">
        <v>3</v>
      </c>
      <c r="EJ496">
        <v>2</v>
      </c>
      <c r="EK496">
        <v>1726</v>
      </c>
      <c r="EL496" t="s">
        <v>28</v>
      </c>
      <c r="EM496" t="s">
        <v>29</v>
      </c>
      <c r="EO496" t="s">
        <v>30</v>
      </c>
      <c r="EQ496">
        <v>0</v>
      </c>
      <c r="ER496">
        <v>338.28</v>
      </c>
      <c r="ES496">
        <v>55.26</v>
      </c>
      <c r="ET496">
        <v>61.85</v>
      </c>
      <c r="EU496">
        <v>5.37</v>
      </c>
      <c r="EV496">
        <v>221.17</v>
      </c>
      <c r="EW496">
        <v>16.739999999999998</v>
      </c>
      <c r="EX496">
        <v>0</v>
      </c>
      <c r="EY496">
        <v>0</v>
      </c>
      <c r="FQ496">
        <v>0</v>
      </c>
      <c r="FR496">
        <f t="shared" si="339"/>
        <v>0</v>
      </c>
      <c r="FS496">
        <v>0</v>
      </c>
      <c r="FX496">
        <v>112</v>
      </c>
      <c r="FY496">
        <v>70</v>
      </c>
      <c r="GA496" t="s">
        <v>3</v>
      </c>
      <c r="GD496">
        <v>0</v>
      </c>
      <c r="GF496">
        <v>303921491</v>
      </c>
      <c r="GG496">
        <v>2</v>
      </c>
      <c r="GH496">
        <v>1</v>
      </c>
      <c r="GI496">
        <v>2</v>
      </c>
      <c r="GJ496">
        <v>0</v>
      </c>
      <c r="GK496">
        <f>ROUND(R496*(S12)/100,2)</f>
        <v>723.71</v>
      </c>
      <c r="GL496">
        <f t="shared" si="340"/>
        <v>0</v>
      </c>
      <c r="GM496">
        <f t="shared" si="341"/>
        <v>46537.94</v>
      </c>
      <c r="GN496">
        <f t="shared" si="342"/>
        <v>0</v>
      </c>
      <c r="GO496">
        <f t="shared" si="343"/>
        <v>46537.94</v>
      </c>
      <c r="GP496">
        <f t="shared" si="344"/>
        <v>0</v>
      </c>
      <c r="GR496">
        <v>0</v>
      </c>
      <c r="GS496">
        <v>3</v>
      </c>
      <c r="GT496">
        <v>0</v>
      </c>
      <c r="GU496" t="s">
        <v>3</v>
      </c>
      <c r="GV496">
        <f t="shared" si="345"/>
        <v>0</v>
      </c>
      <c r="GW496">
        <v>1</v>
      </c>
      <c r="GX496">
        <f t="shared" si="346"/>
        <v>0</v>
      </c>
      <c r="HA496">
        <v>0</v>
      </c>
      <c r="HB496">
        <v>0</v>
      </c>
      <c r="HC496">
        <f t="shared" si="347"/>
        <v>0</v>
      </c>
      <c r="HE496" t="s">
        <v>3</v>
      </c>
      <c r="HF496" t="s">
        <v>3</v>
      </c>
      <c r="HM496" t="s">
        <v>3</v>
      </c>
      <c r="HN496" t="s">
        <v>3</v>
      </c>
      <c r="HO496" t="s">
        <v>3</v>
      </c>
      <c r="HP496" t="s">
        <v>3</v>
      </c>
      <c r="HQ496" t="s">
        <v>3</v>
      </c>
      <c r="IK496">
        <v>0</v>
      </c>
    </row>
    <row r="497" spans="1:255" x14ac:dyDescent="0.2">
      <c r="A497" s="2">
        <v>17</v>
      </c>
      <c r="B497" s="2">
        <v>1</v>
      </c>
      <c r="C497" s="2"/>
      <c r="D497" s="2"/>
      <c r="E497" s="2" t="s">
        <v>272</v>
      </c>
      <c r="F497" s="2" t="s">
        <v>273</v>
      </c>
      <c r="G497" s="2" t="s">
        <v>274</v>
      </c>
      <c r="H497" s="2" t="s">
        <v>275</v>
      </c>
      <c r="I497" s="2">
        <v>2</v>
      </c>
      <c r="J497" s="2">
        <v>0</v>
      </c>
      <c r="K497" s="2">
        <v>2</v>
      </c>
      <c r="L497" s="2">
        <v>2</v>
      </c>
      <c r="M497" s="2">
        <v>0</v>
      </c>
      <c r="N497" s="2">
        <f t="shared" si="314"/>
        <v>2</v>
      </c>
      <c r="O497" s="2">
        <f t="shared" si="315"/>
        <v>48317.4</v>
      </c>
      <c r="P497" s="2">
        <f t="shared" si="316"/>
        <v>48317.4</v>
      </c>
      <c r="Q497" s="2">
        <f>(ROUND((ROUND(((ET497)*AV497*I497),2)*BB497),2)+ROUND((ROUND(((AE497-(EU497))*AV497*I497),2)*BS497),2))</f>
        <v>0</v>
      </c>
      <c r="R497" s="2">
        <f t="shared" si="317"/>
        <v>0</v>
      </c>
      <c r="S497" s="2">
        <f t="shared" si="318"/>
        <v>0</v>
      </c>
      <c r="T497" s="2">
        <f t="shared" si="319"/>
        <v>0</v>
      </c>
      <c r="U497" s="2">
        <f t="shared" si="320"/>
        <v>0</v>
      </c>
      <c r="V497" s="2">
        <f t="shared" si="321"/>
        <v>0</v>
      </c>
      <c r="W497" s="2">
        <f t="shared" si="322"/>
        <v>0</v>
      </c>
      <c r="X497" s="2">
        <f t="shared" si="323"/>
        <v>0</v>
      </c>
      <c r="Y497" s="2">
        <f t="shared" si="324"/>
        <v>0</v>
      </c>
      <c r="Z497" s="2"/>
      <c r="AA497" s="2">
        <v>52210627</v>
      </c>
      <c r="AB497" s="2">
        <f t="shared" si="325"/>
        <v>2524.42</v>
      </c>
      <c r="AC497" s="2">
        <f t="shared" si="326"/>
        <v>2524.42</v>
      </c>
      <c r="AD497" s="2">
        <f>ROUND((((ET497)-(EU497))+AE497),6)</f>
        <v>0</v>
      </c>
      <c r="AE497" s="2">
        <f>ROUND((EU497),6)</f>
        <v>0</v>
      </c>
      <c r="AF497" s="2">
        <f>ROUND((EV497),6)</f>
        <v>0</v>
      </c>
      <c r="AG497" s="2">
        <f t="shared" si="327"/>
        <v>0</v>
      </c>
      <c r="AH497" s="2">
        <f>(EW497)</f>
        <v>0</v>
      </c>
      <c r="AI497" s="2">
        <f>(EX497)</f>
        <v>0</v>
      </c>
      <c r="AJ497" s="2">
        <f t="shared" si="328"/>
        <v>0</v>
      </c>
      <c r="AK497" s="2">
        <v>2524.42</v>
      </c>
      <c r="AL497" s="2">
        <v>2524.42</v>
      </c>
      <c r="AM497" s="2">
        <v>0</v>
      </c>
      <c r="AN497" s="2">
        <v>0</v>
      </c>
      <c r="AO497" s="2">
        <v>0</v>
      </c>
      <c r="AP497" s="2">
        <v>0</v>
      </c>
      <c r="AQ497" s="2">
        <v>0</v>
      </c>
      <c r="AR497" s="2">
        <v>0</v>
      </c>
      <c r="AS497" s="2">
        <v>0</v>
      </c>
      <c r="AT497" s="2">
        <v>0</v>
      </c>
      <c r="AU497" s="2">
        <v>0</v>
      </c>
      <c r="AV497" s="2">
        <v>1</v>
      </c>
      <c r="AW497" s="2">
        <v>1</v>
      </c>
      <c r="AX497" s="2"/>
      <c r="AY497" s="2"/>
      <c r="AZ497" s="2">
        <v>1</v>
      </c>
      <c r="BA497" s="2">
        <v>1</v>
      </c>
      <c r="BB497" s="2">
        <v>1</v>
      </c>
      <c r="BC497" s="2">
        <v>9.57</v>
      </c>
      <c r="BD497" s="2" t="s">
        <v>3</v>
      </c>
      <c r="BE497" s="2" t="s">
        <v>3</v>
      </c>
      <c r="BF497" s="2" t="s">
        <v>3</v>
      </c>
      <c r="BG497" s="2" t="s">
        <v>3</v>
      </c>
      <c r="BH497" s="2">
        <v>3</v>
      </c>
      <c r="BI497" s="2">
        <v>2</v>
      </c>
      <c r="BJ497" s="2" t="s">
        <v>3</v>
      </c>
      <c r="BK497" s="2"/>
      <c r="BL497" s="2"/>
      <c r="BM497" s="2">
        <v>1618</v>
      </c>
      <c r="BN497" s="2">
        <v>0</v>
      </c>
      <c r="BO497" s="2" t="s">
        <v>3</v>
      </c>
      <c r="BP497" s="2">
        <v>0</v>
      </c>
      <c r="BQ497" s="2">
        <v>201</v>
      </c>
      <c r="BR497" s="2">
        <v>0</v>
      </c>
      <c r="BS497" s="2">
        <v>1</v>
      </c>
      <c r="BT497" s="2">
        <v>1</v>
      </c>
      <c r="BU497" s="2">
        <v>1</v>
      </c>
      <c r="BV497" s="2">
        <v>1</v>
      </c>
      <c r="BW497" s="2">
        <v>1</v>
      </c>
      <c r="BX497" s="2">
        <v>1</v>
      </c>
      <c r="BY497" s="2" t="s">
        <v>3</v>
      </c>
      <c r="BZ497" s="2">
        <v>0</v>
      </c>
      <c r="CA497" s="2">
        <v>0</v>
      </c>
      <c r="CB497" s="2" t="s">
        <v>3</v>
      </c>
      <c r="CC497" s="2"/>
      <c r="CD497" s="2"/>
      <c r="CE497" s="2">
        <v>30</v>
      </c>
      <c r="CF497" s="2">
        <v>0</v>
      </c>
      <c r="CG497" s="2">
        <v>0</v>
      </c>
      <c r="CH497" s="2">
        <v>54</v>
      </c>
      <c r="CI497" s="2">
        <v>0</v>
      </c>
      <c r="CJ497" s="2">
        <v>0</v>
      </c>
      <c r="CK497" s="2">
        <v>0</v>
      </c>
      <c r="CL497" s="2">
        <v>0</v>
      </c>
      <c r="CM497" s="2">
        <v>0</v>
      </c>
      <c r="CN497" s="2" t="s">
        <v>3</v>
      </c>
      <c r="CO497" s="2">
        <v>0</v>
      </c>
      <c r="CP497" s="2">
        <f t="shared" si="329"/>
        <v>48317.4</v>
      </c>
      <c r="CQ497" s="2">
        <f t="shared" si="330"/>
        <v>24158.7</v>
      </c>
      <c r="CR497" s="2">
        <f>(ROUND((ROUND(((ET497)*AV497*1),2)*BB497),2)+ROUND((ROUND(((AE497-(EU497))*AV497*1),2)*BS497),2))</f>
        <v>0</v>
      </c>
      <c r="CS497" s="2">
        <f t="shared" si="331"/>
        <v>0</v>
      </c>
      <c r="CT497" s="2">
        <f t="shared" si="332"/>
        <v>0</v>
      </c>
      <c r="CU497" s="2">
        <f t="shared" si="333"/>
        <v>0</v>
      </c>
      <c r="CV497" s="2">
        <f t="shared" si="334"/>
        <v>0</v>
      </c>
      <c r="CW497" s="2">
        <f t="shared" si="335"/>
        <v>0</v>
      </c>
      <c r="CX497" s="2">
        <f t="shared" si="336"/>
        <v>0</v>
      </c>
      <c r="CY497" s="2">
        <f t="shared" si="337"/>
        <v>0</v>
      </c>
      <c r="CZ497" s="2">
        <f t="shared" si="338"/>
        <v>0</v>
      </c>
      <c r="DA497" s="2"/>
      <c r="DB497" s="2"/>
      <c r="DC497" s="2" t="s">
        <v>3</v>
      </c>
      <c r="DD497" s="2" t="s">
        <v>3</v>
      </c>
      <c r="DE497" s="2" t="s">
        <v>3</v>
      </c>
      <c r="DF497" s="2" t="s">
        <v>3</v>
      </c>
      <c r="DG497" s="2" t="s">
        <v>3</v>
      </c>
      <c r="DH497" s="2" t="s">
        <v>3</v>
      </c>
      <c r="DI497" s="2" t="s">
        <v>3</v>
      </c>
      <c r="DJ497" s="2" t="s">
        <v>3</v>
      </c>
      <c r="DK497" s="2" t="s">
        <v>3</v>
      </c>
      <c r="DL497" s="2" t="s">
        <v>3</v>
      </c>
      <c r="DM497" s="2" t="s">
        <v>3</v>
      </c>
      <c r="DN497" s="2">
        <v>0</v>
      </c>
      <c r="DO497" s="2">
        <v>0</v>
      </c>
      <c r="DP497" s="2">
        <v>1</v>
      </c>
      <c r="DQ497" s="2">
        <v>1</v>
      </c>
      <c r="DR497" s="2"/>
      <c r="DS497" s="2"/>
      <c r="DT497" s="2"/>
      <c r="DU497" s="2">
        <v>1013</v>
      </c>
      <c r="DV497" s="2" t="s">
        <v>275</v>
      </c>
      <c r="DW497" s="2" t="s">
        <v>275</v>
      </c>
      <c r="DX497" s="2">
        <v>1</v>
      </c>
      <c r="DY497" s="2"/>
      <c r="DZ497" s="2" t="s">
        <v>3</v>
      </c>
      <c r="EA497" s="2" t="s">
        <v>3</v>
      </c>
      <c r="EB497" s="2" t="s">
        <v>3</v>
      </c>
      <c r="EC497" s="2" t="s">
        <v>3</v>
      </c>
      <c r="ED497" s="2"/>
      <c r="EE497" s="2">
        <v>50803468</v>
      </c>
      <c r="EF497" s="2">
        <v>201</v>
      </c>
      <c r="EG497" s="2" t="s">
        <v>36</v>
      </c>
      <c r="EH497" s="2">
        <v>0</v>
      </c>
      <c r="EI497" s="2" t="s">
        <v>3</v>
      </c>
      <c r="EJ497" s="2">
        <v>2</v>
      </c>
      <c r="EK497" s="2">
        <v>1618</v>
      </c>
      <c r="EL497" s="2" t="s">
        <v>37</v>
      </c>
      <c r="EM497" s="2" t="s">
        <v>38</v>
      </c>
      <c r="EN497" s="2"/>
      <c r="EO497" s="2" t="s">
        <v>3</v>
      </c>
      <c r="EP497" s="2"/>
      <c r="EQ497" s="2">
        <v>0</v>
      </c>
      <c r="ER497" s="2">
        <v>2524.42</v>
      </c>
      <c r="ES497" s="2">
        <v>2524.42</v>
      </c>
      <c r="ET497" s="2">
        <v>0</v>
      </c>
      <c r="EU497" s="2">
        <v>0</v>
      </c>
      <c r="EV497" s="2">
        <v>0</v>
      </c>
      <c r="EW497" s="2">
        <v>0</v>
      </c>
      <c r="EX497" s="2">
        <v>0</v>
      </c>
      <c r="EY497" s="2">
        <v>0</v>
      </c>
      <c r="EZ497" s="2">
        <v>5</v>
      </c>
      <c r="FA497" s="2"/>
      <c r="FB497" s="2"/>
      <c r="FC497" s="2">
        <v>0</v>
      </c>
      <c r="FD497" s="2">
        <v>18</v>
      </c>
      <c r="FE497" s="2"/>
      <c r="FF497" s="2">
        <v>23685</v>
      </c>
      <c r="FG497" s="2"/>
      <c r="FH497" s="2"/>
      <c r="FI497" s="2"/>
      <c r="FJ497" s="2"/>
      <c r="FK497" s="2"/>
      <c r="FL497" s="2"/>
      <c r="FM497" s="2"/>
      <c r="FN497" s="2"/>
      <c r="FO497" s="2"/>
      <c r="FP497" s="2"/>
      <c r="FQ497" s="2">
        <v>0</v>
      </c>
      <c r="FR497" s="2">
        <f t="shared" si="339"/>
        <v>0</v>
      </c>
      <c r="FS497" s="2">
        <v>0</v>
      </c>
      <c r="FT497" s="2"/>
      <c r="FU497" s="2"/>
      <c r="FV497" s="2"/>
      <c r="FW497" s="2"/>
      <c r="FX497" s="2">
        <v>0</v>
      </c>
      <c r="FY497" s="2">
        <v>0</v>
      </c>
      <c r="FZ497" s="2"/>
      <c r="GA497" s="2" t="s">
        <v>276</v>
      </c>
      <c r="GB497" s="2"/>
      <c r="GC497" s="2"/>
      <c r="GD497" s="2">
        <v>0</v>
      </c>
      <c r="GE497" s="2"/>
      <c r="GF497" s="2">
        <v>1677188960</v>
      </c>
      <c r="GG497" s="2">
        <v>2</v>
      </c>
      <c r="GH497" s="2">
        <v>3</v>
      </c>
      <c r="GI497" s="2">
        <v>5</v>
      </c>
      <c r="GJ497" s="2">
        <v>0</v>
      </c>
      <c r="GK497" s="2">
        <f>ROUND(R497*(R12)/100,2)</f>
        <v>0</v>
      </c>
      <c r="GL497" s="2">
        <f t="shared" si="340"/>
        <v>0</v>
      </c>
      <c r="GM497" s="2">
        <f t="shared" si="341"/>
        <v>48317.4</v>
      </c>
      <c r="GN497" s="2">
        <f t="shared" si="342"/>
        <v>0</v>
      </c>
      <c r="GO497" s="2">
        <f t="shared" si="343"/>
        <v>48317.4</v>
      </c>
      <c r="GP497" s="2">
        <f t="shared" si="344"/>
        <v>0</v>
      </c>
      <c r="GQ497" s="2"/>
      <c r="GR497" s="2">
        <v>1</v>
      </c>
      <c r="GS497" s="2">
        <v>1</v>
      </c>
      <c r="GT497" s="2">
        <v>0</v>
      </c>
      <c r="GU497" s="2" t="s">
        <v>3</v>
      </c>
      <c r="GV497" s="2">
        <f t="shared" si="345"/>
        <v>0</v>
      </c>
      <c r="GW497" s="2">
        <v>1</v>
      </c>
      <c r="GX497" s="2">
        <f t="shared" si="346"/>
        <v>0</v>
      </c>
      <c r="GY497" s="2"/>
      <c r="GZ497" s="2"/>
      <c r="HA497" s="2">
        <v>0</v>
      </c>
      <c r="HB497" s="2">
        <v>0</v>
      </c>
      <c r="HC497" s="2">
        <f t="shared" si="347"/>
        <v>0</v>
      </c>
      <c r="HD497" s="2"/>
      <c r="HE497" s="2" t="s">
        <v>62</v>
      </c>
      <c r="HF497" s="2" t="s">
        <v>31</v>
      </c>
      <c r="HG497" s="2"/>
      <c r="HH497" s="2"/>
      <c r="HI497" s="2"/>
      <c r="HJ497" s="2"/>
      <c r="HK497" s="2"/>
      <c r="HL497" s="2"/>
      <c r="HM497" s="2" t="s">
        <v>3</v>
      </c>
      <c r="HN497" s="2" t="s">
        <v>3</v>
      </c>
      <c r="HO497" s="2" t="s">
        <v>3</v>
      </c>
      <c r="HP497" s="2" t="s">
        <v>3</v>
      </c>
      <c r="HQ497" s="2" t="s">
        <v>3</v>
      </c>
      <c r="HR497" s="2"/>
      <c r="HS497" s="2"/>
      <c r="HT497" s="2"/>
      <c r="HU497" s="2"/>
      <c r="HV497" s="2"/>
      <c r="HW497" s="2"/>
      <c r="HX497" s="2"/>
      <c r="HY497" s="2"/>
      <c r="HZ497" s="2"/>
      <c r="IA497" s="2"/>
      <c r="IB497" s="2"/>
      <c r="IC497" s="2"/>
      <c r="ID497" s="2"/>
      <c r="IE497" s="2"/>
      <c r="IF497" s="2"/>
      <c r="IG497" s="2"/>
      <c r="IH497" s="2"/>
      <c r="II497" s="2"/>
      <c r="IJ497" s="2"/>
      <c r="IK497" s="2">
        <v>0</v>
      </c>
      <c r="IL497" s="2"/>
      <c r="IM497" s="2"/>
      <c r="IN497" s="2"/>
      <c r="IO497" s="2"/>
      <c r="IP497" s="2"/>
      <c r="IQ497" s="2"/>
      <c r="IR497" s="2"/>
      <c r="IS497" s="2"/>
      <c r="IT497" s="2"/>
      <c r="IU497" s="2"/>
    </row>
    <row r="498" spans="1:255" x14ac:dyDescent="0.2">
      <c r="A498">
        <v>17</v>
      </c>
      <c r="B498">
        <v>1</v>
      </c>
      <c r="E498" t="s">
        <v>272</v>
      </c>
      <c r="F498" t="s">
        <v>273</v>
      </c>
      <c r="G498" t="s">
        <v>274</v>
      </c>
      <c r="H498" t="s">
        <v>275</v>
      </c>
      <c r="I498">
        <v>2</v>
      </c>
      <c r="J498">
        <v>0</v>
      </c>
      <c r="K498">
        <v>2</v>
      </c>
      <c r="L498">
        <v>2</v>
      </c>
      <c r="M498">
        <v>0</v>
      </c>
      <c r="N498">
        <f t="shared" si="314"/>
        <v>2</v>
      </c>
      <c r="O498">
        <f t="shared" si="315"/>
        <v>48317.4</v>
      </c>
      <c r="P498">
        <f t="shared" si="316"/>
        <v>48317.4</v>
      </c>
      <c r="Q498">
        <f>(ROUND((ROUND(((ET498)*AV498*I498),2)*BB498),2)+ROUND((ROUND(((AE498-(EU498))*AV498*I498),2)*BS498),2))</f>
        <v>0</v>
      </c>
      <c r="R498">
        <f t="shared" si="317"/>
        <v>0</v>
      </c>
      <c r="S498">
        <f t="shared" si="318"/>
        <v>0</v>
      </c>
      <c r="T498">
        <f t="shared" si="319"/>
        <v>0</v>
      </c>
      <c r="U498">
        <f t="shared" si="320"/>
        <v>0</v>
      </c>
      <c r="V498">
        <f t="shared" si="321"/>
        <v>0</v>
      </c>
      <c r="W498">
        <f t="shared" si="322"/>
        <v>0</v>
      </c>
      <c r="X498">
        <f t="shared" si="323"/>
        <v>0</v>
      </c>
      <c r="Y498">
        <f t="shared" si="324"/>
        <v>0</v>
      </c>
      <c r="AA498">
        <v>52210569</v>
      </c>
      <c r="AB498">
        <f t="shared" si="325"/>
        <v>2524.42</v>
      </c>
      <c r="AC498">
        <f t="shared" si="326"/>
        <v>2524.42</v>
      </c>
      <c r="AD498">
        <f>ROUND((((ET498)-(EU498))+AE498),6)</f>
        <v>0</v>
      </c>
      <c r="AE498">
        <f>ROUND((EU498),6)</f>
        <v>0</v>
      </c>
      <c r="AF498">
        <f>ROUND((EV498),6)</f>
        <v>0</v>
      </c>
      <c r="AG498">
        <f t="shared" si="327"/>
        <v>0</v>
      </c>
      <c r="AH498">
        <f>(EW498)</f>
        <v>0</v>
      </c>
      <c r="AI498">
        <f>(EX498)</f>
        <v>0</v>
      </c>
      <c r="AJ498">
        <f t="shared" si="328"/>
        <v>0</v>
      </c>
      <c r="AK498">
        <v>2524.42</v>
      </c>
      <c r="AL498">
        <v>2524.42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1</v>
      </c>
      <c r="AW498">
        <v>1</v>
      </c>
      <c r="AZ498">
        <v>1</v>
      </c>
      <c r="BA498">
        <v>1</v>
      </c>
      <c r="BB498">
        <v>1</v>
      </c>
      <c r="BC498">
        <v>9.57</v>
      </c>
      <c r="BD498" t="s">
        <v>3</v>
      </c>
      <c r="BE498" t="s">
        <v>3</v>
      </c>
      <c r="BF498" t="s">
        <v>3</v>
      </c>
      <c r="BG498" t="s">
        <v>3</v>
      </c>
      <c r="BH498">
        <v>3</v>
      </c>
      <c r="BI498">
        <v>2</v>
      </c>
      <c r="BJ498" t="s">
        <v>3</v>
      </c>
      <c r="BM498">
        <v>1618</v>
      </c>
      <c r="BN498">
        <v>0</v>
      </c>
      <c r="BO498" t="s">
        <v>3</v>
      </c>
      <c r="BP498">
        <v>0</v>
      </c>
      <c r="BQ498">
        <v>201</v>
      </c>
      <c r="BR498">
        <v>0</v>
      </c>
      <c r="BS498">
        <v>1</v>
      </c>
      <c r="BT498">
        <v>1</v>
      </c>
      <c r="BU498">
        <v>1</v>
      </c>
      <c r="BV498">
        <v>1</v>
      </c>
      <c r="BW498">
        <v>1</v>
      </c>
      <c r="BX498">
        <v>1</v>
      </c>
      <c r="BY498" t="s">
        <v>3</v>
      </c>
      <c r="BZ498">
        <v>0</v>
      </c>
      <c r="CA498">
        <v>0</v>
      </c>
      <c r="CB498" t="s">
        <v>3</v>
      </c>
      <c r="CE498">
        <v>30</v>
      </c>
      <c r="CF498">
        <v>0</v>
      </c>
      <c r="CG498">
        <v>0</v>
      </c>
      <c r="CH498">
        <v>54</v>
      </c>
      <c r="CI498">
        <v>0</v>
      </c>
      <c r="CJ498">
        <v>0</v>
      </c>
      <c r="CK498">
        <v>0</v>
      </c>
      <c r="CL498">
        <v>0</v>
      </c>
      <c r="CM498">
        <v>0</v>
      </c>
      <c r="CN498" t="s">
        <v>3</v>
      </c>
      <c r="CO498">
        <v>0</v>
      </c>
      <c r="CP498">
        <f t="shared" si="329"/>
        <v>48317.4</v>
      </c>
      <c r="CQ498">
        <f t="shared" si="330"/>
        <v>24158.7</v>
      </c>
      <c r="CR498">
        <f>(ROUND((ROUND(((ET498)*AV498*1),2)*BB498),2)+ROUND((ROUND(((AE498-(EU498))*AV498*1),2)*BS498),2))</f>
        <v>0</v>
      </c>
      <c r="CS498">
        <f t="shared" si="331"/>
        <v>0</v>
      </c>
      <c r="CT498">
        <f t="shared" si="332"/>
        <v>0</v>
      </c>
      <c r="CU498">
        <f t="shared" si="333"/>
        <v>0</v>
      </c>
      <c r="CV498">
        <f t="shared" si="334"/>
        <v>0</v>
      </c>
      <c r="CW498">
        <f t="shared" si="335"/>
        <v>0</v>
      </c>
      <c r="CX498">
        <f t="shared" si="336"/>
        <v>0</v>
      </c>
      <c r="CY498">
        <f t="shared" si="337"/>
        <v>0</v>
      </c>
      <c r="CZ498">
        <f t="shared" si="338"/>
        <v>0</v>
      </c>
      <c r="DC498" t="s">
        <v>3</v>
      </c>
      <c r="DD498" t="s">
        <v>3</v>
      </c>
      <c r="DE498" t="s">
        <v>3</v>
      </c>
      <c r="DF498" t="s">
        <v>3</v>
      </c>
      <c r="DG498" t="s">
        <v>3</v>
      </c>
      <c r="DH498" t="s">
        <v>3</v>
      </c>
      <c r="DI498" t="s">
        <v>3</v>
      </c>
      <c r="DJ498" t="s">
        <v>3</v>
      </c>
      <c r="DK498" t="s">
        <v>3</v>
      </c>
      <c r="DL498" t="s">
        <v>3</v>
      </c>
      <c r="DM498" t="s">
        <v>3</v>
      </c>
      <c r="DN498">
        <v>0</v>
      </c>
      <c r="DO498">
        <v>0</v>
      </c>
      <c r="DP498">
        <v>1</v>
      </c>
      <c r="DQ498">
        <v>1</v>
      </c>
      <c r="DU498">
        <v>1013</v>
      </c>
      <c r="DV498" t="s">
        <v>275</v>
      </c>
      <c r="DW498" t="s">
        <v>275</v>
      </c>
      <c r="DX498">
        <v>1</v>
      </c>
      <c r="DZ498" t="s">
        <v>3</v>
      </c>
      <c r="EA498" t="s">
        <v>3</v>
      </c>
      <c r="EB498" t="s">
        <v>3</v>
      </c>
      <c r="EC498" t="s">
        <v>3</v>
      </c>
      <c r="EE498">
        <v>50803468</v>
      </c>
      <c r="EF498">
        <v>201</v>
      </c>
      <c r="EG498" t="s">
        <v>36</v>
      </c>
      <c r="EH498">
        <v>0</v>
      </c>
      <c r="EI498" t="s">
        <v>3</v>
      </c>
      <c r="EJ498">
        <v>2</v>
      </c>
      <c r="EK498">
        <v>1618</v>
      </c>
      <c r="EL498" t="s">
        <v>37</v>
      </c>
      <c r="EM498" t="s">
        <v>38</v>
      </c>
      <c r="EO498" t="s">
        <v>3</v>
      </c>
      <c r="EQ498">
        <v>0</v>
      </c>
      <c r="ER498">
        <v>2524.42</v>
      </c>
      <c r="ES498">
        <v>2524.42</v>
      </c>
      <c r="ET498">
        <v>0</v>
      </c>
      <c r="EU498">
        <v>0</v>
      </c>
      <c r="EV498">
        <v>0</v>
      </c>
      <c r="EW498">
        <v>0</v>
      </c>
      <c r="EX498">
        <v>0</v>
      </c>
      <c r="EY498">
        <v>0</v>
      </c>
      <c r="EZ498">
        <v>5</v>
      </c>
      <c r="FC498">
        <v>0</v>
      </c>
      <c r="FD498">
        <v>18</v>
      </c>
      <c r="FF498">
        <v>23685</v>
      </c>
      <c r="FQ498">
        <v>0</v>
      </c>
      <c r="FR498">
        <f t="shared" si="339"/>
        <v>0</v>
      </c>
      <c r="FS498">
        <v>0</v>
      </c>
      <c r="FX498">
        <v>0</v>
      </c>
      <c r="FY498">
        <v>0</v>
      </c>
      <c r="GA498" t="s">
        <v>276</v>
      </c>
      <c r="GD498">
        <v>0</v>
      </c>
      <c r="GF498">
        <v>1677188960</v>
      </c>
      <c r="GG498">
        <v>2</v>
      </c>
      <c r="GH498">
        <v>3</v>
      </c>
      <c r="GI498">
        <v>5</v>
      </c>
      <c r="GJ498">
        <v>0</v>
      </c>
      <c r="GK498">
        <f>ROUND(R498*(S12)/100,2)</f>
        <v>0</v>
      </c>
      <c r="GL498">
        <f t="shared" si="340"/>
        <v>0</v>
      </c>
      <c r="GM498">
        <f t="shared" si="341"/>
        <v>48317.4</v>
      </c>
      <c r="GN498">
        <f t="shared" si="342"/>
        <v>0</v>
      </c>
      <c r="GO498">
        <f t="shared" si="343"/>
        <v>48317.4</v>
      </c>
      <c r="GP498">
        <f t="shared" si="344"/>
        <v>0</v>
      </c>
      <c r="GR498">
        <v>1</v>
      </c>
      <c r="GS498">
        <v>1</v>
      </c>
      <c r="GT498">
        <v>0</v>
      </c>
      <c r="GU498" t="s">
        <v>3</v>
      </c>
      <c r="GV498">
        <f t="shared" si="345"/>
        <v>0</v>
      </c>
      <c r="GW498">
        <v>1</v>
      </c>
      <c r="GX498">
        <f t="shared" si="346"/>
        <v>0</v>
      </c>
      <c r="HA498">
        <v>0</v>
      </c>
      <c r="HB498">
        <v>0</v>
      </c>
      <c r="HC498">
        <f t="shared" si="347"/>
        <v>0</v>
      </c>
      <c r="HE498" t="s">
        <v>62</v>
      </c>
      <c r="HF498" t="s">
        <v>31</v>
      </c>
      <c r="HM498" t="s">
        <v>3</v>
      </c>
      <c r="HN498" t="s">
        <v>3</v>
      </c>
      <c r="HO498" t="s">
        <v>3</v>
      </c>
      <c r="HP498" t="s">
        <v>3</v>
      </c>
      <c r="HQ498" t="s">
        <v>3</v>
      </c>
      <c r="IK498">
        <v>0</v>
      </c>
    </row>
    <row r="499" spans="1:255" x14ac:dyDescent="0.2">
      <c r="A499" s="2">
        <v>17</v>
      </c>
      <c r="B499" s="2">
        <v>1</v>
      </c>
      <c r="C499" s="2">
        <f>ROW(SmtRes!A268)</f>
        <v>268</v>
      </c>
      <c r="D499" s="2">
        <f>ROW(EtalonRes!A305)</f>
        <v>305</v>
      </c>
      <c r="E499" s="2" t="s">
        <v>277</v>
      </c>
      <c r="F499" s="2" t="s">
        <v>278</v>
      </c>
      <c r="G499" s="2" t="s">
        <v>279</v>
      </c>
      <c r="H499" s="2" t="s">
        <v>270</v>
      </c>
      <c r="I499" s="2">
        <v>9</v>
      </c>
      <c r="J499" s="2">
        <v>0</v>
      </c>
      <c r="K499" s="2">
        <v>9</v>
      </c>
      <c r="L499" s="2">
        <v>9</v>
      </c>
      <c r="M499" s="2">
        <v>0</v>
      </c>
      <c r="N499" s="2">
        <f t="shared" si="314"/>
        <v>9</v>
      </c>
      <c r="O499" s="2">
        <f t="shared" si="315"/>
        <v>88940.29</v>
      </c>
      <c r="P499" s="2">
        <f t="shared" si="316"/>
        <v>3995.61</v>
      </c>
      <c r="Q499" s="2">
        <f>(ROUND((ROUND(((((ET499*1.2)*1.1))*AV499*I499),2)*BB499),2)+ROUND((ROUND(((AE499-(((EU499*1.2)*1.1)))*AV499*I499),2)*BS499),2))</f>
        <v>4495.16</v>
      </c>
      <c r="R499" s="2">
        <f t="shared" si="317"/>
        <v>1770.58</v>
      </c>
      <c r="S499" s="2">
        <f t="shared" si="318"/>
        <v>80449.52</v>
      </c>
      <c r="T499" s="2">
        <f t="shared" si="319"/>
        <v>0</v>
      </c>
      <c r="U499" s="2">
        <f t="shared" si="320"/>
        <v>200.75513039999998</v>
      </c>
      <c r="V499" s="2">
        <f t="shared" si="321"/>
        <v>0</v>
      </c>
      <c r="W499" s="2">
        <f t="shared" si="322"/>
        <v>0</v>
      </c>
      <c r="X499" s="2">
        <f t="shared" si="323"/>
        <v>74013.56</v>
      </c>
      <c r="Y499" s="2">
        <f t="shared" si="324"/>
        <v>34593.29</v>
      </c>
      <c r="Z499" s="2"/>
      <c r="AA499" s="2">
        <v>52210627</v>
      </c>
      <c r="AB499" s="2">
        <f t="shared" si="325"/>
        <v>412.09679999999997</v>
      </c>
      <c r="AC499" s="2">
        <f t="shared" si="326"/>
        <v>61.32</v>
      </c>
      <c r="AD499" s="2">
        <f>ROUND((((((ET499*1.2)*1.1))-(((EU499*1.2)*1.1)))+AE499),6)</f>
        <v>70.672799999999995</v>
      </c>
      <c r="AE499" s="2">
        <f>ROUND((((EU499*1.2)*1.1)),6)</f>
        <v>6.1643999999999997</v>
      </c>
      <c r="AF499" s="2">
        <f>ROUND((((EV499*1.2)*1.1)),6)</f>
        <v>280.10399999999998</v>
      </c>
      <c r="AG499" s="2">
        <f t="shared" si="327"/>
        <v>0</v>
      </c>
      <c r="AH499" s="2">
        <f>(((EW499*1.2)*1.1))</f>
        <v>21.3048</v>
      </c>
      <c r="AI499" s="2">
        <f>(((EX499*1.2)*1.1))</f>
        <v>0</v>
      </c>
      <c r="AJ499" s="2">
        <f t="shared" si="328"/>
        <v>0</v>
      </c>
      <c r="AK499" s="2">
        <v>327.06</v>
      </c>
      <c r="AL499" s="2">
        <v>61.32</v>
      </c>
      <c r="AM499" s="2">
        <v>53.54</v>
      </c>
      <c r="AN499" s="2">
        <v>4.67</v>
      </c>
      <c r="AO499" s="2">
        <v>212.2</v>
      </c>
      <c r="AP499" s="2">
        <v>0</v>
      </c>
      <c r="AQ499" s="2">
        <v>16.14</v>
      </c>
      <c r="AR499" s="2">
        <v>0</v>
      </c>
      <c r="AS499" s="2">
        <v>0</v>
      </c>
      <c r="AT499" s="2">
        <v>92</v>
      </c>
      <c r="AU499" s="2">
        <v>43</v>
      </c>
      <c r="AV499" s="2">
        <v>1.0469999999999999</v>
      </c>
      <c r="AW499" s="2">
        <v>1</v>
      </c>
      <c r="AX499" s="2"/>
      <c r="AY499" s="2"/>
      <c r="AZ499" s="2">
        <v>1</v>
      </c>
      <c r="BA499" s="2">
        <v>30.48</v>
      </c>
      <c r="BB499" s="2">
        <v>6.75</v>
      </c>
      <c r="BC499" s="2">
        <v>7.24</v>
      </c>
      <c r="BD499" s="2" t="s">
        <v>3</v>
      </c>
      <c r="BE499" s="2" t="s">
        <v>3</v>
      </c>
      <c r="BF499" s="2" t="s">
        <v>3</v>
      </c>
      <c r="BG499" s="2" t="s">
        <v>3</v>
      </c>
      <c r="BH499" s="2">
        <v>0</v>
      </c>
      <c r="BI499" s="2">
        <v>2</v>
      </c>
      <c r="BJ499" s="2" t="s">
        <v>280</v>
      </c>
      <c r="BK499" s="2"/>
      <c r="BL499" s="2"/>
      <c r="BM499" s="2">
        <v>1726</v>
      </c>
      <c r="BN499" s="2">
        <v>0</v>
      </c>
      <c r="BO499" s="2" t="s">
        <v>278</v>
      </c>
      <c r="BP499" s="2">
        <v>1</v>
      </c>
      <c r="BQ499" s="2">
        <v>40</v>
      </c>
      <c r="BR499" s="2">
        <v>0</v>
      </c>
      <c r="BS499" s="2">
        <v>30.48</v>
      </c>
      <c r="BT499" s="2">
        <v>1</v>
      </c>
      <c r="BU499" s="2">
        <v>1</v>
      </c>
      <c r="BV499" s="2">
        <v>1</v>
      </c>
      <c r="BW499" s="2">
        <v>1</v>
      </c>
      <c r="BX499" s="2">
        <v>1</v>
      </c>
      <c r="BY499" s="2" t="s">
        <v>3</v>
      </c>
      <c r="BZ499" s="2">
        <v>92</v>
      </c>
      <c r="CA499" s="2">
        <v>43</v>
      </c>
      <c r="CB499" s="2" t="s">
        <v>3</v>
      </c>
      <c r="CC499" s="2"/>
      <c r="CD499" s="2"/>
      <c r="CE499" s="2">
        <v>30</v>
      </c>
      <c r="CF499" s="2">
        <v>0</v>
      </c>
      <c r="CG499" s="2">
        <v>0</v>
      </c>
      <c r="CH499" s="2">
        <v>55</v>
      </c>
      <c r="CI499" s="2">
        <v>0</v>
      </c>
      <c r="CJ499" s="2">
        <v>0</v>
      </c>
      <c r="CK499" s="2">
        <v>0</v>
      </c>
      <c r="CL499" s="2">
        <v>0</v>
      </c>
      <c r="CM499" s="2">
        <v>0</v>
      </c>
      <c r="CN499" s="2" t="s">
        <v>462</v>
      </c>
      <c r="CO499" s="2">
        <v>0</v>
      </c>
      <c r="CP499" s="2">
        <f t="shared" si="329"/>
        <v>88940.290000000008</v>
      </c>
      <c r="CQ499" s="2">
        <f t="shared" si="330"/>
        <v>443.96</v>
      </c>
      <c r="CR499" s="2">
        <f>(ROUND((ROUND(((((ET499*1.2)*1.1))*AV499*1),2)*BB499),2)+ROUND((ROUND(((AE499-(((EU499*1.2)*1.1)))*AV499*1),2)*BS499),2))</f>
        <v>499.43</v>
      </c>
      <c r="CS499" s="2">
        <f t="shared" si="331"/>
        <v>196.6</v>
      </c>
      <c r="CT499" s="2">
        <f t="shared" si="332"/>
        <v>8938.8700000000008</v>
      </c>
      <c r="CU499" s="2">
        <f t="shared" si="333"/>
        <v>0</v>
      </c>
      <c r="CV499" s="2">
        <f t="shared" si="334"/>
        <v>22.306125599999998</v>
      </c>
      <c r="CW499" s="2">
        <f t="shared" si="335"/>
        <v>0</v>
      </c>
      <c r="CX499" s="2">
        <f t="shared" si="336"/>
        <v>0</v>
      </c>
      <c r="CY499" s="2">
        <f t="shared" si="337"/>
        <v>74013.558400000009</v>
      </c>
      <c r="CZ499" s="2">
        <f t="shared" si="338"/>
        <v>34593.293600000005</v>
      </c>
      <c r="DA499" s="2"/>
      <c r="DB499" s="2"/>
      <c r="DC499" s="2" t="s">
        <v>3</v>
      </c>
      <c r="DD499" s="2" t="s">
        <v>3</v>
      </c>
      <c r="DE499" s="2" t="s">
        <v>26</v>
      </c>
      <c r="DF499" s="2" t="s">
        <v>26</v>
      </c>
      <c r="DG499" s="2" t="s">
        <v>26</v>
      </c>
      <c r="DH499" s="2" t="s">
        <v>3</v>
      </c>
      <c r="DI499" s="2" t="s">
        <v>26</v>
      </c>
      <c r="DJ499" s="2" t="s">
        <v>26</v>
      </c>
      <c r="DK499" s="2" t="s">
        <v>3</v>
      </c>
      <c r="DL499" s="2" t="s">
        <v>3</v>
      </c>
      <c r="DM499" s="2" t="s">
        <v>3</v>
      </c>
      <c r="DN499" s="2">
        <v>112</v>
      </c>
      <c r="DO499" s="2">
        <v>70</v>
      </c>
      <c r="DP499" s="2">
        <v>1.0469999999999999</v>
      </c>
      <c r="DQ499" s="2">
        <v>1</v>
      </c>
      <c r="DR499" s="2"/>
      <c r="DS499" s="2"/>
      <c r="DT499" s="2"/>
      <c r="DU499" s="2">
        <v>1013</v>
      </c>
      <c r="DV499" s="2" t="s">
        <v>270</v>
      </c>
      <c r="DW499" s="2" t="s">
        <v>270</v>
      </c>
      <c r="DX499" s="2">
        <v>1</v>
      </c>
      <c r="DY499" s="2"/>
      <c r="DZ499" s="2" t="s">
        <v>3</v>
      </c>
      <c r="EA499" s="2" t="s">
        <v>3</v>
      </c>
      <c r="EB499" s="2" t="s">
        <v>3</v>
      </c>
      <c r="EC499" s="2" t="s">
        <v>3</v>
      </c>
      <c r="ED499" s="2"/>
      <c r="EE499" s="2">
        <v>50803576</v>
      </c>
      <c r="EF499" s="2">
        <v>40</v>
      </c>
      <c r="EG499" s="2" t="s">
        <v>27</v>
      </c>
      <c r="EH499" s="2">
        <v>0</v>
      </c>
      <c r="EI499" s="2" t="s">
        <v>3</v>
      </c>
      <c r="EJ499" s="2">
        <v>2</v>
      </c>
      <c r="EK499" s="2">
        <v>1726</v>
      </c>
      <c r="EL499" s="2" t="s">
        <v>28</v>
      </c>
      <c r="EM499" s="2" t="s">
        <v>29</v>
      </c>
      <c r="EN499" s="2"/>
      <c r="EO499" s="2" t="s">
        <v>30</v>
      </c>
      <c r="EP499" s="2"/>
      <c r="EQ499" s="2">
        <v>0</v>
      </c>
      <c r="ER499" s="2">
        <v>327.06</v>
      </c>
      <c r="ES499" s="2">
        <v>61.32</v>
      </c>
      <c r="ET499" s="2">
        <v>53.54</v>
      </c>
      <c r="EU499" s="2">
        <v>4.67</v>
      </c>
      <c r="EV499" s="2">
        <v>212.2</v>
      </c>
      <c r="EW499" s="2">
        <v>16.14</v>
      </c>
      <c r="EX499" s="2">
        <v>0</v>
      </c>
      <c r="EY499" s="2">
        <v>0</v>
      </c>
      <c r="EZ499" s="2"/>
      <c r="FA499" s="2"/>
      <c r="FB499" s="2"/>
      <c r="FC499" s="2"/>
      <c r="FD499" s="2"/>
      <c r="FE499" s="2"/>
      <c r="FF499" s="2"/>
      <c r="FG499" s="2"/>
      <c r="FH499" s="2"/>
      <c r="FI499" s="2"/>
      <c r="FJ499" s="2"/>
      <c r="FK499" s="2"/>
      <c r="FL499" s="2"/>
      <c r="FM499" s="2"/>
      <c r="FN499" s="2"/>
      <c r="FO499" s="2"/>
      <c r="FP499" s="2"/>
      <c r="FQ499" s="2">
        <v>0</v>
      </c>
      <c r="FR499" s="2">
        <f t="shared" si="339"/>
        <v>0</v>
      </c>
      <c r="FS499" s="2">
        <v>0</v>
      </c>
      <c r="FT499" s="2"/>
      <c r="FU499" s="2"/>
      <c r="FV499" s="2"/>
      <c r="FW499" s="2"/>
      <c r="FX499" s="2">
        <v>112</v>
      </c>
      <c r="FY499" s="2">
        <v>70</v>
      </c>
      <c r="FZ499" s="2"/>
      <c r="GA499" s="2" t="s">
        <v>3</v>
      </c>
      <c r="GB499" s="2"/>
      <c r="GC499" s="2"/>
      <c r="GD499" s="2">
        <v>0</v>
      </c>
      <c r="GE499" s="2"/>
      <c r="GF499" s="2">
        <v>194636545</v>
      </c>
      <c r="GG499" s="2">
        <v>2</v>
      </c>
      <c r="GH499" s="2">
        <v>1</v>
      </c>
      <c r="GI499" s="2">
        <v>2</v>
      </c>
      <c r="GJ499" s="2">
        <v>0</v>
      </c>
      <c r="GK499" s="2">
        <f>ROUND(R499*(R12)/100,2)</f>
        <v>2832.93</v>
      </c>
      <c r="GL499" s="2">
        <f t="shared" si="340"/>
        <v>0</v>
      </c>
      <c r="GM499" s="2">
        <f t="shared" si="341"/>
        <v>200380.07</v>
      </c>
      <c r="GN499" s="2">
        <f t="shared" si="342"/>
        <v>0</v>
      </c>
      <c r="GO499" s="2">
        <f t="shared" si="343"/>
        <v>200380.07</v>
      </c>
      <c r="GP499" s="2">
        <f t="shared" si="344"/>
        <v>0</v>
      </c>
      <c r="GQ499" s="2"/>
      <c r="GR499" s="2">
        <v>0</v>
      </c>
      <c r="GS499" s="2">
        <v>3</v>
      </c>
      <c r="GT499" s="2">
        <v>0</v>
      </c>
      <c r="GU499" s="2" t="s">
        <v>3</v>
      </c>
      <c r="GV499" s="2">
        <f t="shared" si="345"/>
        <v>0</v>
      </c>
      <c r="GW499" s="2">
        <v>1</v>
      </c>
      <c r="GX499" s="2">
        <f t="shared" si="346"/>
        <v>0</v>
      </c>
      <c r="GY499" s="2"/>
      <c r="GZ499" s="2"/>
      <c r="HA499" s="2">
        <v>0</v>
      </c>
      <c r="HB499" s="2">
        <v>0</v>
      </c>
      <c r="HC499" s="2">
        <f t="shared" si="347"/>
        <v>0</v>
      </c>
      <c r="HD499" s="2"/>
      <c r="HE499" s="2" t="s">
        <v>3</v>
      </c>
      <c r="HF499" s="2" t="s">
        <v>3</v>
      </c>
      <c r="HG499" s="2"/>
      <c r="HH499" s="2"/>
      <c r="HI499" s="2"/>
      <c r="HJ499" s="2"/>
      <c r="HK499" s="2"/>
      <c r="HL499" s="2"/>
      <c r="HM499" s="2" t="s">
        <v>3</v>
      </c>
      <c r="HN499" s="2" t="s">
        <v>3</v>
      </c>
      <c r="HO499" s="2" t="s">
        <v>3</v>
      </c>
      <c r="HP499" s="2" t="s">
        <v>3</v>
      </c>
      <c r="HQ499" s="2" t="s">
        <v>3</v>
      </c>
      <c r="HR499" s="2"/>
      <c r="HS499" s="2"/>
      <c r="HT499" s="2"/>
      <c r="HU499" s="2"/>
      <c r="HV499" s="2"/>
      <c r="HW499" s="2"/>
      <c r="HX499" s="2"/>
      <c r="HY499" s="2"/>
      <c r="HZ499" s="2"/>
      <c r="IA499" s="2"/>
      <c r="IB499" s="2"/>
      <c r="IC499" s="2"/>
      <c r="ID499" s="2"/>
      <c r="IE499" s="2"/>
      <c r="IF499" s="2"/>
      <c r="IG499" s="2"/>
      <c r="IH499" s="2"/>
      <c r="II499" s="2"/>
      <c r="IJ499" s="2"/>
      <c r="IK499" s="2">
        <v>0</v>
      </c>
      <c r="IL499" s="2"/>
      <c r="IM499" s="2"/>
      <c r="IN499" s="2"/>
      <c r="IO499" s="2"/>
      <c r="IP499" s="2"/>
      <c r="IQ499" s="2"/>
      <c r="IR499" s="2"/>
      <c r="IS499" s="2"/>
      <c r="IT499" s="2"/>
      <c r="IU499" s="2"/>
    </row>
    <row r="500" spans="1:255" x14ac:dyDescent="0.2">
      <c r="A500">
        <v>17</v>
      </c>
      <c r="B500">
        <v>1</v>
      </c>
      <c r="C500">
        <f>ROW(SmtRes!A278)</f>
        <v>278</v>
      </c>
      <c r="D500">
        <f>ROW(EtalonRes!A316)</f>
        <v>316</v>
      </c>
      <c r="E500" t="s">
        <v>277</v>
      </c>
      <c r="F500" t="s">
        <v>278</v>
      </c>
      <c r="G500" t="s">
        <v>279</v>
      </c>
      <c r="H500" t="s">
        <v>270</v>
      </c>
      <c r="I500">
        <v>9</v>
      </c>
      <c r="J500">
        <v>0</v>
      </c>
      <c r="K500">
        <v>9</v>
      </c>
      <c r="L500">
        <v>9</v>
      </c>
      <c r="M500">
        <v>0</v>
      </c>
      <c r="N500">
        <f t="shared" si="314"/>
        <v>9</v>
      </c>
      <c r="O500">
        <f t="shared" si="315"/>
        <v>88940.29</v>
      </c>
      <c r="P500">
        <f t="shared" si="316"/>
        <v>3995.61</v>
      </c>
      <c r="Q500">
        <f>(ROUND((ROUND(((((ET500*1.2)*1.1))*AV500*I500),2)*BB500),2)+ROUND((ROUND(((AE500-(((EU500*1.2)*1.1)))*AV500*I500),2)*BS500),2))</f>
        <v>4495.16</v>
      </c>
      <c r="R500">
        <f t="shared" si="317"/>
        <v>1770.58</v>
      </c>
      <c r="S500">
        <f t="shared" si="318"/>
        <v>80449.52</v>
      </c>
      <c r="T500">
        <f t="shared" si="319"/>
        <v>0</v>
      </c>
      <c r="U500">
        <f t="shared" si="320"/>
        <v>200.75513039999998</v>
      </c>
      <c r="V500">
        <f t="shared" si="321"/>
        <v>0</v>
      </c>
      <c r="W500">
        <f t="shared" si="322"/>
        <v>0</v>
      </c>
      <c r="X500">
        <f t="shared" si="323"/>
        <v>74013.56</v>
      </c>
      <c r="Y500">
        <f t="shared" si="324"/>
        <v>34593.29</v>
      </c>
      <c r="AA500">
        <v>52210569</v>
      </c>
      <c r="AB500">
        <f t="shared" si="325"/>
        <v>412.09679999999997</v>
      </c>
      <c r="AC500">
        <f t="shared" si="326"/>
        <v>61.32</v>
      </c>
      <c r="AD500">
        <f>ROUND((((((ET500*1.2)*1.1))-(((EU500*1.2)*1.1)))+AE500),6)</f>
        <v>70.672799999999995</v>
      </c>
      <c r="AE500">
        <f>ROUND((((EU500*1.2)*1.1)),6)</f>
        <v>6.1643999999999997</v>
      </c>
      <c r="AF500">
        <f>ROUND((((EV500*1.2)*1.1)),6)</f>
        <v>280.10399999999998</v>
      </c>
      <c r="AG500">
        <f t="shared" si="327"/>
        <v>0</v>
      </c>
      <c r="AH500">
        <f>(((EW500*1.2)*1.1))</f>
        <v>21.3048</v>
      </c>
      <c r="AI500">
        <f>(((EX500*1.2)*1.1))</f>
        <v>0</v>
      </c>
      <c r="AJ500">
        <f t="shared" si="328"/>
        <v>0</v>
      </c>
      <c r="AK500">
        <v>327.06</v>
      </c>
      <c r="AL500">
        <v>61.32</v>
      </c>
      <c r="AM500">
        <v>53.54</v>
      </c>
      <c r="AN500">
        <v>4.67</v>
      </c>
      <c r="AO500">
        <v>212.2</v>
      </c>
      <c r="AP500">
        <v>0</v>
      </c>
      <c r="AQ500">
        <v>16.14</v>
      </c>
      <c r="AR500">
        <v>0</v>
      </c>
      <c r="AS500">
        <v>0</v>
      </c>
      <c r="AT500">
        <v>92</v>
      </c>
      <c r="AU500">
        <v>43</v>
      </c>
      <c r="AV500">
        <v>1.0469999999999999</v>
      </c>
      <c r="AW500">
        <v>1</v>
      </c>
      <c r="AZ500">
        <v>1</v>
      </c>
      <c r="BA500">
        <v>30.48</v>
      </c>
      <c r="BB500">
        <v>6.75</v>
      </c>
      <c r="BC500">
        <v>7.24</v>
      </c>
      <c r="BD500" t="s">
        <v>3</v>
      </c>
      <c r="BE500" t="s">
        <v>3</v>
      </c>
      <c r="BF500" t="s">
        <v>3</v>
      </c>
      <c r="BG500" t="s">
        <v>3</v>
      </c>
      <c r="BH500">
        <v>0</v>
      </c>
      <c r="BI500">
        <v>2</v>
      </c>
      <c r="BJ500" t="s">
        <v>280</v>
      </c>
      <c r="BM500">
        <v>1726</v>
      </c>
      <c r="BN500">
        <v>0</v>
      </c>
      <c r="BO500" t="s">
        <v>278</v>
      </c>
      <c r="BP500">
        <v>1</v>
      </c>
      <c r="BQ500">
        <v>40</v>
      </c>
      <c r="BR500">
        <v>0</v>
      </c>
      <c r="BS500">
        <v>30.48</v>
      </c>
      <c r="BT500">
        <v>1</v>
      </c>
      <c r="BU500">
        <v>1</v>
      </c>
      <c r="BV500">
        <v>1</v>
      </c>
      <c r="BW500">
        <v>1</v>
      </c>
      <c r="BX500">
        <v>1</v>
      </c>
      <c r="BY500" t="s">
        <v>3</v>
      </c>
      <c r="BZ500">
        <v>92</v>
      </c>
      <c r="CA500">
        <v>43</v>
      </c>
      <c r="CB500" t="s">
        <v>3</v>
      </c>
      <c r="CE500">
        <v>30</v>
      </c>
      <c r="CF500">
        <v>0</v>
      </c>
      <c r="CG500">
        <v>0</v>
      </c>
      <c r="CH500">
        <v>55</v>
      </c>
      <c r="CI500">
        <v>0</v>
      </c>
      <c r="CJ500">
        <v>0</v>
      </c>
      <c r="CK500">
        <v>0</v>
      </c>
      <c r="CL500">
        <v>0</v>
      </c>
      <c r="CM500">
        <v>0</v>
      </c>
      <c r="CN500" t="s">
        <v>462</v>
      </c>
      <c r="CO500">
        <v>0</v>
      </c>
      <c r="CP500">
        <f t="shared" si="329"/>
        <v>88940.290000000008</v>
      </c>
      <c r="CQ500">
        <f t="shared" si="330"/>
        <v>443.96</v>
      </c>
      <c r="CR500">
        <f>(ROUND((ROUND(((((ET500*1.2)*1.1))*AV500*1),2)*BB500),2)+ROUND((ROUND(((AE500-(((EU500*1.2)*1.1)))*AV500*1),2)*BS500),2))</f>
        <v>499.43</v>
      </c>
      <c r="CS500">
        <f t="shared" si="331"/>
        <v>196.6</v>
      </c>
      <c r="CT500">
        <f t="shared" si="332"/>
        <v>8938.8700000000008</v>
      </c>
      <c r="CU500">
        <f t="shared" si="333"/>
        <v>0</v>
      </c>
      <c r="CV500">
        <f t="shared" si="334"/>
        <v>22.306125599999998</v>
      </c>
      <c r="CW500">
        <f t="shared" si="335"/>
        <v>0</v>
      </c>
      <c r="CX500">
        <f t="shared" si="336"/>
        <v>0</v>
      </c>
      <c r="CY500">
        <f t="shared" si="337"/>
        <v>74013.558400000009</v>
      </c>
      <c r="CZ500">
        <f t="shared" si="338"/>
        <v>34593.293600000005</v>
      </c>
      <c r="DC500" t="s">
        <v>3</v>
      </c>
      <c r="DD500" t="s">
        <v>3</v>
      </c>
      <c r="DE500" t="s">
        <v>26</v>
      </c>
      <c r="DF500" t="s">
        <v>26</v>
      </c>
      <c r="DG500" t="s">
        <v>26</v>
      </c>
      <c r="DH500" t="s">
        <v>3</v>
      </c>
      <c r="DI500" t="s">
        <v>26</v>
      </c>
      <c r="DJ500" t="s">
        <v>26</v>
      </c>
      <c r="DK500" t="s">
        <v>3</v>
      </c>
      <c r="DL500" t="s">
        <v>3</v>
      </c>
      <c r="DM500" t="s">
        <v>3</v>
      </c>
      <c r="DN500">
        <v>112</v>
      </c>
      <c r="DO500">
        <v>70</v>
      </c>
      <c r="DP500">
        <v>1.0469999999999999</v>
      </c>
      <c r="DQ500">
        <v>1</v>
      </c>
      <c r="DU500">
        <v>1013</v>
      </c>
      <c r="DV500" t="s">
        <v>270</v>
      </c>
      <c r="DW500" t="s">
        <v>270</v>
      </c>
      <c r="DX500">
        <v>1</v>
      </c>
      <c r="DZ500" t="s">
        <v>3</v>
      </c>
      <c r="EA500" t="s">
        <v>3</v>
      </c>
      <c r="EB500" t="s">
        <v>3</v>
      </c>
      <c r="EC500" t="s">
        <v>3</v>
      </c>
      <c r="EE500">
        <v>50803576</v>
      </c>
      <c r="EF500">
        <v>40</v>
      </c>
      <c r="EG500" t="s">
        <v>27</v>
      </c>
      <c r="EH500">
        <v>0</v>
      </c>
      <c r="EI500" t="s">
        <v>3</v>
      </c>
      <c r="EJ500">
        <v>2</v>
      </c>
      <c r="EK500">
        <v>1726</v>
      </c>
      <c r="EL500" t="s">
        <v>28</v>
      </c>
      <c r="EM500" t="s">
        <v>29</v>
      </c>
      <c r="EO500" t="s">
        <v>30</v>
      </c>
      <c r="EQ500">
        <v>0</v>
      </c>
      <c r="ER500">
        <v>327.06</v>
      </c>
      <c r="ES500">
        <v>61.32</v>
      </c>
      <c r="ET500">
        <v>53.54</v>
      </c>
      <c r="EU500">
        <v>4.67</v>
      </c>
      <c r="EV500">
        <v>212.2</v>
      </c>
      <c r="EW500">
        <v>16.14</v>
      </c>
      <c r="EX500">
        <v>0</v>
      </c>
      <c r="EY500">
        <v>0</v>
      </c>
      <c r="FQ500">
        <v>0</v>
      </c>
      <c r="FR500">
        <f t="shared" si="339"/>
        <v>0</v>
      </c>
      <c r="FS500">
        <v>0</v>
      </c>
      <c r="FX500">
        <v>112</v>
      </c>
      <c r="FY500">
        <v>70</v>
      </c>
      <c r="GA500" t="s">
        <v>3</v>
      </c>
      <c r="GD500">
        <v>0</v>
      </c>
      <c r="GF500">
        <v>194636545</v>
      </c>
      <c r="GG500">
        <v>2</v>
      </c>
      <c r="GH500">
        <v>1</v>
      </c>
      <c r="GI500">
        <v>2</v>
      </c>
      <c r="GJ500">
        <v>0</v>
      </c>
      <c r="GK500">
        <f>ROUND(R500*(S12)/100,2)</f>
        <v>2832.93</v>
      </c>
      <c r="GL500">
        <f t="shared" si="340"/>
        <v>0</v>
      </c>
      <c r="GM500">
        <f t="shared" si="341"/>
        <v>200380.07</v>
      </c>
      <c r="GN500">
        <f t="shared" si="342"/>
        <v>0</v>
      </c>
      <c r="GO500">
        <f t="shared" si="343"/>
        <v>200380.07</v>
      </c>
      <c r="GP500">
        <f t="shared" si="344"/>
        <v>0</v>
      </c>
      <c r="GR500">
        <v>0</v>
      </c>
      <c r="GS500">
        <v>3</v>
      </c>
      <c r="GT500">
        <v>0</v>
      </c>
      <c r="GU500" t="s">
        <v>3</v>
      </c>
      <c r="GV500">
        <f t="shared" si="345"/>
        <v>0</v>
      </c>
      <c r="GW500">
        <v>1</v>
      </c>
      <c r="GX500">
        <f t="shared" si="346"/>
        <v>0</v>
      </c>
      <c r="HA500">
        <v>0</v>
      </c>
      <c r="HB500">
        <v>0</v>
      </c>
      <c r="HC500">
        <f t="shared" si="347"/>
        <v>0</v>
      </c>
      <c r="HE500" t="s">
        <v>3</v>
      </c>
      <c r="HF500" t="s">
        <v>3</v>
      </c>
      <c r="HM500" t="s">
        <v>3</v>
      </c>
      <c r="HN500" t="s">
        <v>3</v>
      </c>
      <c r="HO500" t="s">
        <v>3</v>
      </c>
      <c r="HP500" t="s">
        <v>3</v>
      </c>
      <c r="HQ500" t="s">
        <v>3</v>
      </c>
      <c r="IK500">
        <v>0</v>
      </c>
    </row>
    <row r="501" spans="1:255" x14ac:dyDescent="0.2">
      <c r="A501" s="2">
        <v>17</v>
      </c>
      <c r="B501" s="2">
        <v>1</v>
      </c>
      <c r="C501" s="2"/>
      <c r="D501" s="2"/>
      <c r="E501" s="2" t="s">
        <v>3</v>
      </c>
      <c r="F501" s="2" t="s">
        <v>281</v>
      </c>
      <c r="G501" s="2" t="s">
        <v>282</v>
      </c>
      <c r="H501" s="2" t="s">
        <v>47</v>
      </c>
      <c r="I501" s="2">
        <v>12</v>
      </c>
      <c r="J501" s="2">
        <v>0</v>
      </c>
      <c r="K501" s="2">
        <v>12</v>
      </c>
      <c r="L501" s="2">
        <v>12</v>
      </c>
      <c r="M501" s="2">
        <v>0</v>
      </c>
      <c r="N501" s="2">
        <f t="shared" si="314"/>
        <v>12</v>
      </c>
      <c r="O501" s="2">
        <f t="shared" si="315"/>
        <v>228531.6</v>
      </c>
      <c r="P501" s="2">
        <f t="shared" si="316"/>
        <v>228531.6</v>
      </c>
      <c r="Q501" s="2">
        <f>(ROUND((ROUND(((ET501)*AV501*I501),2)*BB501),2)+ROUND((ROUND(((AE501-(EU501))*AV501*I501),2)*BS501),2))</f>
        <v>0</v>
      </c>
      <c r="R501" s="2">
        <f t="shared" si="317"/>
        <v>0</v>
      </c>
      <c r="S501" s="2">
        <f t="shared" si="318"/>
        <v>0</v>
      </c>
      <c r="T501" s="2">
        <f t="shared" si="319"/>
        <v>0</v>
      </c>
      <c r="U501" s="2">
        <f t="shared" si="320"/>
        <v>0</v>
      </c>
      <c r="V501" s="2">
        <f t="shared" si="321"/>
        <v>0</v>
      </c>
      <c r="W501" s="2">
        <f t="shared" si="322"/>
        <v>0</v>
      </c>
      <c r="X501" s="2">
        <f t="shared" si="323"/>
        <v>0</v>
      </c>
      <c r="Y501" s="2">
        <f t="shared" si="324"/>
        <v>0</v>
      </c>
      <c r="Z501" s="2"/>
      <c r="AA501" s="2">
        <v>-1</v>
      </c>
      <c r="AB501" s="2">
        <f t="shared" si="325"/>
        <v>1990</v>
      </c>
      <c r="AC501" s="2">
        <f t="shared" si="326"/>
        <v>1990</v>
      </c>
      <c r="AD501" s="2">
        <f>ROUND((((ET501)-(EU501))+AE501),6)</f>
        <v>0</v>
      </c>
      <c r="AE501" s="2">
        <f t="shared" ref="AE501:AF504" si="348">ROUND((EU501),6)</f>
        <v>0</v>
      </c>
      <c r="AF501" s="2">
        <f t="shared" si="348"/>
        <v>0</v>
      </c>
      <c r="AG501" s="2">
        <f t="shared" si="327"/>
        <v>0</v>
      </c>
      <c r="AH501" s="2">
        <f t="shared" ref="AH501:AI504" si="349">(EW501)</f>
        <v>0</v>
      </c>
      <c r="AI501" s="2">
        <f t="shared" si="349"/>
        <v>0</v>
      </c>
      <c r="AJ501" s="2">
        <f t="shared" si="328"/>
        <v>0</v>
      </c>
      <c r="AK501" s="2">
        <v>1990</v>
      </c>
      <c r="AL501" s="2">
        <v>1990</v>
      </c>
      <c r="AM501" s="2">
        <v>0</v>
      </c>
      <c r="AN501" s="2">
        <v>0</v>
      </c>
      <c r="AO501" s="2">
        <v>0</v>
      </c>
      <c r="AP501" s="2">
        <v>0</v>
      </c>
      <c r="AQ501" s="2">
        <v>0</v>
      </c>
      <c r="AR501" s="2">
        <v>0</v>
      </c>
      <c r="AS501" s="2">
        <v>0</v>
      </c>
      <c r="AT501" s="2">
        <v>0</v>
      </c>
      <c r="AU501" s="2">
        <v>0</v>
      </c>
      <c r="AV501" s="2">
        <v>1</v>
      </c>
      <c r="AW501" s="2">
        <v>1</v>
      </c>
      <c r="AX501" s="2"/>
      <c r="AY501" s="2"/>
      <c r="AZ501" s="2">
        <v>1</v>
      </c>
      <c r="BA501" s="2">
        <v>1</v>
      </c>
      <c r="BB501" s="2">
        <v>1</v>
      </c>
      <c r="BC501" s="2">
        <v>9.57</v>
      </c>
      <c r="BD501" s="2" t="s">
        <v>3</v>
      </c>
      <c r="BE501" s="2" t="s">
        <v>3</v>
      </c>
      <c r="BF501" s="2" t="s">
        <v>3</v>
      </c>
      <c r="BG501" s="2" t="s">
        <v>3</v>
      </c>
      <c r="BH501" s="2">
        <v>3</v>
      </c>
      <c r="BI501" s="2">
        <v>2</v>
      </c>
      <c r="BJ501" s="2" t="s">
        <v>3</v>
      </c>
      <c r="BK501" s="2"/>
      <c r="BL501" s="2"/>
      <c r="BM501" s="2">
        <v>1618</v>
      </c>
      <c r="BN501" s="2">
        <v>0</v>
      </c>
      <c r="BO501" s="2" t="s">
        <v>3</v>
      </c>
      <c r="BP501" s="2">
        <v>0</v>
      </c>
      <c r="BQ501" s="2">
        <v>201</v>
      </c>
      <c r="BR501" s="2">
        <v>0</v>
      </c>
      <c r="BS501" s="2">
        <v>1</v>
      </c>
      <c r="BT501" s="2">
        <v>1</v>
      </c>
      <c r="BU501" s="2">
        <v>1</v>
      </c>
      <c r="BV501" s="2">
        <v>1</v>
      </c>
      <c r="BW501" s="2">
        <v>1</v>
      </c>
      <c r="BX501" s="2">
        <v>1</v>
      </c>
      <c r="BY501" s="2" t="s">
        <v>3</v>
      </c>
      <c r="BZ501" s="2">
        <v>0</v>
      </c>
      <c r="CA501" s="2">
        <v>0</v>
      </c>
      <c r="CB501" s="2" t="s">
        <v>3</v>
      </c>
      <c r="CC501" s="2"/>
      <c r="CD501" s="2"/>
      <c r="CE501" s="2">
        <v>30</v>
      </c>
      <c r="CF501" s="2">
        <v>0</v>
      </c>
      <c r="CG501" s="2">
        <v>0</v>
      </c>
      <c r="CH501" s="2">
        <v>0</v>
      </c>
      <c r="CI501" s="2">
        <v>0</v>
      </c>
      <c r="CJ501" s="2">
        <v>0</v>
      </c>
      <c r="CK501" s="2">
        <v>0</v>
      </c>
      <c r="CL501" s="2">
        <v>0</v>
      </c>
      <c r="CM501" s="2">
        <v>0</v>
      </c>
      <c r="CN501" s="2" t="s">
        <v>3</v>
      </c>
      <c r="CO501" s="2">
        <v>0</v>
      </c>
      <c r="CP501" s="2">
        <f t="shared" si="329"/>
        <v>228531.6</v>
      </c>
      <c r="CQ501" s="2">
        <f t="shared" si="330"/>
        <v>19044.3</v>
      </c>
      <c r="CR501" s="2">
        <f>(ROUND((ROUND(((ET501)*AV501*1),2)*BB501),2)+ROUND((ROUND(((AE501-(EU501))*AV501*1),2)*BS501),2))</f>
        <v>0</v>
      </c>
      <c r="CS501" s="2">
        <f t="shared" si="331"/>
        <v>0</v>
      </c>
      <c r="CT501" s="2">
        <f t="shared" si="332"/>
        <v>0</v>
      </c>
      <c r="CU501" s="2">
        <f t="shared" si="333"/>
        <v>0</v>
      </c>
      <c r="CV501" s="2">
        <f t="shared" si="334"/>
        <v>0</v>
      </c>
      <c r="CW501" s="2">
        <f t="shared" si="335"/>
        <v>0</v>
      </c>
      <c r="CX501" s="2">
        <f t="shared" si="336"/>
        <v>0</v>
      </c>
      <c r="CY501" s="2">
        <f t="shared" si="337"/>
        <v>0</v>
      </c>
      <c r="CZ501" s="2">
        <f t="shared" si="338"/>
        <v>0</v>
      </c>
      <c r="DA501" s="2"/>
      <c r="DB501" s="2"/>
      <c r="DC501" s="2" t="s">
        <v>3</v>
      </c>
      <c r="DD501" s="2" t="s">
        <v>3</v>
      </c>
      <c r="DE501" s="2" t="s">
        <v>3</v>
      </c>
      <c r="DF501" s="2" t="s">
        <v>3</v>
      </c>
      <c r="DG501" s="2" t="s">
        <v>3</v>
      </c>
      <c r="DH501" s="2" t="s">
        <v>3</v>
      </c>
      <c r="DI501" s="2" t="s">
        <v>3</v>
      </c>
      <c r="DJ501" s="2" t="s">
        <v>3</v>
      </c>
      <c r="DK501" s="2" t="s">
        <v>3</v>
      </c>
      <c r="DL501" s="2" t="s">
        <v>3</v>
      </c>
      <c r="DM501" s="2" t="s">
        <v>3</v>
      </c>
      <c r="DN501" s="2">
        <v>0</v>
      </c>
      <c r="DO501" s="2">
        <v>0</v>
      </c>
      <c r="DP501" s="2">
        <v>1</v>
      </c>
      <c r="DQ501" s="2">
        <v>1</v>
      </c>
      <c r="DR501" s="2"/>
      <c r="DS501" s="2"/>
      <c r="DT501" s="2"/>
      <c r="DU501" s="2">
        <v>1010</v>
      </c>
      <c r="DV501" s="2" t="s">
        <v>47</v>
      </c>
      <c r="DW501" s="2" t="s">
        <v>47</v>
      </c>
      <c r="DX501" s="2">
        <v>1</v>
      </c>
      <c r="DY501" s="2"/>
      <c r="DZ501" s="2" t="s">
        <v>3</v>
      </c>
      <c r="EA501" s="2" t="s">
        <v>3</v>
      </c>
      <c r="EB501" s="2" t="s">
        <v>3</v>
      </c>
      <c r="EC501" s="2" t="s">
        <v>3</v>
      </c>
      <c r="ED501" s="2"/>
      <c r="EE501" s="2">
        <v>50803468</v>
      </c>
      <c r="EF501" s="2">
        <v>201</v>
      </c>
      <c r="EG501" s="2" t="s">
        <v>36</v>
      </c>
      <c r="EH501" s="2">
        <v>0</v>
      </c>
      <c r="EI501" s="2" t="s">
        <v>3</v>
      </c>
      <c r="EJ501" s="2">
        <v>2</v>
      </c>
      <c r="EK501" s="2">
        <v>1618</v>
      </c>
      <c r="EL501" s="2" t="s">
        <v>37</v>
      </c>
      <c r="EM501" s="2" t="s">
        <v>38</v>
      </c>
      <c r="EN501" s="2"/>
      <c r="EO501" s="2" t="s">
        <v>3</v>
      </c>
      <c r="EP501" s="2"/>
      <c r="EQ501" s="2">
        <v>1024</v>
      </c>
      <c r="ER501" s="2">
        <v>1990</v>
      </c>
      <c r="ES501" s="2">
        <v>1990</v>
      </c>
      <c r="ET501" s="2">
        <v>0</v>
      </c>
      <c r="EU501" s="2">
        <v>0</v>
      </c>
      <c r="EV501" s="2">
        <v>0</v>
      </c>
      <c r="EW501" s="2">
        <v>0</v>
      </c>
      <c r="EX501" s="2">
        <v>0</v>
      </c>
      <c r="EY501" s="2">
        <v>0</v>
      </c>
      <c r="EZ501" s="2">
        <v>5</v>
      </c>
      <c r="FA501" s="2"/>
      <c r="FB501" s="2"/>
      <c r="FC501" s="2">
        <v>1</v>
      </c>
      <c r="FD501" s="2">
        <v>18</v>
      </c>
      <c r="FE501" s="2"/>
      <c r="FF501" s="2">
        <v>22405</v>
      </c>
      <c r="FG501" s="2"/>
      <c r="FH501" s="2"/>
      <c r="FI501" s="2"/>
      <c r="FJ501" s="2"/>
      <c r="FK501" s="2"/>
      <c r="FL501" s="2"/>
      <c r="FM501" s="2"/>
      <c r="FN501" s="2"/>
      <c r="FO501" s="2"/>
      <c r="FP501" s="2"/>
      <c r="FQ501" s="2">
        <v>0</v>
      </c>
      <c r="FR501" s="2">
        <f t="shared" si="339"/>
        <v>0</v>
      </c>
      <c r="FS501" s="2">
        <v>0</v>
      </c>
      <c r="FT501" s="2"/>
      <c r="FU501" s="2"/>
      <c r="FV501" s="2"/>
      <c r="FW501" s="2"/>
      <c r="FX501" s="2">
        <v>0</v>
      </c>
      <c r="FY501" s="2">
        <v>0</v>
      </c>
      <c r="FZ501" s="2"/>
      <c r="GA501" s="2" t="s">
        <v>283</v>
      </c>
      <c r="GB501" s="2"/>
      <c r="GC501" s="2"/>
      <c r="GD501" s="2">
        <v>0</v>
      </c>
      <c r="GE501" s="2"/>
      <c r="GF501" s="2">
        <v>-2135175312</v>
      </c>
      <c r="GG501" s="2">
        <v>2</v>
      </c>
      <c r="GH501" s="2">
        <v>3</v>
      </c>
      <c r="GI501" s="2">
        <v>5</v>
      </c>
      <c r="GJ501" s="2">
        <v>0</v>
      </c>
      <c r="GK501" s="2">
        <f>ROUND(R501*(R12)/100,2)</f>
        <v>0</v>
      </c>
      <c r="GL501" s="2">
        <f t="shared" si="340"/>
        <v>0</v>
      </c>
      <c r="GM501" s="2">
        <f t="shared" si="341"/>
        <v>228531.6</v>
      </c>
      <c r="GN501" s="2">
        <f t="shared" si="342"/>
        <v>0</v>
      </c>
      <c r="GO501" s="2">
        <f t="shared" si="343"/>
        <v>228531.6</v>
      </c>
      <c r="GP501" s="2">
        <f t="shared" si="344"/>
        <v>0</v>
      </c>
      <c r="GQ501" s="2"/>
      <c r="GR501" s="2">
        <v>1</v>
      </c>
      <c r="GS501" s="2">
        <v>1</v>
      </c>
      <c r="GT501" s="2">
        <v>0</v>
      </c>
      <c r="GU501" s="2" t="s">
        <v>3</v>
      </c>
      <c r="GV501" s="2">
        <f t="shared" si="345"/>
        <v>0</v>
      </c>
      <c r="GW501" s="2">
        <v>1</v>
      </c>
      <c r="GX501" s="2">
        <f t="shared" si="346"/>
        <v>0</v>
      </c>
      <c r="GY501" s="2"/>
      <c r="GZ501" s="2"/>
      <c r="HA501" s="2">
        <v>0</v>
      </c>
      <c r="HB501" s="2">
        <v>0</v>
      </c>
      <c r="HC501" s="2">
        <f t="shared" si="347"/>
        <v>0</v>
      </c>
      <c r="HD501" s="2"/>
      <c r="HE501" s="2" t="s">
        <v>62</v>
      </c>
      <c r="HF501" s="2" t="s">
        <v>31</v>
      </c>
      <c r="HG501" s="2"/>
      <c r="HH501" s="2"/>
      <c r="HI501" s="2"/>
      <c r="HJ501" s="2"/>
      <c r="HK501" s="2"/>
      <c r="HL501" s="2"/>
      <c r="HM501" s="2" t="s">
        <v>3</v>
      </c>
      <c r="HN501" s="2" t="s">
        <v>3</v>
      </c>
      <c r="HO501" s="2" t="s">
        <v>3</v>
      </c>
      <c r="HP501" s="2" t="s">
        <v>3</v>
      </c>
      <c r="HQ501" s="2" t="s">
        <v>3</v>
      </c>
      <c r="HR501" s="2"/>
      <c r="HS501" s="2"/>
      <c r="HT501" s="2"/>
      <c r="HU501" s="2"/>
      <c r="HV501" s="2"/>
      <c r="HW501" s="2"/>
      <c r="HX501" s="2"/>
      <c r="HY501" s="2"/>
      <c r="HZ501" s="2"/>
      <c r="IA501" s="2"/>
      <c r="IB501" s="2"/>
      <c r="IC501" s="2"/>
      <c r="ID501" s="2"/>
      <c r="IE501" s="2"/>
      <c r="IF501" s="2"/>
      <c r="IG501" s="2"/>
      <c r="IH501" s="2"/>
      <c r="II501" s="2"/>
      <c r="IJ501" s="2"/>
      <c r="IK501" s="2">
        <v>0</v>
      </c>
      <c r="IL501" s="2"/>
      <c r="IM501" s="2"/>
      <c r="IN501" s="2"/>
      <c r="IO501" s="2"/>
      <c r="IP501" s="2"/>
      <c r="IQ501" s="2"/>
      <c r="IR501" s="2"/>
      <c r="IS501" s="2"/>
      <c r="IT501" s="2"/>
      <c r="IU501" s="2"/>
    </row>
    <row r="502" spans="1:255" x14ac:dyDescent="0.2">
      <c r="A502">
        <v>17</v>
      </c>
      <c r="B502">
        <v>1</v>
      </c>
      <c r="E502" t="s">
        <v>3</v>
      </c>
      <c r="F502" t="s">
        <v>281</v>
      </c>
      <c r="G502" t="s">
        <v>282</v>
      </c>
      <c r="H502" t="s">
        <v>47</v>
      </c>
      <c r="I502">
        <v>12</v>
      </c>
      <c r="J502">
        <v>0</v>
      </c>
      <c r="K502">
        <v>12</v>
      </c>
      <c r="L502">
        <v>12</v>
      </c>
      <c r="M502">
        <v>0</v>
      </c>
      <c r="N502">
        <f t="shared" si="314"/>
        <v>12</v>
      </c>
      <c r="O502">
        <f t="shared" si="315"/>
        <v>228531.6</v>
      </c>
      <c r="P502">
        <f t="shared" si="316"/>
        <v>228531.6</v>
      </c>
      <c r="Q502">
        <f>(ROUND((ROUND(((ET502)*AV502*I502),2)*BB502),2)+ROUND((ROUND(((AE502-(EU502))*AV502*I502),2)*BS502),2))</f>
        <v>0</v>
      </c>
      <c r="R502">
        <f t="shared" si="317"/>
        <v>0</v>
      </c>
      <c r="S502">
        <f t="shared" si="318"/>
        <v>0</v>
      </c>
      <c r="T502">
        <f t="shared" si="319"/>
        <v>0</v>
      </c>
      <c r="U502">
        <f t="shared" si="320"/>
        <v>0</v>
      </c>
      <c r="V502">
        <f t="shared" si="321"/>
        <v>0</v>
      </c>
      <c r="W502">
        <f t="shared" si="322"/>
        <v>0</v>
      </c>
      <c r="X502">
        <f t="shared" si="323"/>
        <v>0</v>
      </c>
      <c r="Y502">
        <f t="shared" si="324"/>
        <v>0</v>
      </c>
      <c r="AA502">
        <v>-1</v>
      </c>
      <c r="AB502">
        <f t="shared" si="325"/>
        <v>1990</v>
      </c>
      <c r="AC502">
        <f t="shared" si="326"/>
        <v>1990</v>
      </c>
      <c r="AD502">
        <f>ROUND((((ET502)-(EU502))+AE502),6)</f>
        <v>0</v>
      </c>
      <c r="AE502">
        <f t="shared" si="348"/>
        <v>0</v>
      </c>
      <c r="AF502">
        <f t="shared" si="348"/>
        <v>0</v>
      </c>
      <c r="AG502">
        <f t="shared" si="327"/>
        <v>0</v>
      </c>
      <c r="AH502">
        <f t="shared" si="349"/>
        <v>0</v>
      </c>
      <c r="AI502">
        <f t="shared" si="349"/>
        <v>0</v>
      </c>
      <c r="AJ502">
        <f t="shared" si="328"/>
        <v>0</v>
      </c>
      <c r="AK502">
        <v>1990</v>
      </c>
      <c r="AL502">
        <v>1990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1</v>
      </c>
      <c r="AW502">
        <v>1</v>
      </c>
      <c r="AZ502">
        <v>1</v>
      </c>
      <c r="BA502">
        <v>1</v>
      </c>
      <c r="BB502">
        <v>1</v>
      </c>
      <c r="BC502">
        <v>9.57</v>
      </c>
      <c r="BD502" t="s">
        <v>3</v>
      </c>
      <c r="BE502" t="s">
        <v>3</v>
      </c>
      <c r="BF502" t="s">
        <v>3</v>
      </c>
      <c r="BG502" t="s">
        <v>3</v>
      </c>
      <c r="BH502">
        <v>3</v>
      </c>
      <c r="BI502">
        <v>2</v>
      </c>
      <c r="BJ502" t="s">
        <v>3</v>
      </c>
      <c r="BM502">
        <v>1618</v>
      </c>
      <c r="BN502">
        <v>0</v>
      </c>
      <c r="BO502" t="s">
        <v>3</v>
      </c>
      <c r="BP502">
        <v>0</v>
      </c>
      <c r="BQ502">
        <v>201</v>
      </c>
      <c r="BR502">
        <v>0</v>
      </c>
      <c r="BS502">
        <v>1</v>
      </c>
      <c r="BT502">
        <v>1</v>
      </c>
      <c r="BU502">
        <v>1</v>
      </c>
      <c r="BV502">
        <v>1</v>
      </c>
      <c r="BW502">
        <v>1</v>
      </c>
      <c r="BX502">
        <v>1</v>
      </c>
      <c r="BY502" t="s">
        <v>3</v>
      </c>
      <c r="BZ502">
        <v>0</v>
      </c>
      <c r="CA502">
        <v>0</v>
      </c>
      <c r="CB502" t="s">
        <v>3</v>
      </c>
      <c r="CE502">
        <v>30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 t="s">
        <v>3</v>
      </c>
      <c r="CO502">
        <v>0</v>
      </c>
      <c r="CP502">
        <f t="shared" si="329"/>
        <v>228531.6</v>
      </c>
      <c r="CQ502">
        <f t="shared" si="330"/>
        <v>19044.3</v>
      </c>
      <c r="CR502">
        <f>(ROUND((ROUND(((ET502)*AV502*1),2)*BB502),2)+ROUND((ROUND(((AE502-(EU502))*AV502*1),2)*BS502),2))</f>
        <v>0</v>
      </c>
      <c r="CS502">
        <f t="shared" si="331"/>
        <v>0</v>
      </c>
      <c r="CT502">
        <f t="shared" si="332"/>
        <v>0</v>
      </c>
      <c r="CU502">
        <f t="shared" si="333"/>
        <v>0</v>
      </c>
      <c r="CV502">
        <f t="shared" si="334"/>
        <v>0</v>
      </c>
      <c r="CW502">
        <f t="shared" si="335"/>
        <v>0</v>
      </c>
      <c r="CX502">
        <f t="shared" si="336"/>
        <v>0</v>
      </c>
      <c r="CY502">
        <f t="shared" si="337"/>
        <v>0</v>
      </c>
      <c r="CZ502">
        <f t="shared" si="338"/>
        <v>0</v>
      </c>
      <c r="DC502" t="s">
        <v>3</v>
      </c>
      <c r="DD502" t="s">
        <v>3</v>
      </c>
      <c r="DE502" t="s">
        <v>3</v>
      </c>
      <c r="DF502" t="s">
        <v>3</v>
      </c>
      <c r="DG502" t="s">
        <v>3</v>
      </c>
      <c r="DH502" t="s">
        <v>3</v>
      </c>
      <c r="DI502" t="s">
        <v>3</v>
      </c>
      <c r="DJ502" t="s">
        <v>3</v>
      </c>
      <c r="DK502" t="s">
        <v>3</v>
      </c>
      <c r="DL502" t="s">
        <v>3</v>
      </c>
      <c r="DM502" t="s">
        <v>3</v>
      </c>
      <c r="DN502">
        <v>0</v>
      </c>
      <c r="DO502">
        <v>0</v>
      </c>
      <c r="DP502">
        <v>1</v>
      </c>
      <c r="DQ502">
        <v>1</v>
      </c>
      <c r="DU502">
        <v>1010</v>
      </c>
      <c r="DV502" t="s">
        <v>47</v>
      </c>
      <c r="DW502" t="s">
        <v>47</v>
      </c>
      <c r="DX502">
        <v>1</v>
      </c>
      <c r="DZ502" t="s">
        <v>3</v>
      </c>
      <c r="EA502" t="s">
        <v>3</v>
      </c>
      <c r="EB502" t="s">
        <v>3</v>
      </c>
      <c r="EC502" t="s">
        <v>3</v>
      </c>
      <c r="EE502">
        <v>50803468</v>
      </c>
      <c r="EF502">
        <v>201</v>
      </c>
      <c r="EG502" t="s">
        <v>36</v>
      </c>
      <c r="EH502">
        <v>0</v>
      </c>
      <c r="EI502" t="s">
        <v>3</v>
      </c>
      <c r="EJ502">
        <v>2</v>
      </c>
      <c r="EK502">
        <v>1618</v>
      </c>
      <c r="EL502" t="s">
        <v>37</v>
      </c>
      <c r="EM502" t="s">
        <v>38</v>
      </c>
      <c r="EO502" t="s">
        <v>3</v>
      </c>
      <c r="EQ502">
        <v>1024</v>
      </c>
      <c r="ER502">
        <v>1990</v>
      </c>
      <c r="ES502">
        <v>1990</v>
      </c>
      <c r="ET502">
        <v>0</v>
      </c>
      <c r="EU502">
        <v>0</v>
      </c>
      <c r="EV502">
        <v>0</v>
      </c>
      <c r="EW502">
        <v>0</v>
      </c>
      <c r="EX502">
        <v>0</v>
      </c>
      <c r="EY502">
        <v>0</v>
      </c>
      <c r="EZ502">
        <v>5</v>
      </c>
      <c r="FC502">
        <v>1</v>
      </c>
      <c r="FD502">
        <v>18</v>
      </c>
      <c r="FF502">
        <v>22405</v>
      </c>
      <c r="FQ502">
        <v>0</v>
      </c>
      <c r="FR502">
        <f t="shared" si="339"/>
        <v>0</v>
      </c>
      <c r="FS502">
        <v>0</v>
      </c>
      <c r="FX502">
        <v>0</v>
      </c>
      <c r="FY502">
        <v>0</v>
      </c>
      <c r="GA502" t="s">
        <v>283</v>
      </c>
      <c r="GD502">
        <v>0</v>
      </c>
      <c r="GF502">
        <v>-2135175312</v>
      </c>
      <c r="GG502">
        <v>2</v>
      </c>
      <c r="GH502">
        <v>3</v>
      </c>
      <c r="GI502">
        <v>5</v>
      </c>
      <c r="GJ502">
        <v>0</v>
      </c>
      <c r="GK502">
        <f>ROUND(R502*(S12)/100,2)</f>
        <v>0</v>
      </c>
      <c r="GL502">
        <f t="shared" si="340"/>
        <v>0</v>
      </c>
      <c r="GM502">
        <f t="shared" si="341"/>
        <v>228531.6</v>
      </c>
      <c r="GN502">
        <f t="shared" si="342"/>
        <v>0</v>
      </c>
      <c r="GO502">
        <f t="shared" si="343"/>
        <v>228531.6</v>
      </c>
      <c r="GP502">
        <f t="shared" si="344"/>
        <v>0</v>
      </c>
      <c r="GR502">
        <v>1</v>
      </c>
      <c r="GS502">
        <v>1</v>
      </c>
      <c r="GT502">
        <v>0</v>
      </c>
      <c r="GU502" t="s">
        <v>3</v>
      </c>
      <c r="GV502">
        <f t="shared" si="345"/>
        <v>0</v>
      </c>
      <c r="GW502">
        <v>1</v>
      </c>
      <c r="GX502">
        <f t="shared" si="346"/>
        <v>0</v>
      </c>
      <c r="HA502">
        <v>0</v>
      </c>
      <c r="HB502">
        <v>0</v>
      </c>
      <c r="HC502">
        <f t="shared" si="347"/>
        <v>0</v>
      </c>
      <c r="HE502" t="s">
        <v>62</v>
      </c>
      <c r="HF502" t="s">
        <v>31</v>
      </c>
      <c r="HM502" t="s">
        <v>3</v>
      </c>
      <c r="HN502" t="s">
        <v>3</v>
      </c>
      <c r="HO502" t="s">
        <v>3</v>
      </c>
      <c r="HP502" t="s">
        <v>3</v>
      </c>
      <c r="HQ502" t="s">
        <v>3</v>
      </c>
      <c r="IK502">
        <v>0</v>
      </c>
    </row>
    <row r="503" spans="1:255" x14ac:dyDescent="0.2">
      <c r="A503" s="2">
        <v>17</v>
      </c>
      <c r="B503" s="2">
        <v>1</v>
      </c>
      <c r="C503" s="2"/>
      <c r="D503" s="2"/>
      <c r="E503" s="2" t="s">
        <v>284</v>
      </c>
      <c r="F503" s="2" t="s">
        <v>285</v>
      </c>
      <c r="G503" s="2" t="s">
        <v>286</v>
      </c>
      <c r="H503" s="2" t="s">
        <v>47</v>
      </c>
      <c r="I503" s="2">
        <v>27</v>
      </c>
      <c r="J503" s="2">
        <v>0</v>
      </c>
      <c r="K503" s="2">
        <v>27</v>
      </c>
      <c r="L503" s="2">
        <v>27</v>
      </c>
      <c r="M503" s="2">
        <v>0</v>
      </c>
      <c r="N503" s="2">
        <f t="shared" si="314"/>
        <v>27</v>
      </c>
      <c r="O503" s="2">
        <f t="shared" si="315"/>
        <v>341955.91</v>
      </c>
      <c r="P503" s="2">
        <f t="shared" si="316"/>
        <v>341955.91</v>
      </c>
      <c r="Q503" s="2">
        <f>(ROUND((ROUND(((ET503)*AV503*I503),2)*BB503),2)+ROUND((ROUND(((AE503-(EU503))*AV503*I503),2)*BS503),2))</f>
        <v>0</v>
      </c>
      <c r="R503" s="2">
        <f t="shared" si="317"/>
        <v>0</v>
      </c>
      <c r="S503" s="2">
        <f t="shared" si="318"/>
        <v>0</v>
      </c>
      <c r="T503" s="2">
        <f t="shared" si="319"/>
        <v>0</v>
      </c>
      <c r="U503" s="2">
        <f t="shared" si="320"/>
        <v>0</v>
      </c>
      <c r="V503" s="2">
        <f t="shared" si="321"/>
        <v>0</v>
      </c>
      <c r="W503" s="2">
        <f t="shared" si="322"/>
        <v>0</v>
      </c>
      <c r="X503" s="2">
        <f t="shared" si="323"/>
        <v>0</v>
      </c>
      <c r="Y503" s="2">
        <f t="shared" si="324"/>
        <v>0</v>
      </c>
      <c r="Z503" s="2"/>
      <c r="AA503" s="2">
        <v>52210627</v>
      </c>
      <c r="AB503" s="2">
        <f t="shared" si="325"/>
        <v>1323.41</v>
      </c>
      <c r="AC503" s="2">
        <f t="shared" si="326"/>
        <v>1323.41</v>
      </c>
      <c r="AD503" s="2">
        <f>ROUND((((ET503)-(EU503))+AE503),6)</f>
        <v>0</v>
      </c>
      <c r="AE503" s="2">
        <f t="shared" si="348"/>
        <v>0</v>
      </c>
      <c r="AF503" s="2">
        <f t="shared" si="348"/>
        <v>0</v>
      </c>
      <c r="AG503" s="2">
        <f t="shared" si="327"/>
        <v>0</v>
      </c>
      <c r="AH503" s="2">
        <f t="shared" si="349"/>
        <v>0</v>
      </c>
      <c r="AI503" s="2">
        <f t="shared" si="349"/>
        <v>0</v>
      </c>
      <c r="AJ503" s="2">
        <f t="shared" si="328"/>
        <v>0</v>
      </c>
      <c r="AK503" s="2">
        <v>1323.41</v>
      </c>
      <c r="AL503" s="2">
        <v>1323.41</v>
      </c>
      <c r="AM503" s="2">
        <v>0</v>
      </c>
      <c r="AN503" s="2">
        <v>0</v>
      </c>
      <c r="AO503" s="2">
        <v>0</v>
      </c>
      <c r="AP503" s="2">
        <v>0</v>
      </c>
      <c r="AQ503" s="2">
        <v>0</v>
      </c>
      <c r="AR503" s="2">
        <v>0</v>
      </c>
      <c r="AS503" s="2">
        <v>0</v>
      </c>
      <c r="AT503" s="2">
        <v>0</v>
      </c>
      <c r="AU503" s="2">
        <v>0</v>
      </c>
      <c r="AV503" s="2">
        <v>1</v>
      </c>
      <c r="AW503" s="2">
        <v>1</v>
      </c>
      <c r="AX503" s="2"/>
      <c r="AY503" s="2"/>
      <c r="AZ503" s="2">
        <v>1</v>
      </c>
      <c r="BA503" s="2">
        <v>1</v>
      </c>
      <c r="BB503" s="2">
        <v>1</v>
      </c>
      <c r="BC503" s="2">
        <v>9.57</v>
      </c>
      <c r="BD503" s="2" t="s">
        <v>3</v>
      </c>
      <c r="BE503" s="2" t="s">
        <v>3</v>
      </c>
      <c r="BF503" s="2" t="s">
        <v>3</v>
      </c>
      <c r="BG503" s="2" t="s">
        <v>3</v>
      </c>
      <c r="BH503" s="2">
        <v>3</v>
      </c>
      <c r="BI503" s="2">
        <v>2</v>
      </c>
      <c r="BJ503" s="2" t="s">
        <v>3</v>
      </c>
      <c r="BK503" s="2"/>
      <c r="BL503" s="2"/>
      <c r="BM503" s="2">
        <v>1618</v>
      </c>
      <c r="BN503" s="2">
        <v>0</v>
      </c>
      <c r="BO503" s="2" t="s">
        <v>3</v>
      </c>
      <c r="BP503" s="2">
        <v>0</v>
      </c>
      <c r="BQ503" s="2">
        <v>201</v>
      </c>
      <c r="BR503" s="2">
        <v>0</v>
      </c>
      <c r="BS503" s="2">
        <v>1</v>
      </c>
      <c r="BT503" s="2">
        <v>1</v>
      </c>
      <c r="BU503" s="2">
        <v>1</v>
      </c>
      <c r="BV503" s="2">
        <v>1</v>
      </c>
      <c r="BW503" s="2">
        <v>1</v>
      </c>
      <c r="BX503" s="2">
        <v>1</v>
      </c>
      <c r="BY503" s="2" t="s">
        <v>3</v>
      </c>
      <c r="BZ503" s="2">
        <v>0</v>
      </c>
      <c r="CA503" s="2">
        <v>0</v>
      </c>
      <c r="CB503" s="2" t="s">
        <v>3</v>
      </c>
      <c r="CC503" s="2"/>
      <c r="CD503" s="2"/>
      <c r="CE503" s="2">
        <v>30</v>
      </c>
      <c r="CF503" s="2">
        <v>0</v>
      </c>
      <c r="CG503" s="2">
        <v>0</v>
      </c>
      <c r="CH503" s="2">
        <v>56</v>
      </c>
      <c r="CI503" s="2">
        <v>0</v>
      </c>
      <c r="CJ503" s="2">
        <v>0</v>
      </c>
      <c r="CK503" s="2">
        <v>0</v>
      </c>
      <c r="CL503" s="2">
        <v>0</v>
      </c>
      <c r="CM503" s="2">
        <v>0</v>
      </c>
      <c r="CN503" s="2" t="s">
        <v>3</v>
      </c>
      <c r="CO503" s="2">
        <v>0</v>
      </c>
      <c r="CP503" s="2">
        <f t="shared" si="329"/>
        <v>341955.91</v>
      </c>
      <c r="CQ503" s="2">
        <f t="shared" si="330"/>
        <v>12665.03</v>
      </c>
      <c r="CR503" s="2">
        <f>(ROUND((ROUND(((ET503)*AV503*1),2)*BB503),2)+ROUND((ROUND(((AE503-(EU503))*AV503*1),2)*BS503),2))</f>
        <v>0</v>
      </c>
      <c r="CS503" s="2">
        <f t="shared" si="331"/>
        <v>0</v>
      </c>
      <c r="CT503" s="2">
        <f t="shared" si="332"/>
        <v>0</v>
      </c>
      <c r="CU503" s="2">
        <f t="shared" si="333"/>
        <v>0</v>
      </c>
      <c r="CV503" s="2">
        <f t="shared" si="334"/>
        <v>0</v>
      </c>
      <c r="CW503" s="2">
        <f t="shared" si="335"/>
        <v>0</v>
      </c>
      <c r="CX503" s="2">
        <f t="shared" si="336"/>
        <v>0</v>
      </c>
      <c r="CY503" s="2">
        <f t="shared" si="337"/>
        <v>0</v>
      </c>
      <c r="CZ503" s="2">
        <f t="shared" si="338"/>
        <v>0</v>
      </c>
      <c r="DA503" s="2"/>
      <c r="DB503" s="2"/>
      <c r="DC503" s="2" t="s">
        <v>3</v>
      </c>
      <c r="DD503" s="2" t="s">
        <v>3</v>
      </c>
      <c r="DE503" s="2" t="s">
        <v>3</v>
      </c>
      <c r="DF503" s="2" t="s">
        <v>3</v>
      </c>
      <c r="DG503" s="2" t="s">
        <v>3</v>
      </c>
      <c r="DH503" s="2" t="s">
        <v>3</v>
      </c>
      <c r="DI503" s="2" t="s">
        <v>3</v>
      </c>
      <c r="DJ503" s="2" t="s">
        <v>3</v>
      </c>
      <c r="DK503" s="2" t="s">
        <v>3</v>
      </c>
      <c r="DL503" s="2" t="s">
        <v>3</v>
      </c>
      <c r="DM503" s="2" t="s">
        <v>3</v>
      </c>
      <c r="DN503" s="2">
        <v>0</v>
      </c>
      <c r="DO503" s="2">
        <v>0</v>
      </c>
      <c r="DP503" s="2">
        <v>1</v>
      </c>
      <c r="DQ503" s="2">
        <v>1</v>
      </c>
      <c r="DR503" s="2"/>
      <c r="DS503" s="2"/>
      <c r="DT503" s="2"/>
      <c r="DU503" s="2">
        <v>1010</v>
      </c>
      <c r="DV503" s="2" t="s">
        <v>47</v>
      </c>
      <c r="DW503" s="2" t="s">
        <v>47</v>
      </c>
      <c r="DX503" s="2">
        <v>1</v>
      </c>
      <c r="DY503" s="2"/>
      <c r="DZ503" s="2" t="s">
        <v>3</v>
      </c>
      <c r="EA503" s="2" t="s">
        <v>3</v>
      </c>
      <c r="EB503" s="2" t="s">
        <v>3</v>
      </c>
      <c r="EC503" s="2" t="s">
        <v>3</v>
      </c>
      <c r="ED503" s="2"/>
      <c r="EE503" s="2">
        <v>50803468</v>
      </c>
      <c r="EF503" s="2">
        <v>201</v>
      </c>
      <c r="EG503" s="2" t="s">
        <v>36</v>
      </c>
      <c r="EH503" s="2">
        <v>0</v>
      </c>
      <c r="EI503" s="2" t="s">
        <v>3</v>
      </c>
      <c r="EJ503" s="2">
        <v>2</v>
      </c>
      <c r="EK503" s="2">
        <v>1618</v>
      </c>
      <c r="EL503" s="2" t="s">
        <v>37</v>
      </c>
      <c r="EM503" s="2" t="s">
        <v>38</v>
      </c>
      <c r="EN503" s="2"/>
      <c r="EO503" s="2" t="s">
        <v>3</v>
      </c>
      <c r="EP503" s="2"/>
      <c r="EQ503" s="2">
        <v>0</v>
      </c>
      <c r="ER503" s="2">
        <v>1323.41</v>
      </c>
      <c r="ES503" s="2">
        <v>1323.41</v>
      </c>
      <c r="ET503" s="2">
        <v>0</v>
      </c>
      <c r="EU503" s="2">
        <v>0</v>
      </c>
      <c r="EV503" s="2">
        <v>0</v>
      </c>
      <c r="EW503" s="2">
        <v>0</v>
      </c>
      <c r="EX503" s="2">
        <v>0</v>
      </c>
      <c r="EY503" s="2">
        <v>0</v>
      </c>
      <c r="EZ503" s="2">
        <v>5</v>
      </c>
      <c r="FA503" s="2"/>
      <c r="FB503" s="2"/>
      <c r="FC503" s="2">
        <v>0</v>
      </c>
      <c r="FD503" s="2">
        <v>18</v>
      </c>
      <c r="FE503" s="2"/>
      <c r="FF503" s="2">
        <v>12416.67</v>
      </c>
      <c r="FG503" s="2"/>
      <c r="FH503" s="2"/>
      <c r="FI503" s="2"/>
      <c r="FJ503" s="2"/>
      <c r="FK503" s="2"/>
      <c r="FL503" s="2"/>
      <c r="FM503" s="2"/>
      <c r="FN503" s="2"/>
      <c r="FO503" s="2"/>
      <c r="FP503" s="2"/>
      <c r="FQ503" s="2">
        <v>0</v>
      </c>
      <c r="FR503" s="2">
        <f t="shared" si="339"/>
        <v>0</v>
      </c>
      <c r="FS503" s="2">
        <v>0</v>
      </c>
      <c r="FT503" s="2"/>
      <c r="FU503" s="2"/>
      <c r="FV503" s="2"/>
      <c r="FW503" s="2"/>
      <c r="FX503" s="2">
        <v>0</v>
      </c>
      <c r="FY503" s="2">
        <v>0</v>
      </c>
      <c r="FZ503" s="2"/>
      <c r="GA503" s="2" t="s">
        <v>287</v>
      </c>
      <c r="GB503" s="2"/>
      <c r="GC503" s="2"/>
      <c r="GD503" s="2">
        <v>0</v>
      </c>
      <c r="GE503" s="2"/>
      <c r="GF503" s="2">
        <v>2142928081</v>
      </c>
      <c r="GG503" s="2">
        <v>2</v>
      </c>
      <c r="GH503" s="2">
        <v>3</v>
      </c>
      <c r="GI503" s="2">
        <v>5</v>
      </c>
      <c r="GJ503" s="2">
        <v>0</v>
      </c>
      <c r="GK503" s="2">
        <f>ROUND(R503*(R12)/100,2)</f>
        <v>0</v>
      </c>
      <c r="GL503" s="2">
        <f t="shared" si="340"/>
        <v>0</v>
      </c>
      <c r="GM503" s="2">
        <f t="shared" si="341"/>
        <v>341955.91</v>
      </c>
      <c r="GN503" s="2">
        <f t="shared" si="342"/>
        <v>0</v>
      </c>
      <c r="GO503" s="2">
        <f t="shared" si="343"/>
        <v>341955.91</v>
      </c>
      <c r="GP503" s="2">
        <f t="shared" si="344"/>
        <v>0</v>
      </c>
      <c r="GQ503" s="2"/>
      <c r="GR503" s="2">
        <v>1</v>
      </c>
      <c r="GS503" s="2">
        <v>1</v>
      </c>
      <c r="GT503" s="2">
        <v>0</v>
      </c>
      <c r="GU503" s="2" t="s">
        <v>3</v>
      </c>
      <c r="GV503" s="2">
        <f t="shared" si="345"/>
        <v>0</v>
      </c>
      <c r="GW503" s="2">
        <v>1</v>
      </c>
      <c r="GX503" s="2">
        <f t="shared" si="346"/>
        <v>0</v>
      </c>
      <c r="GY503" s="2"/>
      <c r="GZ503" s="2"/>
      <c r="HA503" s="2">
        <v>0</v>
      </c>
      <c r="HB503" s="2">
        <v>0</v>
      </c>
      <c r="HC503" s="2">
        <f t="shared" si="347"/>
        <v>0</v>
      </c>
      <c r="HD503" s="2"/>
      <c r="HE503" s="2" t="s">
        <v>62</v>
      </c>
      <c r="HF503" s="2" t="s">
        <v>31</v>
      </c>
      <c r="HG503" s="2"/>
      <c r="HH503" s="2"/>
      <c r="HI503" s="2"/>
      <c r="HJ503" s="2"/>
      <c r="HK503" s="2"/>
      <c r="HL503" s="2"/>
      <c r="HM503" s="2" t="s">
        <v>3</v>
      </c>
      <c r="HN503" s="2" t="s">
        <v>3</v>
      </c>
      <c r="HO503" s="2" t="s">
        <v>3</v>
      </c>
      <c r="HP503" s="2" t="s">
        <v>3</v>
      </c>
      <c r="HQ503" s="2" t="s">
        <v>3</v>
      </c>
      <c r="HR503" s="2"/>
      <c r="HS503" s="2"/>
      <c r="HT503" s="2"/>
      <c r="HU503" s="2"/>
      <c r="HV503" s="2"/>
      <c r="HW503" s="2"/>
      <c r="HX503" s="2"/>
      <c r="HY503" s="2"/>
      <c r="HZ503" s="2"/>
      <c r="IA503" s="2"/>
      <c r="IB503" s="2"/>
      <c r="IC503" s="2"/>
      <c r="ID503" s="2"/>
      <c r="IE503" s="2"/>
      <c r="IF503" s="2"/>
      <c r="IG503" s="2"/>
      <c r="IH503" s="2"/>
      <c r="II503" s="2"/>
      <c r="IJ503" s="2"/>
      <c r="IK503" s="2">
        <v>0</v>
      </c>
      <c r="IL503" s="2"/>
      <c r="IM503" s="2"/>
      <c r="IN503" s="2"/>
      <c r="IO503" s="2"/>
      <c r="IP503" s="2"/>
      <c r="IQ503" s="2"/>
      <c r="IR503" s="2"/>
      <c r="IS503" s="2"/>
      <c r="IT503" s="2"/>
      <c r="IU503" s="2"/>
    </row>
    <row r="504" spans="1:255" x14ac:dyDescent="0.2">
      <c r="A504">
        <v>17</v>
      </c>
      <c r="B504">
        <v>1</v>
      </c>
      <c r="E504" t="s">
        <v>284</v>
      </c>
      <c r="F504" t="s">
        <v>285</v>
      </c>
      <c r="G504" t="s">
        <v>286</v>
      </c>
      <c r="H504" t="s">
        <v>47</v>
      </c>
      <c r="I504">
        <v>27</v>
      </c>
      <c r="J504">
        <v>0</v>
      </c>
      <c r="K504">
        <v>27</v>
      </c>
      <c r="L504">
        <v>27</v>
      </c>
      <c r="M504">
        <v>0</v>
      </c>
      <c r="N504">
        <f t="shared" si="314"/>
        <v>27</v>
      </c>
      <c r="O504">
        <f t="shared" si="315"/>
        <v>341955.91</v>
      </c>
      <c r="P504">
        <f t="shared" si="316"/>
        <v>341955.91</v>
      </c>
      <c r="Q504">
        <f>(ROUND((ROUND(((ET504)*AV504*I504),2)*BB504),2)+ROUND((ROUND(((AE504-(EU504))*AV504*I504),2)*BS504),2))</f>
        <v>0</v>
      </c>
      <c r="R504">
        <f t="shared" si="317"/>
        <v>0</v>
      </c>
      <c r="S504">
        <f t="shared" si="318"/>
        <v>0</v>
      </c>
      <c r="T504">
        <f t="shared" si="319"/>
        <v>0</v>
      </c>
      <c r="U504">
        <f t="shared" si="320"/>
        <v>0</v>
      </c>
      <c r="V504">
        <f t="shared" si="321"/>
        <v>0</v>
      </c>
      <c r="W504">
        <f t="shared" si="322"/>
        <v>0</v>
      </c>
      <c r="X504">
        <f t="shared" si="323"/>
        <v>0</v>
      </c>
      <c r="Y504">
        <f t="shared" si="324"/>
        <v>0</v>
      </c>
      <c r="AA504">
        <v>52210569</v>
      </c>
      <c r="AB504">
        <f t="shared" si="325"/>
        <v>1323.41</v>
      </c>
      <c r="AC504">
        <f t="shared" si="326"/>
        <v>1323.41</v>
      </c>
      <c r="AD504">
        <f>ROUND((((ET504)-(EU504))+AE504),6)</f>
        <v>0</v>
      </c>
      <c r="AE504">
        <f t="shared" si="348"/>
        <v>0</v>
      </c>
      <c r="AF504">
        <f t="shared" si="348"/>
        <v>0</v>
      </c>
      <c r="AG504">
        <f t="shared" si="327"/>
        <v>0</v>
      </c>
      <c r="AH504">
        <f t="shared" si="349"/>
        <v>0</v>
      </c>
      <c r="AI504">
        <f t="shared" si="349"/>
        <v>0</v>
      </c>
      <c r="AJ504">
        <f t="shared" si="328"/>
        <v>0</v>
      </c>
      <c r="AK504">
        <v>1323.41</v>
      </c>
      <c r="AL504">
        <v>1323.41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1</v>
      </c>
      <c r="AW504">
        <v>1</v>
      </c>
      <c r="AZ504">
        <v>1</v>
      </c>
      <c r="BA504">
        <v>1</v>
      </c>
      <c r="BB504">
        <v>1</v>
      </c>
      <c r="BC504">
        <v>9.57</v>
      </c>
      <c r="BD504" t="s">
        <v>3</v>
      </c>
      <c r="BE504" t="s">
        <v>3</v>
      </c>
      <c r="BF504" t="s">
        <v>3</v>
      </c>
      <c r="BG504" t="s">
        <v>3</v>
      </c>
      <c r="BH504">
        <v>3</v>
      </c>
      <c r="BI504">
        <v>2</v>
      </c>
      <c r="BJ504" t="s">
        <v>3</v>
      </c>
      <c r="BM504">
        <v>1618</v>
      </c>
      <c r="BN504">
        <v>0</v>
      </c>
      <c r="BO504" t="s">
        <v>3</v>
      </c>
      <c r="BP504">
        <v>0</v>
      </c>
      <c r="BQ504">
        <v>201</v>
      </c>
      <c r="BR504">
        <v>0</v>
      </c>
      <c r="BS504">
        <v>1</v>
      </c>
      <c r="BT504">
        <v>1</v>
      </c>
      <c r="BU504">
        <v>1</v>
      </c>
      <c r="BV504">
        <v>1</v>
      </c>
      <c r="BW504">
        <v>1</v>
      </c>
      <c r="BX504">
        <v>1</v>
      </c>
      <c r="BY504" t="s">
        <v>3</v>
      </c>
      <c r="BZ504">
        <v>0</v>
      </c>
      <c r="CA504">
        <v>0</v>
      </c>
      <c r="CB504" t="s">
        <v>3</v>
      </c>
      <c r="CE504">
        <v>30</v>
      </c>
      <c r="CF504">
        <v>0</v>
      </c>
      <c r="CG504">
        <v>0</v>
      </c>
      <c r="CH504">
        <v>56</v>
      </c>
      <c r="CI504">
        <v>0</v>
      </c>
      <c r="CJ504">
        <v>0</v>
      </c>
      <c r="CK504">
        <v>0</v>
      </c>
      <c r="CL504">
        <v>0</v>
      </c>
      <c r="CM504">
        <v>0</v>
      </c>
      <c r="CN504" t="s">
        <v>3</v>
      </c>
      <c r="CO504">
        <v>0</v>
      </c>
      <c r="CP504">
        <f t="shared" si="329"/>
        <v>341955.91</v>
      </c>
      <c r="CQ504">
        <f t="shared" si="330"/>
        <v>12665.03</v>
      </c>
      <c r="CR504">
        <f>(ROUND((ROUND(((ET504)*AV504*1),2)*BB504),2)+ROUND((ROUND(((AE504-(EU504))*AV504*1),2)*BS504),2))</f>
        <v>0</v>
      </c>
      <c r="CS504">
        <f t="shared" si="331"/>
        <v>0</v>
      </c>
      <c r="CT504">
        <f t="shared" si="332"/>
        <v>0</v>
      </c>
      <c r="CU504">
        <f t="shared" si="333"/>
        <v>0</v>
      </c>
      <c r="CV504">
        <f t="shared" si="334"/>
        <v>0</v>
      </c>
      <c r="CW504">
        <f t="shared" si="335"/>
        <v>0</v>
      </c>
      <c r="CX504">
        <f t="shared" si="336"/>
        <v>0</v>
      </c>
      <c r="CY504">
        <f t="shared" si="337"/>
        <v>0</v>
      </c>
      <c r="CZ504">
        <f t="shared" si="338"/>
        <v>0</v>
      </c>
      <c r="DC504" t="s">
        <v>3</v>
      </c>
      <c r="DD504" t="s">
        <v>3</v>
      </c>
      <c r="DE504" t="s">
        <v>3</v>
      </c>
      <c r="DF504" t="s">
        <v>3</v>
      </c>
      <c r="DG504" t="s">
        <v>3</v>
      </c>
      <c r="DH504" t="s">
        <v>3</v>
      </c>
      <c r="DI504" t="s">
        <v>3</v>
      </c>
      <c r="DJ504" t="s">
        <v>3</v>
      </c>
      <c r="DK504" t="s">
        <v>3</v>
      </c>
      <c r="DL504" t="s">
        <v>3</v>
      </c>
      <c r="DM504" t="s">
        <v>3</v>
      </c>
      <c r="DN504">
        <v>0</v>
      </c>
      <c r="DO504">
        <v>0</v>
      </c>
      <c r="DP504">
        <v>1</v>
      </c>
      <c r="DQ504">
        <v>1</v>
      </c>
      <c r="DU504">
        <v>1010</v>
      </c>
      <c r="DV504" t="s">
        <v>47</v>
      </c>
      <c r="DW504" t="s">
        <v>47</v>
      </c>
      <c r="DX504">
        <v>1</v>
      </c>
      <c r="DZ504" t="s">
        <v>3</v>
      </c>
      <c r="EA504" t="s">
        <v>3</v>
      </c>
      <c r="EB504" t="s">
        <v>3</v>
      </c>
      <c r="EC504" t="s">
        <v>3</v>
      </c>
      <c r="EE504">
        <v>50803468</v>
      </c>
      <c r="EF504">
        <v>201</v>
      </c>
      <c r="EG504" t="s">
        <v>36</v>
      </c>
      <c r="EH504">
        <v>0</v>
      </c>
      <c r="EI504" t="s">
        <v>3</v>
      </c>
      <c r="EJ504">
        <v>2</v>
      </c>
      <c r="EK504">
        <v>1618</v>
      </c>
      <c r="EL504" t="s">
        <v>37</v>
      </c>
      <c r="EM504" t="s">
        <v>38</v>
      </c>
      <c r="EO504" t="s">
        <v>3</v>
      </c>
      <c r="EQ504">
        <v>0</v>
      </c>
      <c r="ER504">
        <v>1323.41</v>
      </c>
      <c r="ES504">
        <v>1323.41</v>
      </c>
      <c r="ET504">
        <v>0</v>
      </c>
      <c r="EU504">
        <v>0</v>
      </c>
      <c r="EV504">
        <v>0</v>
      </c>
      <c r="EW504">
        <v>0</v>
      </c>
      <c r="EX504">
        <v>0</v>
      </c>
      <c r="EY504">
        <v>0</v>
      </c>
      <c r="EZ504">
        <v>5</v>
      </c>
      <c r="FC504">
        <v>0</v>
      </c>
      <c r="FD504">
        <v>18</v>
      </c>
      <c r="FF504">
        <v>12416.67</v>
      </c>
      <c r="FQ504">
        <v>0</v>
      </c>
      <c r="FR504">
        <f t="shared" si="339"/>
        <v>0</v>
      </c>
      <c r="FS504">
        <v>0</v>
      </c>
      <c r="FX504">
        <v>0</v>
      </c>
      <c r="FY504">
        <v>0</v>
      </c>
      <c r="GA504" t="s">
        <v>287</v>
      </c>
      <c r="GD504">
        <v>0</v>
      </c>
      <c r="GF504">
        <v>2142928081</v>
      </c>
      <c r="GG504">
        <v>2</v>
      </c>
      <c r="GH504">
        <v>3</v>
      </c>
      <c r="GI504">
        <v>5</v>
      </c>
      <c r="GJ504">
        <v>0</v>
      </c>
      <c r="GK504">
        <f>ROUND(R504*(S12)/100,2)</f>
        <v>0</v>
      </c>
      <c r="GL504">
        <f t="shared" si="340"/>
        <v>0</v>
      </c>
      <c r="GM504">
        <f t="shared" si="341"/>
        <v>341955.91</v>
      </c>
      <c r="GN504">
        <f t="shared" si="342"/>
        <v>0</v>
      </c>
      <c r="GO504">
        <f t="shared" si="343"/>
        <v>341955.91</v>
      </c>
      <c r="GP504">
        <f t="shared" si="344"/>
        <v>0</v>
      </c>
      <c r="GR504">
        <v>1</v>
      </c>
      <c r="GS504">
        <v>1</v>
      </c>
      <c r="GT504">
        <v>0</v>
      </c>
      <c r="GU504" t="s">
        <v>3</v>
      </c>
      <c r="GV504">
        <f t="shared" si="345"/>
        <v>0</v>
      </c>
      <c r="GW504">
        <v>1</v>
      </c>
      <c r="GX504">
        <f t="shared" si="346"/>
        <v>0</v>
      </c>
      <c r="HA504">
        <v>0</v>
      </c>
      <c r="HB504">
        <v>0</v>
      </c>
      <c r="HC504">
        <f t="shared" si="347"/>
        <v>0</v>
      </c>
      <c r="HE504" t="s">
        <v>62</v>
      </c>
      <c r="HF504" t="s">
        <v>31</v>
      </c>
      <c r="HM504" t="s">
        <v>3</v>
      </c>
      <c r="HN504" t="s">
        <v>3</v>
      </c>
      <c r="HO504" t="s">
        <v>3</v>
      </c>
      <c r="HP504" t="s">
        <v>3</v>
      </c>
      <c r="HQ504" t="s">
        <v>3</v>
      </c>
      <c r="IK504">
        <v>0</v>
      </c>
    </row>
    <row r="505" spans="1:255" x14ac:dyDescent="0.2">
      <c r="A505" s="2">
        <v>17</v>
      </c>
      <c r="B505" s="2">
        <v>1</v>
      </c>
      <c r="C505" s="2">
        <f>ROW(SmtRes!A284)</f>
        <v>284</v>
      </c>
      <c r="D505" s="2">
        <f>ROW(EtalonRes!A323)</f>
        <v>323</v>
      </c>
      <c r="E505" s="2" t="s">
        <v>3</v>
      </c>
      <c r="F505" s="2" t="s">
        <v>288</v>
      </c>
      <c r="G505" s="2" t="s">
        <v>289</v>
      </c>
      <c r="H505" s="2" t="s">
        <v>290</v>
      </c>
      <c r="I505" s="2">
        <v>0.06</v>
      </c>
      <c r="J505" s="2">
        <v>0</v>
      </c>
      <c r="K505" s="2">
        <v>0.06</v>
      </c>
      <c r="L505" s="2">
        <v>0.06</v>
      </c>
      <c r="M505" s="2">
        <v>0</v>
      </c>
      <c r="N505" s="2">
        <f t="shared" si="314"/>
        <v>0.06</v>
      </c>
      <c r="O505" s="2">
        <f t="shared" si="315"/>
        <v>4610.76</v>
      </c>
      <c r="P505" s="2">
        <f t="shared" si="316"/>
        <v>327.16000000000003</v>
      </c>
      <c r="Q505" s="2">
        <f>(ROUND((ROUND(((((ET505*1.2)*1.1))*AV505*I505),2)*BB505),2)+ROUND((ROUND(((AE505-(((EU505*1.2)*1.1)))*AV505*I505),2)*BS505),2))</f>
        <v>13.35</v>
      </c>
      <c r="R505" s="2">
        <f t="shared" si="317"/>
        <v>5.18</v>
      </c>
      <c r="S505" s="2">
        <f t="shared" si="318"/>
        <v>4270.25</v>
      </c>
      <c r="T505" s="2">
        <f t="shared" si="319"/>
        <v>0</v>
      </c>
      <c r="U505" s="2">
        <f t="shared" si="320"/>
        <v>10.338764832000001</v>
      </c>
      <c r="V505" s="2">
        <f t="shared" si="321"/>
        <v>0</v>
      </c>
      <c r="W505" s="2">
        <f t="shared" si="322"/>
        <v>0</v>
      </c>
      <c r="X505" s="2">
        <f t="shared" si="323"/>
        <v>3928.63</v>
      </c>
      <c r="Y505" s="2">
        <f t="shared" si="324"/>
        <v>1836.21</v>
      </c>
      <c r="Z505" s="2"/>
      <c r="AA505" s="2">
        <v>-1</v>
      </c>
      <c r="AB505" s="2">
        <f t="shared" si="325"/>
        <v>3365.1288</v>
      </c>
      <c r="AC505" s="2">
        <f t="shared" si="326"/>
        <v>1117.3800000000001</v>
      </c>
      <c r="AD505" s="2">
        <f>ROUND((((((ET505*1.2)*1.1))-(((EU505*1.2)*1.1)))+AE505),6)</f>
        <v>17.556000000000001</v>
      </c>
      <c r="AE505" s="2">
        <f>ROUND((((EU505*1.2)*1.1)),6)</f>
        <v>2.6663999999999999</v>
      </c>
      <c r="AF505" s="2">
        <f>ROUND((((EV505*1.2)*1.1)),6)</f>
        <v>2230.1927999999998</v>
      </c>
      <c r="AG505" s="2">
        <f t="shared" si="327"/>
        <v>0</v>
      </c>
      <c r="AH505" s="2">
        <f>(((EW505*1.2)*1.1))</f>
        <v>164.57760000000002</v>
      </c>
      <c r="AI505" s="2">
        <f>(((EX505*1.2)*1.1))</f>
        <v>0</v>
      </c>
      <c r="AJ505" s="2">
        <f t="shared" si="328"/>
        <v>0</v>
      </c>
      <c r="AK505" s="2">
        <v>2820.22</v>
      </c>
      <c r="AL505" s="2">
        <v>1117.3800000000001</v>
      </c>
      <c r="AM505" s="2">
        <v>13.3</v>
      </c>
      <c r="AN505" s="2">
        <v>2.02</v>
      </c>
      <c r="AO505" s="2">
        <v>1689.54</v>
      </c>
      <c r="AP505" s="2">
        <v>0</v>
      </c>
      <c r="AQ505" s="2">
        <v>124.68</v>
      </c>
      <c r="AR505" s="2">
        <v>0</v>
      </c>
      <c r="AS505" s="2">
        <v>0</v>
      </c>
      <c r="AT505" s="2">
        <v>92</v>
      </c>
      <c r="AU505" s="2">
        <v>43</v>
      </c>
      <c r="AV505" s="2">
        <v>1.0469999999999999</v>
      </c>
      <c r="AW505" s="2">
        <v>1</v>
      </c>
      <c r="AX505" s="2"/>
      <c r="AY505" s="2"/>
      <c r="AZ505" s="2">
        <v>1</v>
      </c>
      <c r="BA505" s="2">
        <v>30.48</v>
      </c>
      <c r="BB505" s="2">
        <v>12.14</v>
      </c>
      <c r="BC505" s="2">
        <v>4.88</v>
      </c>
      <c r="BD505" s="2" t="s">
        <v>3</v>
      </c>
      <c r="BE505" s="2" t="s">
        <v>3</v>
      </c>
      <c r="BF505" s="2" t="s">
        <v>3</v>
      </c>
      <c r="BG505" s="2" t="s">
        <v>3</v>
      </c>
      <c r="BH505" s="2">
        <v>0</v>
      </c>
      <c r="BI505" s="2">
        <v>2</v>
      </c>
      <c r="BJ505" s="2" t="s">
        <v>291</v>
      </c>
      <c r="BK505" s="2"/>
      <c r="BL505" s="2"/>
      <c r="BM505" s="2">
        <v>1726</v>
      </c>
      <c r="BN505" s="2">
        <v>0</v>
      </c>
      <c r="BO505" s="2" t="s">
        <v>288</v>
      </c>
      <c r="BP505" s="2">
        <v>1</v>
      </c>
      <c r="BQ505" s="2">
        <v>40</v>
      </c>
      <c r="BR505" s="2">
        <v>0</v>
      </c>
      <c r="BS505" s="2">
        <v>30.48</v>
      </c>
      <c r="BT505" s="2">
        <v>1</v>
      </c>
      <c r="BU505" s="2">
        <v>1</v>
      </c>
      <c r="BV505" s="2">
        <v>1</v>
      </c>
      <c r="BW505" s="2">
        <v>1</v>
      </c>
      <c r="BX505" s="2">
        <v>1</v>
      </c>
      <c r="BY505" s="2" t="s">
        <v>3</v>
      </c>
      <c r="BZ505" s="2">
        <v>92</v>
      </c>
      <c r="CA505" s="2">
        <v>43</v>
      </c>
      <c r="CB505" s="2" t="s">
        <v>3</v>
      </c>
      <c r="CC505" s="2"/>
      <c r="CD505" s="2"/>
      <c r="CE505" s="2">
        <v>30</v>
      </c>
      <c r="CF505" s="2">
        <v>0</v>
      </c>
      <c r="CG505" s="2">
        <v>0</v>
      </c>
      <c r="CH505" s="2">
        <v>0</v>
      </c>
      <c r="CI505" s="2">
        <v>0</v>
      </c>
      <c r="CJ505" s="2">
        <v>0</v>
      </c>
      <c r="CK505" s="2">
        <v>0</v>
      </c>
      <c r="CL505" s="2">
        <v>0</v>
      </c>
      <c r="CM505" s="2">
        <v>0</v>
      </c>
      <c r="CN505" s="2" t="s">
        <v>462</v>
      </c>
      <c r="CO505" s="2">
        <v>0</v>
      </c>
      <c r="CP505" s="2">
        <f t="shared" si="329"/>
        <v>4610.76</v>
      </c>
      <c r="CQ505" s="2">
        <f t="shared" si="330"/>
        <v>5452.81</v>
      </c>
      <c r="CR505" s="2">
        <f>(ROUND((ROUND(((((ET505*1.2)*1.1))*AV505*1),2)*BB505),2)+ROUND((ROUND(((AE505-(((EU505*1.2)*1.1)))*AV505*1),2)*BS505),2))</f>
        <v>223.13</v>
      </c>
      <c r="CS505" s="2">
        <f t="shared" si="331"/>
        <v>85.04</v>
      </c>
      <c r="CT505" s="2">
        <f t="shared" si="332"/>
        <v>71171.100000000006</v>
      </c>
      <c r="CU505" s="2">
        <f t="shared" si="333"/>
        <v>0</v>
      </c>
      <c r="CV505" s="2">
        <f t="shared" si="334"/>
        <v>172.31274720000002</v>
      </c>
      <c r="CW505" s="2">
        <f t="shared" si="335"/>
        <v>0</v>
      </c>
      <c r="CX505" s="2">
        <f t="shared" si="336"/>
        <v>0</v>
      </c>
      <c r="CY505" s="2">
        <f t="shared" si="337"/>
        <v>3928.63</v>
      </c>
      <c r="CZ505" s="2">
        <f t="shared" si="338"/>
        <v>1836.2075</v>
      </c>
      <c r="DA505" s="2"/>
      <c r="DB505" s="2"/>
      <c r="DC505" s="2" t="s">
        <v>3</v>
      </c>
      <c r="DD505" s="2" t="s">
        <v>3</v>
      </c>
      <c r="DE505" s="2" t="s">
        <v>26</v>
      </c>
      <c r="DF505" s="2" t="s">
        <v>26</v>
      </c>
      <c r="DG505" s="2" t="s">
        <v>26</v>
      </c>
      <c r="DH505" s="2" t="s">
        <v>3</v>
      </c>
      <c r="DI505" s="2" t="s">
        <v>26</v>
      </c>
      <c r="DJ505" s="2" t="s">
        <v>26</v>
      </c>
      <c r="DK505" s="2" t="s">
        <v>3</v>
      </c>
      <c r="DL505" s="2" t="s">
        <v>3</v>
      </c>
      <c r="DM505" s="2" t="s">
        <v>3</v>
      </c>
      <c r="DN505" s="2">
        <v>112</v>
      </c>
      <c r="DO505" s="2">
        <v>70</v>
      </c>
      <c r="DP505" s="2">
        <v>1.0469999999999999</v>
      </c>
      <c r="DQ505" s="2">
        <v>1</v>
      </c>
      <c r="DR505" s="2"/>
      <c r="DS505" s="2"/>
      <c r="DT505" s="2"/>
      <c r="DU505" s="2">
        <v>1013</v>
      </c>
      <c r="DV505" s="2" t="s">
        <v>290</v>
      </c>
      <c r="DW505" s="2" t="s">
        <v>290</v>
      </c>
      <c r="DX505" s="2">
        <v>1</v>
      </c>
      <c r="DY505" s="2"/>
      <c r="DZ505" s="2" t="s">
        <v>3</v>
      </c>
      <c r="EA505" s="2" t="s">
        <v>3</v>
      </c>
      <c r="EB505" s="2" t="s">
        <v>3</v>
      </c>
      <c r="EC505" s="2" t="s">
        <v>3</v>
      </c>
      <c r="ED505" s="2"/>
      <c r="EE505" s="2">
        <v>50803576</v>
      </c>
      <c r="EF505" s="2">
        <v>40</v>
      </c>
      <c r="EG505" s="2" t="s">
        <v>27</v>
      </c>
      <c r="EH505" s="2">
        <v>0</v>
      </c>
      <c r="EI505" s="2" t="s">
        <v>3</v>
      </c>
      <c r="EJ505" s="2">
        <v>2</v>
      </c>
      <c r="EK505" s="2">
        <v>1726</v>
      </c>
      <c r="EL505" s="2" t="s">
        <v>28</v>
      </c>
      <c r="EM505" s="2" t="s">
        <v>29</v>
      </c>
      <c r="EN505" s="2"/>
      <c r="EO505" s="2" t="s">
        <v>30</v>
      </c>
      <c r="EP505" s="2"/>
      <c r="EQ505" s="2">
        <v>1024</v>
      </c>
      <c r="ER505" s="2">
        <v>2820.22</v>
      </c>
      <c r="ES505" s="2">
        <v>1117.3800000000001</v>
      </c>
      <c r="ET505" s="2">
        <v>13.3</v>
      </c>
      <c r="EU505" s="2">
        <v>2.02</v>
      </c>
      <c r="EV505" s="2">
        <v>1689.54</v>
      </c>
      <c r="EW505" s="2">
        <v>124.68</v>
      </c>
      <c r="EX505" s="2">
        <v>0</v>
      </c>
      <c r="EY505" s="2">
        <v>0</v>
      </c>
      <c r="EZ505" s="2"/>
      <c r="FA505" s="2"/>
      <c r="FB505" s="2"/>
      <c r="FC505" s="2"/>
      <c r="FD505" s="2"/>
      <c r="FE505" s="2"/>
      <c r="FF505" s="2"/>
      <c r="FG505" s="2"/>
      <c r="FH505" s="2"/>
      <c r="FI505" s="2"/>
      <c r="FJ505" s="2"/>
      <c r="FK505" s="2"/>
      <c r="FL505" s="2"/>
      <c r="FM505" s="2"/>
      <c r="FN505" s="2"/>
      <c r="FO505" s="2"/>
      <c r="FP505" s="2"/>
      <c r="FQ505" s="2">
        <v>0</v>
      </c>
      <c r="FR505" s="2">
        <f t="shared" si="339"/>
        <v>0</v>
      </c>
      <c r="FS505" s="2">
        <v>0</v>
      </c>
      <c r="FT505" s="2"/>
      <c r="FU505" s="2"/>
      <c r="FV505" s="2"/>
      <c r="FW505" s="2"/>
      <c r="FX505" s="2">
        <v>112</v>
      </c>
      <c r="FY505" s="2">
        <v>70</v>
      </c>
      <c r="FZ505" s="2"/>
      <c r="GA505" s="2" t="s">
        <v>3</v>
      </c>
      <c r="GB505" s="2"/>
      <c r="GC505" s="2"/>
      <c r="GD505" s="2">
        <v>0</v>
      </c>
      <c r="GE505" s="2"/>
      <c r="GF505" s="2">
        <v>1636381297</v>
      </c>
      <c r="GG505" s="2">
        <v>2</v>
      </c>
      <c r="GH505" s="2">
        <v>1</v>
      </c>
      <c r="GI505" s="2">
        <v>2</v>
      </c>
      <c r="GJ505" s="2">
        <v>0</v>
      </c>
      <c r="GK505" s="2">
        <f>ROUND(R505*(R12)/100,2)</f>
        <v>8.2899999999999991</v>
      </c>
      <c r="GL505" s="2">
        <f t="shared" si="340"/>
        <v>0</v>
      </c>
      <c r="GM505" s="2">
        <f t="shared" si="341"/>
        <v>10383.89</v>
      </c>
      <c r="GN505" s="2">
        <f t="shared" si="342"/>
        <v>0</v>
      </c>
      <c r="GO505" s="2">
        <f t="shared" si="343"/>
        <v>10383.89</v>
      </c>
      <c r="GP505" s="2">
        <f t="shared" si="344"/>
        <v>0</v>
      </c>
      <c r="GQ505" s="2"/>
      <c r="GR505" s="2">
        <v>0</v>
      </c>
      <c r="GS505" s="2">
        <v>3</v>
      </c>
      <c r="GT505" s="2">
        <v>0</v>
      </c>
      <c r="GU505" s="2" t="s">
        <v>3</v>
      </c>
      <c r="GV505" s="2">
        <f t="shared" si="345"/>
        <v>0</v>
      </c>
      <c r="GW505" s="2">
        <v>1</v>
      </c>
      <c r="GX505" s="2">
        <f t="shared" si="346"/>
        <v>0</v>
      </c>
      <c r="GY505" s="2"/>
      <c r="GZ505" s="2"/>
      <c r="HA505" s="2">
        <v>0</v>
      </c>
      <c r="HB505" s="2">
        <v>0</v>
      </c>
      <c r="HC505" s="2">
        <f t="shared" si="347"/>
        <v>0</v>
      </c>
      <c r="HD505" s="2"/>
      <c r="HE505" s="2" t="s">
        <v>3</v>
      </c>
      <c r="HF505" s="2" t="s">
        <v>3</v>
      </c>
      <c r="HG505" s="2"/>
      <c r="HH505" s="2"/>
      <c r="HI505" s="2"/>
      <c r="HJ505" s="2"/>
      <c r="HK505" s="2"/>
      <c r="HL505" s="2"/>
      <c r="HM505" s="2" t="s">
        <v>3</v>
      </c>
      <c r="HN505" s="2" t="s">
        <v>3</v>
      </c>
      <c r="HO505" s="2" t="s">
        <v>3</v>
      </c>
      <c r="HP505" s="2" t="s">
        <v>3</v>
      </c>
      <c r="HQ505" s="2" t="s">
        <v>3</v>
      </c>
      <c r="HR505" s="2"/>
      <c r="HS505" s="2"/>
      <c r="HT505" s="2"/>
      <c r="HU505" s="2"/>
      <c r="HV505" s="2"/>
      <c r="HW505" s="2"/>
      <c r="HX505" s="2"/>
      <c r="HY505" s="2"/>
      <c r="HZ505" s="2"/>
      <c r="IA505" s="2"/>
      <c r="IB505" s="2"/>
      <c r="IC505" s="2"/>
      <c r="ID505" s="2"/>
      <c r="IE505" s="2"/>
      <c r="IF505" s="2"/>
      <c r="IG505" s="2"/>
      <c r="IH505" s="2"/>
      <c r="II505" s="2"/>
      <c r="IJ505" s="2"/>
      <c r="IK505" s="2">
        <v>0</v>
      </c>
      <c r="IL505" s="2"/>
      <c r="IM505" s="2"/>
      <c r="IN505" s="2"/>
      <c r="IO505" s="2"/>
      <c r="IP505" s="2"/>
      <c r="IQ505" s="2"/>
      <c r="IR505" s="2"/>
      <c r="IS505" s="2"/>
      <c r="IT505" s="2"/>
      <c r="IU505" s="2"/>
    </row>
    <row r="506" spans="1:255" x14ac:dyDescent="0.2">
      <c r="A506">
        <v>17</v>
      </c>
      <c r="B506">
        <v>1</v>
      </c>
      <c r="C506">
        <f>ROW(SmtRes!A290)</f>
        <v>290</v>
      </c>
      <c r="D506">
        <f>ROW(EtalonRes!A330)</f>
        <v>330</v>
      </c>
      <c r="E506" t="s">
        <v>3</v>
      </c>
      <c r="F506" t="s">
        <v>288</v>
      </c>
      <c r="G506" t="s">
        <v>289</v>
      </c>
      <c r="H506" t="s">
        <v>290</v>
      </c>
      <c r="I506">
        <v>0.06</v>
      </c>
      <c r="J506">
        <v>0</v>
      </c>
      <c r="K506">
        <v>0.06</v>
      </c>
      <c r="L506">
        <v>0.06</v>
      </c>
      <c r="M506">
        <v>0</v>
      </c>
      <c r="N506">
        <f t="shared" si="314"/>
        <v>0.06</v>
      </c>
      <c r="O506">
        <f t="shared" si="315"/>
        <v>4610.76</v>
      </c>
      <c r="P506">
        <f t="shared" si="316"/>
        <v>327.16000000000003</v>
      </c>
      <c r="Q506">
        <f>(ROUND((ROUND(((((ET506*1.2)*1.1))*AV506*I506),2)*BB506),2)+ROUND((ROUND(((AE506-(((EU506*1.2)*1.1)))*AV506*I506),2)*BS506),2))</f>
        <v>13.35</v>
      </c>
      <c r="R506">
        <f t="shared" si="317"/>
        <v>5.18</v>
      </c>
      <c r="S506">
        <f t="shared" si="318"/>
        <v>4270.25</v>
      </c>
      <c r="T506">
        <f t="shared" si="319"/>
        <v>0</v>
      </c>
      <c r="U506">
        <f t="shared" si="320"/>
        <v>10.338764832000001</v>
      </c>
      <c r="V506">
        <f t="shared" si="321"/>
        <v>0</v>
      </c>
      <c r="W506">
        <f t="shared" si="322"/>
        <v>0</v>
      </c>
      <c r="X506">
        <f t="shared" si="323"/>
        <v>3928.63</v>
      </c>
      <c r="Y506">
        <f t="shared" si="324"/>
        <v>1836.21</v>
      </c>
      <c r="AA506">
        <v>-1</v>
      </c>
      <c r="AB506">
        <f t="shared" si="325"/>
        <v>3365.1288</v>
      </c>
      <c r="AC506">
        <f t="shared" si="326"/>
        <v>1117.3800000000001</v>
      </c>
      <c r="AD506">
        <f>ROUND((((((ET506*1.2)*1.1))-(((EU506*1.2)*1.1)))+AE506),6)</f>
        <v>17.556000000000001</v>
      </c>
      <c r="AE506">
        <f>ROUND((((EU506*1.2)*1.1)),6)</f>
        <v>2.6663999999999999</v>
      </c>
      <c r="AF506">
        <f>ROUND((((EV506*1.2)*1.1)),6)</f>
        <v>2230.1927999999998</v>
      </c>
      <c r="AG506">
        <f t="shared" si="327"/>
        <v>0</v>
      </c>
      <c r="AH506">
        <f>(((EW506*1.2)*1.1))</f>
        <v>164.57760000000002</v>
      </c>
      <c r="AI506">
        <f>(((EX506*1.2)*1.1))</f>
        <v>0</v>
      </c>
      <c r="AJ506">
        <f t="shared" si="328"/>
        <v>0</v>
      </c>
      <c r="AK506">
        <v>2820.22</v>
      </c>
      <c r="AL506">
        <v>1117.3800000000001</v>
      </c>
      <c r="AM506">
        <v>13.3</v>
      </c>
      <c r="AN506">
        <v>2.02</v>
      </c>
      <c r="AO506">
        <v>1689.54</v>
      </c>
      <c r="AP506">
        <v>0</v>
      </c>
      <c r="AQ506">
        <v>124.68</v>
      </c>
      <c r="AR506">
        <v>0</v>
      </c>
      <c r="AS506">
        <v>0</v>
      </c>
      <c r="AT506">
        <v>92</v>
      </c>
      <c r="AU506">
        <v>43</v>
      </c>
      <c r="AV506">
        <v>1.0469999999999999</v>
      </c>
      <c r="AW506">
        <v>1</v>
      </c>
      <c r="AZ506">
        <v>1</v>
      </c>
      <c r="BA506">
        <v>30.48</v>
      </c>
      <c r="BB506">
        <v>12.14</v>
      </c>
      <c r="BC506">
        <v>4.88</v>
      </c>
      <c r="BD506" t="s">
        <v>3</v>
      </c>
      <c r="BE506" t="s">
        <v>3</v>
      </c>
      <c r="BF506" t="s">
        <v>3</v>
      </c>
      <c r="BG506" t="s">
        <v>3</v>
      </c>
      <c r="BH506">
        <v>0</v>
      </c>
      <c r="BI506">
        <v>2</v>
      </c>
      <c r="BJ506" t="s">
        <v>291</v>
      </c>
      <c r="BM506">
        <v>1726</v>
      </c>
      <c r="BN506">
        <v>0</v>
      </c>
      <c r="BO506" t="s">
        <v>288</v>
      </c>
      <c r="BP506">
        <v>1</v>
      </c>
      <c r="BQ506">
        <v>40</v>
      </c>
      <c r="BR506">
        <v>0</v>
      </c>
      <c r="BS506">
        <v>30.48</v>
      </c>
      <c r="BT506">
        <v>1</v>
      </c>
      <c r="BU506">
        <v>1</v>
      </c>
      <c r="BV506">
        <v>1</v>
      </c>
      <c r="BW506">
        <v>1</v>
      </c>
      <c r="BX506">
        <v>1</v>
      </c>
      <c r="BY506" t="s">
        <v>3</v>
      </c>
      <c r="BZ506">
        <v>92</v>
      </c>
      <c r="CA506">
        <v>43</v>
      </c>
      <c r="CB506" t="s">
        <v>3</v>
      </c>
      <c r="CE506">
        <v>30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 t="s">
        <v>462</v>
      </c>
      <c r="CO506">
        <v>0</v>
      </c>
      <c r="CP506">
        <f t="shared" si="329"/>
        <v>4610.76</v>
      </c>
      <c r="CQ506">
        <f t="shared" si="330"/>
        <v>5452.81</v>
      </c>
      <c r="CR506">
        <f>(ROUND((ROUND(((((ET506*1.2)*1.1))*AV506*1),2)*BB506),2)+ROUND((ROUND(((AE506-(((EU506*1.2)*1.1)))*AV506*1),2)*BS506),2))</f>
        <v>223.13</v>
      </c>
      <c r="CS506">
        <f t="shared" si="331"/>
        <v>85.04</v>
      </c>
      <c r="CT506">
        <f t="shared" si="332"/>
        <v>71171.100000000006</v>
      </c>
      <c r="CU506">
        <f t="shared" si="333"/>
        <v>0</v>
      </c>
      <c r="CV506">
        <f t="shared" si="334"/>
        <v>172.31274720000002</v>
      </c>
      <c r="CW506">
        <f t="shared" si="335"/>
        <v>0</v>
      </c>
      <c r="CX506">
        <f t="shared" si="336"/>
        <v>0</v>
      </c>
      <c r="CY506">
        <f t="shared" si="337"/>
        <v>3928.63</v>
      </c>
      <c r="CZ506">
        <f t="shared" si="338"/>
        <v>1836.2075</v>
      </c>
      <c r="DC506" t="s">
        <v>3</v>
      </c>
      <c r="DD506" t="s">
        <v>3</v>
      </c>
      <c r="DE506" t="s">
        <v>26</v>
      </c>
      <c r="DF506" t="s">
        <v>26</v>
      </c>
      <c r="DG506" t="s">
        <v>26</v>
      </c>
      <c r="DH506" t="s">
        <v>3</v>
      </c>
      <c r="DI506" t="s">
        <v>26</v>
      </c>
      <c r="DJ506" t="s">
        <v>26</v>
      </c>
      <c r="DK506" t="s">
        <v>3</v>
      </c>
      <c r="DL506" t="s">
        <v>3</v>
      </c>
      <c r="DM506" t="s">
        <v>3</v>
      </c>
      <c r="DN506">
        <v>112</v>
      </c>
      <c r="DO506">
        <v>70</v>
      </c>
      <c r="DP506">
        <v>1.0469999999999999</v>
      </c>
      <c r="DQ506">
        <v>1</v>
      </c>
      <c r="DU506">
        <v>1013</v>
      </c>
      <c r="DV506" t="s">
        <v>290</v>
      </c>
      <c r="DW506" t="s">
        <v>290</v>
      </c>
      <c r="DX506">
        <v>1</v>
      </c>
      <c r="DZ506" t="s">
        <v>3</v>
      </c>
      <c r="EA506" t="s">
        <v>3</v>
      </c>
      <c r="EB506" t="s">
        <v>3</v>
      </c>
      <c r="EC506" t="s">
        <v>3</v>
      </c>
      <c r="EE506">
        <v>50803576</v>
      </c>
      <c r="EF506">
        <v>40</v>
      </c>
      <c r="EG506" t="s">
        <v>27</v>
      </c>
      <c r="EH506">
        <v>0</v>
      </c>
      <c r="EI506" t="s">
        <v>3</v>
      </c>
      <c r="EJ506">
        <v>2</v>
      </c>
      <c r="EK506">
        <v>1726</v>
      </c>
      <c r="EL506" t="s">
        <v>28</v>
      </c>
      <c r="EM506" t="s">
        <v>29</v>
      </c>
      <c r="EO506" t="s">
        <v>30</v>
      </c>
      <c r="EQ506">
        <v>1024</v>
      </c>
      <c r="ER506">
        <v>2820.22</v>
      </c>
      <c r="ES506">
        <v>1117.3800000000001</v>
      </c>
      <c r="ET506">
        <v>13.3</v>
      </c>
      <c r="EU506">
        <v>2.02</v>
      </c>
      <c r="EV506">
        <v>1689.54</v>
      </c>
      <c r="EW506">
        <v>124.68</v>
      </c>
      <c r="EX506">
        <v>0</v>
      </c>
      <c r="EY506">
        <v>0</v>
      </c>
      <c r="FQ506">
        <v>0</v>
      </c>
      <c r="FR506">
        <f t="shared" si="339"/>
        <v>0</v>
      </c>
      <c r="FS506">
        <v>0</v>
      </c>
      <c r="FX506">
        <v>112</v>
      </c>
      <c r="FY506">
        <v>70</v>
      </c>
      <c r="GA506" t="s">
        <v>3</v>
      </c>
      <c r="GD506">
        <v>0</v>
      </c>
      <c r="GF506">
        <v>1636381297</v>
      </c>
      <c r="GG506">
        <v>2</v>
      </c>
      <c r="GH506">
        <v>1</v>
      </c>
      <c r="GI506">
        <v>2</v>
      </c>
      <c r="GJ506">
        <v>0</v>
      </c>
      <c r="GK506">
        <f>ROUND(R506*(S12)/100,2)</f>
        <v>8.2899999999999991</v>
      </c>
      <c r="GL506">
        <f t="shared" si="340"/>
        <v>0</v>
      </c>
      <c r="GM506">
        <f t="shared" si="341"/>
        <v>10383.89</v>
      </c>
      <c r="GN506">
        <f t="shared" si="342"/>
        <v>0</v>
      </c>
      <c r="GO506">
        <f t="shared" si="343"/>
        <v>10383.89</v>
      </c>
      <c r="GP506">
        <f t="shared" si="344"/>
        <v>0</v>
      </c>
      <c r="GR506">
        <v>0</v>
      </c>
      <c r="GS506">
        <v>3</v>
      </c>
      <c r="GT506">
        <v>0</v>
      </c>
      <c r="GU506" t="s">
        <v>3</v>
      </c>
      <c r="GV506">
        <f t="shared" si="345"/>
        <v>0</v>
      </c>
      <c r="GW506">
        <v>1</v>
      </c>
      <c r="GX506">
        <f t="shared" si="346"/>
        <v>0</v>
      </c>
      <c r="HA506">
        <v>0</v>
      </c>
      <c r="HB506">
        <v>0</v>
      </c>
      <c r="HC506">
        <f t="shared" si="347"/>
        <v>0</v>
      </c>
      <c r="HE506" t="s">
        <v>3</v>
      </c>
      <c r="HF506" t="s">
        <v>3</v>
      </c>
      <c r="HM506" t="s">
        <v>3</v>
      </c>
      <c r="HN506" t="s">
        <v>3</v>
      </c>
      <c r="HO506" t="s">
        <v>3</v>
      </c>
      <c r="HP506" t="s">
        <v>3</v>
      </c>
      <c r="HQ506" t="s">
        <v>3</v>
      </c>
      <c r="IK506">
        <v>0</v>
      </c>
    </row>
    <row r="507" spans="1:255" x14ac:dyDescent="0.2">
      <c r="A507" s="2">
        <v>17</v>
      </c>
      <c r="B507" s="2">
        <v>1</v>
      </c>
      <c r="C507" s="2"/>
      <c r="D507" s="2"/>
      <c r="E507" s="2" t="s">
        <v>3</v>
      </c>
      <c r="F507" s="2" t="s">
        <v>292</v>
      </c>
      <c r="G507" s="2" t="s">
        <v>293</v>
      </c>
      <c r="H507" s="2" t="s">
        <v>294</v>
      </c>
      <c r="I507" s="2">
        <v>2</v>
      </c>
      <c r="J507" s="2">
        <v>0</v>
      </c>
      <c r="K507" s="2">
        <v>2</v>
      </c>
      <c r="L507" s="2">
        <v>2</v>
      </c>
      <c r="M507" s="2">
        <v>0</v>
      </c>
      <c r="N507" s="2">
        <f t="shared" si="314"/>
        <v>2</v>
      </c>
      <c r="O507" s="2">
        <f t="shared" si="315"/>
        <v>71192.94</v>
      </c>
      <c r="P507" s="2">
        <f t="shared" si="316"/>
        <v>71192.94</v>
      </c>
      <c r="Q507" s="2">
        <f>(ROUND((ROUND(((ET507)*AV507*I507),2)*BB507),2)+ROUND((ROUND(((AE507-(EU507))*AV507*I507),2)*BS507),2))</f>
        <v>0</v>
      </c>
      <c r="R507" s="2">
        <f t="shared" si="317"/>
        <v>0</v>
      </c>
      <c r="S507" s="2">
        <f t="shared" si="318"/>
        <v>0</v>
      </c>
      <c r="T507" s="2">
        <f t="shared" si="319"/>
        <v>0</v>
      </c>
      <c r="U507" s="2">
        <f t="shared" si="320"/>
        <v>0</v>
      </c>
      <c r="V507" s="2">
        <f t="shared" si="321"/>
        <v>0</v>
      </c>
      <c r="W507" s="2">
        <f t="shared" si="322"/>
        <v>0</v>
      </c>
      <c r="X507" s="2">
        <f t="shared" si="323"/>
        <v>0</v>
      </c>
      <c r="Y507" s="2">
        <f t="shared" si="324"/>
        <v>0</v>
      </c>
      <c r="Z507" s="2"/>
      <c r="AA507" s="2">
        <v>-1</v>
      </c>
      <c r="AB507" s="2">
        <f t="shared" si="325"/>
        <v>5982.6</v>
      </c>
      <c r="AC507" s="2">
        <f t="shared" si="326"/>
        <v>5982.6</v>
      </c>
      <c r="AD507" s="2">
        <f>ROUND((((ET507)-(EU507))+AE507),6)</f>
        <v>0</v>
      </c>
      <c r="AE507" s="2">
        <f>ROUND((EU507),6)</f>
        <v>0</v>
      </c>
      <c r="AF507" s="2">
        <f>ROUND((EV507),6)</f>
        <v>0</v>
      </c>
      <c r="AG507" s="2">
        <f t="shared" si="327"/>
        <v>0</v>
      </c>
      <c r="AH507" s="2">
        <f>(EW507)</f>
        <v>0</v>
      </c>
      <c r="AI507" s="2">
        <f>(EX507)</f>
        <v>0</v>
      </c>
      <c r="AJ507" s="2">
        <f t="shared" si="328"/>
        <v>0</v>
      </c>
      <c r="AK507" s="2">
        <v>5982.6</v>
      </c>
      <c r="AL507" s="2">
        <v>5982.6</v>
      </c>
      <c r="AM507" s="2">
        <v>0</v>
      </c>
      <c r="AN507" s="2">
        <v>0</v>
      </c>
      <c r="AO507" s="2">
        <v>0</v>
      </c>
      <c r="AP507" s="2">
        <v>0</v>
      </c>
      <c r="AQ507" s="2">
        <v>0</v>
      </c>
      <c r="AR507" s="2">
        <v>0</v>
      </c>
      <c r="AS507" s="2">
        <v>0</v>
      </c>
      <c r="AT507" s="2">
        <v>0</v>
      </c>
      <c r="AU507" s="2">
        <v>0</v>
      </c>
      <c r="AV507" s="2">
        <v>1</v>
      </c>
      <c r="AW507" s="2">
        <v>1</v>
      </c>
      <c r="AX507" s="2"/>
      <c r="AY507" s="2"/>
      <c r="AZ507" s="2">
        <v>1</v>
      </c>
      <c r="BA507" s="2">
        <v>1</v>
      </c>
      <c r="BB507" s="2">
        <v>1</v>
      </c>
      <c r="BC507" s="2">
        <v>5.95</v>
      </c>
      <c r="BD507" s="2" t="s">
        <v>3</v>
      </c>
      <c r="BE507" s="2" t="s">
        <v>3</v>
      </c>
      <c r="BF507" s="2" t="s">
        <v>3</v>
      </c>
      <c r="BG507" s="2" t="s">
        <v>3</v>
      </c>
      <c r="BH507" s="2">
        <v>3</v>
      </c>
      <c r="BI507" s="2">
        <v>2</v>
      </c>
      <c r="BJ507" s="2" t="s">
        <v>295</v>
      </c>
      <c r="BK507" s="2"/>
      <c r="BL507" s="2"/>
      <c r="BM507" s="2">
        <v>1618</v>
      </c>
      <c r="BN507" s="2">
        <v>0</v>
      </c>
      <c r="BO507" s="2" t="s">
        <v>292</v>
      </c>
      <c r="BP507" s="2">
        <v>1</v>
      </c>
      <c r="BQ507" s="2">
        <v>201</v>
      </c>
      <c r="BR507" s="2">
        <v>0</v>
      </c>
      <c r="BS507" s="2">
        <v>1</v>
      </c>
      <c r="BT507" s="2">
        <v>1</v>
      </c>
      <c r="BU507" s="2">
        <v>1</v>
      </c>
      <c r="BV507" s="2">
        <v>1</v>
      </c>
      <c r="BW507" s="2">
        <v>1</v>
      </c>
      <c r="BX507" s="2">
        <v>1</v>
      </c>
      <c r="BY507" s="2" t="s">
        <v>3</v>
      </c>
      <c r="BZ507" s="2">
        <v>0</v>
      </c>
      <c r="CA507" s="2">
        <v>0</v>
      </c>
      <c r="CB507" s="2" t="s">
        <v>3</v>
      </c>
      <c r="CC507" s="2"/>
      <c r="CD507" s="2"/>
      <c r="CE507" s="2">
        <v>30</v>
      </c>
      <c r="CF507" s="2">
        <v>0</v>
      </c>
      <c r="CG507" s="2">
        <v>0</v>
      </c>
      <c r="CH507" s="2">
        <v>0</v>
      </c>
      <c r="CI507" s="2">
        <v>0</v>
      </c>
      <c r="CJ507" s="2">
        <v>0</v>
      </c>
      <c r="CK507" s="2">
        <v>0</v>
      </c>
      <c r="CL507" s="2">
        <v>0</v>
      </c>
      <c r="CM507" s="2">
        <v>0</v>
      </c>
      <c r="CN507" s="2" t="s">
        <v>3</v>
      </c>
      <c r="CO507" s="2">
        <v>0</v>
      </c>
      <c r="CP507" s="2">
        <f t="shared" si="329"/>
        <v>71192.94</v>
      </c>
      <c r="CQ507" s="2">
        <f t="shared" si="330"/>
        <v>35596.47</v>
      </c>
      <c r="CR507" s="2">
        <f>(ROUND((ROUND(((ET507)*AV507*1),2)*BB507),2)+ROUND((ROUND(((AE507-(EU507))*AV507*1),2)*BS507),2))</f>
        <v>0</v>
      </c>
      <c r="CS507" s="2">
        <f t="shared" si="331"/>
        <v>0</v>
      </c>
      <c r="CT507" s="2">
        <f t="shared" si="332"/>
        <v>0</v>
      </c>
      <c r="CU507" s="2">
        <f t="shared" si="333"/>
        <v>0</v>
      </c>
      <c r="CV507" s="2">
        <f t="shared" si="334"/>
        <v>0</v>
      </c>
      <c r="CW507" s="2">
        <f t="shared" si="335"/>
        <v>0</v>
      </c>
      <c r="CX507" s="2">
        <f t="shared" si="336"/>
        <v>0</v>
      </c>
      <c r="CY507" s="2">
        <f t="shared" si="337"/>
        <v>0</v>
      </c>
      <c r="CZ507" s="2">
        <f t="shared" si="338"/>
        <v>0</v>
      </c>
      <c r="DA507" s="2"/>
      <c r="DB507" s="2"/>
      <c r="DC507" s="2" t="s">
        <v>3</v>
      </c>
      <c r="DD507" s="2" t="s">
        <v>3</v>
      </c>
      <c r="DE507" s="2" t="s">
        <v>3</v>
      </c>
      <c r="DF507" s="2" t="s">
        <v>3</v>
      </c>
      <c r="DG507" s="2" t="s">
        <v>3</v>
      </c>
      <c r="DH507" s="2" t="s">
        <v>3</v>
      </c>
      <c r="DI507" s="2" t="s">
        <v>3</v>
      </c>
      <c r="DJ507" s="2" t="s">
        <v>3</v>
      </c>
      <c r="DK507" s="2" t="s">
        <v>3</v>
      </c>
      <c r="DL507" s="2" t="s">
        <v>3</v>
      </c>
      <c r="DM507" s="2" t="s">
        <v>3</v>
      </c>
      <c r="DN507" s="2">
        <v>0</v>
      </c>
      <c r="DO507" s="2">
        <v>0</v>
      </c>
      <c r="DP507" s="2">
        <v>1</v>
      </c>
      <c r="DQ507" s="2">
        <v>1</v>
      </c>
      <c r="DR507" s="2"/>
      <c r="DS507" s="2"/>
      <c r="DT507" s="2"/>
      <c r="DU507" s="2">
        <v>1013</v>
      </c>
      <c r="DV507" s="2" t="s">
        <v>294</v>
      </c>
      <c r="DW507" s="2" t="s">
        <v>294</v>
      </c>
      <c r="DX507" s="2">
        <v>1</v>
      </c>
      <c r="DY507" s="2"/>
      <c r="DZ507" s="2" t="s">
        <v>3</v>
      </c>
      <c r="EA507" s="2" t="s">
        <v>3</v>
      </c>
      <c r="EB507" s="2" t="s">
        <v>3</v>
      </c>
      <c r="EC507" s="2" t="s">
        <v>3</v>
      </c>
      <c r="ED507" s="2"/>
      <c r="EE507" s="2">
        <v>50803468</v>
      </c>
      <c r="EF507" s="2">
        <v>201</v>
      </c>
      <c r="EG507" s="2" t="s">
        <v>36</v>
      </c>
      <c r="EH507" s="2">
        <v>0</v>
      </c>
      <c r="EI507" s="2" t="s">
        <v>3</v>
      </c>
      <c r="EJ507" s="2">
        <v>2</v>
      </c>
      <c r="EK507" s="2">
        <v>1618</v>
      </c>
      <c r="EL507" s="2" t="s">
        <v>37</v>
      </c>
      <c r="EM507" s="2" t="s">
        <v>38</v>
      </c>
      <c r="EN507" s="2"/>
      <c r="EO507" s="2" t="s">
        <v>3</v>
      </c>
      <c r="EP507" s="2"/>
      <c r="EQ507" s="2">
        <v>1024</v>
      </c>
      <c r="ER507" s="2">
        <v>5982.6</v>
      </c>
      <c r="ES507" s="2">
        <v>5982.6</v>
      </c>
      <c r="ET507" s="2">
        <v>0</v>
      </c>
      <c r="EU507" s="2">
        <v>0</v>
      </c>
      <c r="EV507" s="2">
        <v>0</v>
      </c>
      <c r="EW507" s="2">
        <v>0</v>
      </c>
      <c r="EX507" s="2">
        <v>0</v>
      </c>
      <c r="EY507" s="2">
        <v>0</v>
      </c>
      <c r="EZ507" s="2"/>
      <c r="FA507" s="2"/>
      <c r="FB507" s="2"/>
      <c r="FC507" s="2"/>
      <c r="FD507" s="2"/>
      <c r="FE507" s="2"/>
      <c r="FF507" s="2"/>
      <c r="FG507" s="2"/>
      <c r="FH507" s="2"/>
      <c r="FI507" s="2"/>
      <c r="FJ507" s="2"/>
      <c r="FK507" s="2"/>
      <c r="FL507" s="2"/>
      <c r="FM507" s="2"/>
      <c r="FN507" s="2"/>
      <c r="FO507" s="2"/>
      <c r="FP507" s="2"/>
      <c r="FQ507" s="2">
        <v>0</v>
      </c>
      <c r="FR507" s="2">
        <f t="shared" si="339"/>
        <v>0</v>
      </c>
      <c r="FS507" s="2">
        <v>0</v>
      </c>
      <c r="FT507" s="2"/>
      <c r="FU507" s="2"/>
      <c r="FV507" s="2"/>
      <c r="FW507" s="2"/>
      <c r="FX507" s="2">
        <v>0</v>
      </c>
      <c r="FY507" s="2">
        <v>0</v>
      </c>
      <c r="FZ507" s="2"/>
      <c r="GA507" s="2" t="s">
        <v>3</v>
      </c>
      <c r="GB507" s="2"/>
      <c r="GC507" s="2"/>
      <c r="GD507" s="2">
        <v>0</v>
      </c>
      <c r="GE507" s="2"/>
      <c r="GF507" s="2">
        <v>1943059510</v>
      </c>
      <c r="GG507" s="2">
        <v>2</v>
      </c>
      <c r="GH507" s="2">
        <v>1</v>
      </c>
      <c r="GI507" s="2">
        <v>2</v>
      </c>
      <c r="GJ507" s="2">
        <v>0</v>
      </c>
      <c r="GK507" s="2">
        <f>ROUND(R507*(R12)/100,2)</f>
        <v>0</v>
      </c>
      <c r="GL507" s="2">
        <f t="shared" si="340"/>
        <v>0</v>
      </c>
      <c r="GM507" s="2">
        <f t="shared" si="341"/>
        <v>71192.94</v>
      </c>
      <c r="GN507" s="2">
        <f t="shared" si="342"/>
        <v>0</v>
      </c>
      <c r="GO507" s="2">
        <f t="shared" si="343"/>
        <v>71192.94</v>
      </c>
      <c r="GP507" s="2">
        <f t="shared" si="344"/>
        <v>0</v>
      </c>
      <c r="GQ507" s="2"/>
      <c r="GR507" s="2">
        <v>0</v>
      </c>
      <c r="GS507" s="2">
        <v>3</v>
      </c>
      <c r="GT507" s="2">
        <v>0</v>
      </c>
      <c r="GU507" s="2" t="s">
        <v>3</v>
      </c>
      <c r="GV507" s="2">
        <f t="shared" si="345"/>
        <v>0</v>
      </c>
      <c r="GW507" s="2">
        <v>1</v>
      </c>
      <c r="GX507" s="2">
        <f t="shared" si="346"/>
        <v>0</v>
      </c>
      <c r="GY507" s="2"/>
      <c r="GZ507" s="2"/>
      <c r="HA507" s="2">
        <v>0</v>
      </c>
      <c r="HB507" s="2">
        <v>0</v>
      </c>
      <c r="HC507" s="2">
        <f t="shared" si="347"/>
        <v>0</v>
      </c>
      <c r="HD507" s="2"/>
      <c r="HE507" s="2" t="s">
        <v>3</v>
      </c>
      <c r="HF507" s="2" t="s">
        <v>3</v>
      </c>
      <c r="HG507" s="2"/>
      <c r="HH507" s="2"/>
      <c r="HI507" s="2"/>
      <c r="HJ507" s="2"/>
      <c r="HK507" s="2"/>
      <c r="HL507" s="2"/>
      <c r="HM507" s="2" t="s">
        <v>3</v>
      </c>
      <c r="HN507" s="2" t="s">
        <v>3</v>
      </c>
      <c r="HO507" s="2" t="s">
        <v>3</v>
      </c>
      <c r="HP507" s="2" t="s">
        <v>3</v>
      </c>
      <c r="HQ507" s="2" t="s">
        <v>3</v>
      </c>
      <c r="HR507" s="2"/>
      <c r="HS507" s="2"/>
      <c r="HT507" s="2"/>
      <c r="HU507" s="2"/>
      <c r="HV507" s="2"/>
      <c r="HW507" s="2"/>
      <c r="HX507" s="2"/>
      <c r="HY507" s="2"/>
      <c r="HZ507" s="2"/>
      <c r="IA507" s="2"/>
      <c r="IB507" s="2"/>
      <c r="IC507" s="2"/>
      <c r="ID507" s="2"/>
      <c r="IE507" s="2"/>
      <c r="IF507" s="2"/>
      <c r="IG507" s="2"/>
      <c r="IH507" s="2"/>
      <c r="II507" s="2"/>
      <c r="IJ507" s="2"/>
      <c r="IK507" s="2">
        <v>0</v>
      </c>
      <c r="IL507" s="2"/>
      <c r="IM507" s="2"/>
      <c r="IN507" s="2"/>
      <c r="IO507" s="2"/>
      <c r="IP507" s="2"/>
      <c r="IQ507" s="2"/>
      <c r="IR507" s="2"/>
      <c r="IS507" s="2"/>
      <c r="IT507" s="2"/>
      <c r="IU507" s="2"/>
    </row>
    <row r="508" spans="1:255" x14ac:dyDescent="0.2">
      <c r="A508">
        <v>17</v>
      </c>
      <c r="B508">
        <v>1</v>
      </c>
      <c r="E508" t="s">
        <v>3</v>
      </c>
      <c r="F508" t="s">
        <v>292</v>
      </c>
      <c r="G508" t="s">
        <v>293</v>
      </c>
      <c r="H508" t="s">
        <v>294</v>
      </c>
      <c r="I508">
        <v>2</v>
      </c>
      <c r="J508">
        <v>0</v>
      </c>
      <c r="K508">
        <v>2</v>
      </c>
      <c r="L508">
        <v>2</v>
      </c>
      <c r="M508">
        <v>0</v>
      </c>
      <c r="N508">
        <f t="shared" si="314"/>
        <v>2</v>
      </c>
      <c r="O508">
        <f t="shared" si="315"/>
        <v>71192.94</v>
      </c>
      <c r="P508">
        <f t="shared" si="316"/>
        <v>71192.94</v>
      </c>
      <c r="Q508">
        <f>(ROUND((ROUND(((ET508)*AV508*I508),2)*BB508),2)+ROUND((ROUND(((AE508-(EU508))*AV508*I508),2)*BS508),2))</f>
        <v>0</v>
      </c>
      <c r="R508">
        <f t="shared" si="317"/>
        <v>0</v>
      </c>
      <c r="S508">
        <f t="shared" si="318"/>
        <v>0</v>
      </c>
      <c r="T508">
        <f t="shared" si="319"/>
        <v>0</v>
      </c>
      <c r="U508">
        <f t="shared" si="320"/>
        <v>0</v>
      </c>
      <c r="V508">
        <f t="shared" si="321"/>
        <v>0</v>
      </c>
      <c r="W508">
        <f t="shared" si="322"/>
        <v>0</v>
      </c>
      <c r="X508">
        <f t="shared" si="323"/>
        <v>0</v>
      </c>
      <c r="Y508">
        <f t="shared" si="324"/>
        <v>0</v>
      </c>
      <c r="AA508">
        <v>-1</v>
      </c>
      <c r="AB508">
        <f t="shared" si="325"/>
        <v>5982.6</v>
      </c>
      <c r="AC508">
        <f t="shared" si="326"/>
        <v>5982.6</v>
      </c>
      <c r="AD508">
        <f>ROUND((((ET508)-(EU508))+AE508),6)</f>
        <v>0</v>
      </c>
      <c r="AE508">
        <f>ROUND((EU508),6)</f>
        <v>0</v>
      </c>
      <c r="AF508">
        <f>ROUND((EV508),6)</f>
        <v>0</v>
      </c>
      <c r="AG508">
        <f t="shared" si="327"/>
        <v>0</v>
      </c>
      <c r="AH508">
        <f>(EW508)</f>
        <v>0</v>
      </c>
      <c r="AI508">
        <f>(EX508)</f>
        <v>0</v>
      </c>
      <c r="AJ508">
        <f t="shared" si="328"/>
        <v>0</v>
      </c>
      <c r="AK508">
        <v>5982.6</v>
      </c>
      <c r="AL508">
        <v>5982.6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1</v>
      </c>
      <c r="AW508">
        <v>1</v>
      </c>
      <c r="AZ508">
        <v>1</v>
      </c>
      <c r="BA508">
        <v>1</v>
      </c>
      <c r="BB508">
        <v>1</v>
      </c>
      <c r="BC508">
        <v>5.95</v>
      </c>
      <c r="BD508" t="s">
        <v>3</v>
      </c>
      <c r="BE508" t="s">
        <v>3</v>
      </c>
      <c r="BF508" t="s">
        <v>3</v>
      </c>
      <c r="BG508" t="s">
        <v>3</v>
      </c>
      <c r="BH508">
        <v>3</v>
      </c>
      <c r="BI508">
        <v>2</v>
      </c>
      <c r="BJ508" t="s">
        <v>295</v>
      </c>
      <c r="BM508">
        <v>1618</v>
      </c>
      <c r="BN508">
        <v>0</v>
      </c>
      <c r="BO508" t="s">
        <v>292</v>
      </c>
      <c r="BP508">
        <v>1</v>
      </c>
      <c r="BQ508">
        <v>201</v>
      </c>
      <c r="BR508">
        <v>0</v>
      </c>
      <c r="BS508">
        <v>1</v>
      </c>
      <c r="BT508">
        <v>1</v>
      </c>
      <c r="BU508">
        <v>1</v>
      </c>
      <c r="BV508">
        <v>1</v>
      </c>
      <c r="BW508">
        <v>1</v>
      </c>
      <c r="BX508">
        <v>1</v>
      </c>
      <c r="BY508" t="s">
        <v>3</v>
      </c>
      <c r="BZ508">
        <v>0</v>
      </c>
      <c r="CA508">
        <v>0</v>
      </c>
      <c r="CB508" t="s">
        <v>3</v>
      </c>
      <c r="CE508">
        <v>30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 t="s">
        <v>3</v>
      </c>
      <c r="CO508">
        <v>0</v>
      </c>
      <c r="CP508">
        <f t="shared" si="329"/>
        <v>71192.94</v>
      </c>
      <c r="CQ508">
        <f t="shared" si="330"/>
        <v>35596.47</v>
      </c>
      <c r="CR508">
        <f>(ROUND((ROUND(((ET508)*AV508*1),2)*BB508),2)+ROUND((ROUND(((AE508-(EU508))*AV508*1),2)*BS508),2))</f>
        <v>0</v>
      </c>
      <c r="CS508">
        <f t="shared" si="331"/>
        <v>0</v>
      </c>
      <c r="CT508">
        <f t="shared" si="332"/>
        <v>0</v>
      </c>
      <c r="CU508">
        <f t="shared" si="333"/>
        <v>0</v>
      </c>
      <c r="CV508">
        <f t="shared" si="334"/>
        <v>0</v>
      </c>
      <c r="CW508">
        <f t="shared" si="335"/>
        <v>0</v>
      </c>
      <c r="CX508">
        <f t="shared" si="336"/>
        <v>0</v>
      </c>
      <c r="CY508">
        <f t="shared" si="337"/>
        <v>0</v>
      </c>
      <c r="CZ508">
        <f t="shared" si="338"/>
        <v>0</v>
      </c>
      <c r="DC508" t="s">
        <v>3</v>
      </c>
      <c r="DD508" t="s">
        <v>3</v>
      </c>
      <c r="DE508" t="s">
        <v>3</v>
      </c>
      <c r="DF508" t="s">
        <v>3</v>
      </c>
      <c r="DG508" t="s">
        <v>3</v>
      </c>
      <c r="DH508" t="s">
        <v>3</v>
      </c>
      <c r="DI508" t="s">
        <v>3</v>
      </c>
      <c r="DJ508" t="s">
        <v>3</v>
      </c>
      <c r="DK508" t="s">
        <v>3</v>
      </c>
      <c r="DL508" t="s">
        <v>3</v>
      </c>
      <c r="DM508" t="s">
        <v>3</v>
      </c>
      <c r="DN508">
        <v>0</v>
      </c>
      <c r="DO508">
        <v>0</v>
      </c>
      <c r="DP508">
        <v>1</v>
      </c>
      <c r="DQ508">
        <v>1</v>
      </c>
      <c r="DU508">
        <v>1013</v>
      </c>
      <c r="DV508" t="s">
        <v>294</v>
      </c>
      <c r="DW508" t="s">
        <v>294</v>
      </c>
      <c r="DX508">
        <v>1</v>
      </c>
      <c r="DZ508" t="s">
        <v>3</v>
      </c>
      <c r="EA508" t="s">
        <v>3</v>
      </c>
      <c r="EB508" t="s">
        <v>3</v>
      </c>
      <c r="EC508" t="s">
        <v>3</v>
      </c>
      <c r="EE508">
        <v>50803468</v>
      </c>
      <c r="EF508">
        <v>201</v>
      </c>
      <c r="EG508" t="s">
        <v>36</v>
      </c>
      <c r="EH508">
        <v>0</v>
      </c>
      <c r="EI508" t="s">
        <v>3</v>
      </c>
      <c r="EJ508">
        <v>2</v>
      </c>
      <c r="EK508">
        <v>1618</v>
      </c>
      <c r="EL508" t="s">
        <v>37</v>
      </c>
      <c r="EM508" t="s">
        <v>38</v>
      </c>
      <c r="EO508" t="s">
        <v>3</v>
      </c>
      <c r="EQ508">
        <v>1024</v>
      </c>
      <c r="ER508">
        <v>5982.6</v>
      </c>
      <c r="ES508">
        <v>5982.6</v>
      </c>
      <c r="ET508">
        <v>0</v>
      </c>
      <c r="EU508">
        <v>0</v>
      </c>
      <c r="EV508">
        <v>0</v>
      </c>
      <c r="EW508">
        <v>0</v>
      </c>
      <c r="EX508">
        <v>0</v>
      </c>
      <c r="EY508">
        <v>0</v>
      </c>
      <c r="FQ508">
        <v>0</v>
      </c>
      <c r="FR508">
        <f t="shared" si="339"/>
        <v>0</v>
      </c>
      <c r="FS508">
        <v>0</v>
      </c>
      <c r="FX508">
        <v>0</v>
      </c>
      <c r="FY508">
        <v>0</v>
      </c>
      <c r="GA508" t="s">
        <v>3</v>
      </c>
      <c r="GD508">
        <v>0</v>
      </c>
      <c r="GF508">
        <v>1943059510</v>
      </c>
      <c r="GG508">
        <v>2</v>
      </c>
      <c r="GH508">
        <v>1</v>
      </c>
      <c r="GI508">
        <v>2</v>
      </c>
      <c r="GJ508">
        <v>0</v>
      </c>
      <c r="GK508">
        <f>ROUND(R508*(S12)/100,2)</f>
        <v>0</v>
      </c>
      <c r="GL508">
        <f t="shared" si="340"/>
        <v>0</v>
      </c>
      <c r="GM508">
        <f t="shared" si="341"/>
        <v>71192.94</v>
      </c>
      <c r="GN508">
        <f t="shared" si="342"/>
        <v>0</v>
      </c>
      <c r="GO508">
        <f t="shared" si="343"/>
        <v>71192.94</v>
      </c>
      <c r="GP508">
        <f t="shared" si="344"/>
        <v>0</v>
      </c>
      <c r="GR508">
        <v>0</v>
      </c>
      <c r="GS508">
        <v>3</v>
      </c>
      <c r="GT508">
        <v>0</v>
      </c>
      <c r="GU508" t="s">
        <v>3</v>
      </c>
      <c r="GV508">
        <f t="shared" si="345"/>
        <v>0</v>
      </c>
      <c r="GW508">
        <v>1</v>
      </c>
      <c r="GX508">
        <f t="shared" si="346"/>
        <v>0</v>
      </c>
      <c r="HA508">
        <v>0</v>
      </c>
      <c r="HB508">
        <v>0</v>
      </c>
      <c r="HC508">
        <f t="shared" si="347"/>
        <v>0</v>
      </c>
      <c r="HE508" t="s">
        <v>3</v>
      </c>
      <c r="HF508" t="s">
        <v>3</v>
      </c>
      <c r="HM508" t="s">
        <v>3</v>
      </c>
      <c r="HN508" t="s">
        <v>3</v>
      </c>
      <c r="HO508" t="s">
        <v>3</v>
      </c>
      <c r="HP508" t="s">
        <v>3</v>
      </c>
      <c r="HQ508" t="s">
        <v>3</v>
      </c>
      <c r="IK508">
        <v>0</v>
      </c>
    </row>
    <row r="510" spans="1:255" x14ac:dyDescent="0.2">
      <c r="A510" s="3">
        <v>51</v>
      </c>
      <c r="B510" s="3">
        <f>B491</f>
        <v>1</v>
      </c>
      <c r="C510" s="3">
        <f>A491</f>
        <v>4</v>
      </c>
      <c r="D510" s="3">
        <f>ROW(A491)</f>
        <v>491</v>
      </c>
      <c r="E510" s="3"/>
      <c r="F510" s="3" t="str">
        <f>IF(F491&lt;&gt;"",F491,"")</f>
        <v>Новый раздел</v>
      </c>
      <c r="G510" s="3" t="str">
        <f>IF(G491&lt;&gt;"",G491,"")</f>
        <v>Монтаж муфт</v>
      </c>
      <c r="H510" s="3">
        <v>0</v>
      </c>
      <c r="I510" s="3"/>
      <c r="J510" s="3"/>
      <c r="K510" s="3"/>
      <c r="L510" s="3"/>
      <c r="M510" s="3"/>
      <c r="N510" s="3"/>
      <c r="O510" s="3">
        <f t="shared" ref="O510:T510" si="350">ROUND(AB510,2)</f>
        <v>499872.82</v>
      </c>
      <c r="P510" s="3">
        <f t="shared" si="350"/>
        <v>395144.24</v>
      </c>
      <c r="Q510" s="3">
        <f t="shared" si="350"/>
        <v>5645.72</v>
      </c>
      <c r="R510" s="3">
        <f t="shared" si="350"/>
        <v>2222.9</v>
      </c>
      <c r="S510" s="3">
        <f t="shared" si="350"/>
        <v>99082.86</v>
      </c>
      <c r="T510" s="3">
        <f t="shared" si="350"/>
        <v>0</v>
      </c>
      <c r="U510" s="3">
        <f>AH510</f>
        <v>247.02582959999998</v>
      </c>
      <c r="V510" s="3">
        <f>AI510</f>
        <v>0</v>
      </c>
      <c r="W510" s="3">
        <f>ROUND(AJ510,2)</f>
        <v>0</v>
      </c>
      <c r="X510" s="3">
        <f>ROUND(AK510,2)</f>
        <v>91156.23</v>
      </c>
      <c r="Y510" s="3">
        <f>ROUND(AL510,2)</f>
        <v>42605.63</v>
      </c>
      <c r="Z510" s="3"/>
      <c r="AA510" s="3"/>
      <c r="AB510" s="3">
        <f>ROUND(SUMIF(AA495:AA508,"=52210627",O495:O508),2)</f>
        <v>499872.82</v>
      </c>
      <c r="AC510" s="3">
        <f>ROUND(SUMIF(AA495:AA508,"=52210627",P495:P508),2)</f>
        <v>395144.24</v>
      </c>
      <c r="AD510" s="3">
        <f>ROUND(SUMIF(AA495:AA508,"=52210627",Q495:Q508),2)</f>
        <v>5645.72</v>
      </c>
      <c r="AE510" s="3">
        <f>ROUND(SUMIF(AA495:AA508,"=52210627",R495:R508),2)</f>
        <v>2222.9</v>
      </c>
      <c r="AF510" s="3">
        <f>ROUND(SUMIF(AA495:AA508,"=52210627",S495:S508),2)</f>
        <v>99082.86</v>
      </c>
      <c r="AG510" s="3">
        <f>ROUND(SUMIF(AA495:AA508,"=52210627",T495:T508),2)</f>
        <v>0</v>
      </c>
      <c r="AH510" s="3">
        <f>SUMIF(AA495:AA508,"=52210627",U495:U508)</f>
        <v>247.02582959999998</v>
      </c>
      <c r="AI510" s="3">
        <f>SUMIF(AA495:AA508,"=52210627",V495:V508)</f>
        <v>0</v>
      </c>
      <c r="AJ510" s="3">
        <f>ROUND(SUMIF(AA495:AA508,"=52210627",W495:W508),2)</f>
        <v>0</v>
      </c>
      <c r="AK510" s="3">
        <f>ROUND(SUMIF(AA495:AA508,"=52210627",X495:X508),2)</f>
        <v>91156.23</v>
      </c>
      <c r="AL510" s="3">
        <f>ROUND(SUMIF(AA495:AA508,"=52210627",Y495:Y508),2)</f>
        <v>42605.63</v>
      </c>
      <c r="AM510" s="3"/>
      <c r="AN510" s="3"/>
      <c r="AO510" s="3">
        <f t="shared" ref="AO510:BD510" si="351">ROUND(BX510,2)</f>
        <v>0</v>
      </c>
      <c r="AP510" s="3">
        <f t="shared" si="351"/>
        <v>0</v>
      </c>
      <c r="AQ510" s="3">
        <f t="shared" si="351"/>
        <v>0</v>
      </c>
      <c r="AR510" s="3">
        <f t="shared" si="351"/>
        <v>637191.31999999995</v>
      </c>
      <c r="AS510" s="3">
        <f t="shared" si="351"/>
        <v>0</v>
      </c>
      <c r="AT510" s="3">
        <f t="shared" si="351"/>
        <v>637191.31999999995</v>
      </c>
      <c r="AU510" s="3">
        <f t="shared" si="351"/>
        <v>0</v>
      </c>
      <c r="AV510" s="3">
        <f t="shared" si="351"/>
        <v>395144.24</v>
      </c>
      <c r="AW510" s="3">
        <f t="shared" si="351"/>
        <v>395144.24</v>
      </c>
      <c r="AX510" s="3">
        <f t="shared" si="351"/>
        <v>0</v>
      </c>
      <c r="AY510" s="3">
        <f t="shared" si="351"/>
        <v>395144.24</v>
      </c>
      <c r="AZ510" s="3">
        <f t="shared" si="351"/>
        <v>0</v>
      </c>
      <c r="BA510" s="3">
        <f t="shared" si="351"/>
        <v>0</v>
      </c>
      <c r="BB510" s="3">
        <f t="shared" si="351"/>
        <v>0</v>
      </c>
      <c r="BC510" s="3">
        <f t="shared" si="351"/>
        <v>0</v>
      </c>
      <c r="BD510" s="3">
        <f t="shared" si="351"/>
        <v>0</v>
      </c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>
        <f>ROUND(SUMIF(AA495:AA508,"=52210627",FQ495:FQ508),2)</f>
        <v>0</v>
      </c>
      <c r="BY510" s="3">
        <f>ROUND(SUMIF(AA495:AA508,"=52210627",FR495:FR508),2)</f>
        <v>0</v>
      </c>
      <c r="BZ510" s="3">
        <f>ROUND(SUMIF(AA495:AA508,"=52210627",GL495:GL508),2)</f>
        <v>0</v>
      </c>
      <c r="CA510" s="3">
        <f>ROUND(SUMIF(AA495:AA508,"=52210627",GM495:GM508),2)</f>
        <v>637191.31999999995</v>
      </c>
      <c r="CB510" s="3">
        <f>ROUND(SUMIF(AA495:AA508,"=52210627",GN495:GN508),2)</f>
        <v>0</v>
      </c>
      <c r="CC510" s="3">
        <f>ROUND(SUMIF(AA495:AA508,"=52210627",GO495:GO508),2)</f>
        <v>637191.31999999995</v>
      </c>
      <c r="CD510" s="3">
        <f>ROUND(SUMIF(AA495:AA508,"=52210627",GP495:GP508),2)</f>
        <v>0</v>
      </c>
      <c r="CE510" s="3">
        <f>AC510-BX510</f>
        <v>395144.24</v>
      </c>
      <c r="CF510" s="3">
        <f>AC510-BY510</f>
        <v>395144.24</v>
      </c>
      <c r="CG510" s="3">
        <f>BX510-BZ510</f>
        <v>0</v>
      </c>
      <c r="CH510" s="3">
        <f>AC510-BX510-BY510+BZ510</f>
        <v>395144.24</v>
      </c>
      <c r="CI510" s="3">
        <f>BY510-BZ510</f>
        <v>0</v>
      </c>
      <c r="CJ510" s="3">
        <f>ROUND(SUMIF(AA495:AA508,"=52210627",GX495:GX508),2)</f>
        <v>0</v>
      </c>
      <c r="CK510" s="3">
        <f>ROUND(SUMIF(AA495:AA508,"=52210627",GY495:GY508),2)</f>
        <v>0</v>
      </c>
      <c r="CL510" s="3">
        <f>ROUND(SUMIF(AA495:AA508,"=52210627",GZ495:GZ508),2)</f>
        <v>0</v>
      </c>
      <c r="CM510" s="3">
        <f>ROUND(SUMIF(AA495:AA508,"=52210627",HD495:HD508),2)</f>
        <v>0</v>
      </c>
      <c r="CN510" s="3"/>
      <c r="CO510" s="3"/>
      <c r="CP510" s="3"/>
      <c r="CQ510" s="3"/>
      <c r="CR510" s="3"/>
      <c r="CS510" s="3"/>
      <c r="CT510" s="3"/>
      <c r="CU510" s="3"/>
      <c r="CV510" s="3"/>
      <c r="CW510" s="3"/>
      <c r="CX510" s="3"/>
      <c r="CY510" s="3"/>
      <c r="CZ510" s="3"/>
      <c r="DA510" s="3"/>
      <c r="DB510" s="3"/>
      <c r="DC510" s="3"/>
      <c r="DD510" s="3"/>
      <c r="DE510" s="3"/>
      <c r="DF510" s="3"/>
      <c r="DG510" s="4">
        <f t="shared" ref="DG510:DL510" si="352">ROUND(DT510,2)</f>
        <v>499872.82</v>
      </c>
      <c r="DH510" s="4">
        <f t="shared" si="352"/>
        <v>395144.24</v>
      </c>
      <c r="DI510" s="4">
        <f t="shared" si="352"/>
        <v>5645.72</v>
      </c>
      <c r="DJ510" s="4">
        <f t="shared" si="352"/>
        <v>2222.9</v>
      </c>
      <c r="DK510" s="4">
        <f t="shared" si="352"/>
        <v>99082.86</v>
      </c>
      <c r="DL510" s="4">
        <f t="shared" si="352"/>
        <v>0</v>
      </c>
      <c r="DM510" s="4">
        <f>DZ510</f>
        <v>247.02582959999998</v>
      </c>
      <c r="DN510" s="4">
        <f>EA510</f>
        <v>0</v>
      </c>
      <c r="DO510" s="4">
        <f>ROUND(EB510,2)</f>
        <v>0</v>
      </c>
      <c r="DP510" s="4">
        <f>ROUND(EC510,2)</f>
        <v>91156.23</v>
      </c>
      <c r="DQ510" s="4">
        <f>ROUND(ED510,2)</f>
        <v>42605.63</v>
      </c>
      <c r="DR510" s="4"/>
      <c r="DS510" s="4"/>
      <c r="DT510" s="4">
        <f>ROUND(SUMIF(AA495:AA508,"=52210569",O495:O508),2)</f>
        <v>499872.82</v>
      </c>
      <c r="DU510" s="4">
        <f>ROUND(SUMIF(AA495:AA508,"=52210569",P495:P508),2)</f>
        <v>395144.24</v>
      </c>
      <c r="DV510" s="4">
        <f>ROUND(SUMIF(AA495:AA508,"=52210569",Q495:Q508),2)</f>
        <v>5645.72</v>
      </c>
      <c r="DW510" s="4">
        <f>ROUND(SUMIF(AA495:AA508,"=52210569",R495:R508),2)</f>
        <v>2222.9</v>
      </c>
      <c r="DX510" s="4">
        <f>ROUND(SUMIF(AA495:AA508,"=52210569",S495:S508),2)</f>
        <v>99082.86</v>
      </c>
      <c r="DY510" s="4">
        <f>ROUND(SUMIF(AA495:AA508,"=52210569",T495:T508),2)</f>
        <v>0</v>
      </c>
      <c r="DZ510" s="4">
        <f>SUMIF(AA495:AA508,"=52210569",U495:U508)</f>
        <v>247.02582959999998</v>
      </c>
      <c r="EA510" s="4">
        <f>SUMIF(AA495:AA508,"=52210569",V495:V508)</f>
        <v>0</v>
      </c>
      <c r="EB510" s="4">
        <f>ROUND(SUMIF(AA495:AA508,"=52210569",W495:W508),2)</f>
        <v>0</v>
      </c>
      <c r="EC510" s="4">
        <f>ROUND(SUMIF(AA495:AA508,"=52210569",X495:X508),2)</f>
        <v>91156.23</v>
      </c>
      <c r="ED510" s="4">
        <f>ROUND(SUMIF(AA495:AA508,"=52210569",Y495:Y508),2)</f>
        <v>42605.63</v>
      </c>
      <c r="EE510" s="4"/>
      <c r="EF510" s="4"/>
      <c r="EG510" s="4">
        <f t="shared" ref="EG510:EV510" si="353">ROUND(FP510,2)</f>
        <v>0</v>
      </c>
      <c r="EH510" s="4">
        <f t="shared" si="353"/>
        <v>0</v>
      </c>
      <c r="EI510" s="4">
        <f t="shared" si="353"/>
        <v>0</v>
      </c>
      <c r="EJ510" s="4">
        <f t="shared" si="353"/>
        <v>637191.31999999995</v>
      </c>
      <c r="EK510" s="4">
        <f t="shared" si="353"/>
        <v>0</v>
      </c>
      <c r="EL510" s="4">
        <f t="shared" si="353"/>
        <v>637191.31999999995</v>
      </c>
      <c r="EM510" s="4">
        <f t="shared" si="353"/>
        <v>0</v>
      </c>
      <c r="EN510" s="4">
        <f t="shared" si="353"/>
        <v>395144.24</v>
      </c>
      <c r="EO510" s="4">
        <f t="shared" si="353"/>
        <v>395144.24</v>
      </c>
      <c r="EP510" s="4">
        <f t="shared" si="353"/>
        <v>0</v>
      </c>
      <c r="EQ510" s="4">
        <f t="shared" si="353"/>
        <v>395144.24</v>
      </c>
      <c r="ER510" s="4">
        <f t="shared" si="353"/>
        <v>0</v>
      </c>
      <c r="ES510" s="4">
        <f t="shared" si="353"/>
        <v>0</v>
      </c>
      <c r="ET510" s="4">
        <f t="shared" si="353"/>
        <v>0</v>
      </c>
      <c r="EU510" s="4">
        <f t="shared" si="353"/>
        <v>0</v>
      </c>
      <c r="EV510" s="4">
        <f t="shared" si="353"/>
        <v>0</v>
      </c>
      <c r="EW510" s="4"/>
      <c r="EX510" s="4"/>
      <c r="EY510" s="4"/>
      <c r="EZ510" s="4"/>
      <c r="FA510" s="4"/>
      <c r="FB510" s="4"/>
      <c r="FC510" s="4"/>
      <c r="FD510" s="4"/>
      <c r="FE510" s="4"/>
      <c r="FF510" s="4"/>
      <c r="FG510" s="4"/>
      <c r="FH510" s="4"/>
      <c r="FI510" s="4"/>
      <c r="FJ510" s="4"/>
      <c r="FK510" s="4"/>
      <c r="FL510" s="4"/>
      <c r="FM510" s="4"/>
      <c r="FN510" s="4"/>
      <c r="FO510" s="4"/>
      <c r="FP510" s="4">
        <f>ROUND(SUMIF(AA495:AA508,"=52210569",FQ495:FQ508),2)</f>
        <v>0</v>
      </c>
      <c r="FQ510" s="4">
        <f>ROUND(SUMIF(AA495:AA508,"=52210569",FR495:FR508),2)</f>
        <v>0</v>
      </c>
      <c r="FR510" s="4">
        <f>ROUND(SUMIF(AA495:AA508,"=52210569",GL495:GL508),2)</f>
        <v>0</v>
      </c>
      <c r="FS510" s="4">
        <f>ROUND(SUMIF(AA495:AA508,"=52210569",GM495:GM508),2)</f>
        <v>637191.31999999995</v>
      </c>
      <c r="FT510" s="4">
        <f>ROUND(SUMIF(AA495:AA508,"=52210569",GN495:GN508),2)</f>
        <v>0</v>
      </c>
      <c r="FU510" s="4">
        <f>ROUND(SUMIF(AA495:AA508,"=52210569",GO495:GO508),2)</f>
        <v>637191.31999999995</v>
      </c>
      <c r="FV510" s="4">
        <f>ROUND(SUMIF(AA495:AA508,"=52210569",GP495:GP508),2)</f>
        <v>0</v>
      </c>
      <c r="FW510" s="4">
        <f>DU510-FP510</f>
        <v>395144.24</v>
      </c>
      <c r="FX510" s="4">
        <f>DU510-FQ510</f>
        <v>395144.24</v>
      </c>
      <c r="FY510" s="4">
        <f>FP510-FR510</f>
        <v>0</v>
      </c>
      <c r="FZ510" s="4">
        <f>DU510-FP510-FQ510+FR510</f>
        <v>395144.24</v>
      </c>
      <c r="GA510" s="4">
        <f>FQ510-FR510</f>
        <v>0</v>
      </c>
      <c r="GB510" s="4">
        <f>ROUND(SUMIF(AA495:AA508,"=52210569",GX495:GX508),2)</f>
        <v>0</v>
      </c>
      <c r="GC510" s="4">
        <f>ROUND(SUMIF(AA495:AA508,"=52210569",GY495:GY508),2)</f>
        <v>0</v>
      </c>
      <c r="GD510" s="4">
        <f>ROUND(SUMIF(AA495:AA508,"=52210569",GZ495:GZ508),2)</f>
        <v>0</v>
      </c>
      <c r="GE510" s="4">
        <f>ROUND(SUMIF(AA495:AA508,"=52210569",HD495:HD508),2)</f>
        <v>0</v>
      </c>
      <c r="GF510" s="4"/>
      <c r="GG510" s="4"/>
      <c r="GH510" s="4"/>
      <c r="GI510" s="4"/>
      <c r="GJ510" s="4"/>
      <c r="GK510" s="4"/>
      <c r="GL510" s="4"/>
      <c r="GM510" s="4"/>
      <c r="GN510" s="4"/>
      <c r="GO510" s="4"/>
      <c r="GP510" s="4"/>
      <c r="GQ510" s="4"/>
      <c r="GR510" s="4"/>
      <c r="GS510" s="4"/>
      <c r="GT510" s="4"/>
      <c r="GU510" s="4"/>
      <c r="GV510" s="4"/>
      <c r="GW510" s="4"/>
      <c r="GX510" s="4">
        <v>0</v>
      </c>
    </row>
    <row r="512" spans="1:255" x14ac:dyDescent="0.2">
      <c r="A512" s="5">
        <v>50</v>
      </c>
      <c r="B512" s="5">
        <v>0</v>
      </c>
      <c r="C512" s="5">
        <v>0</v>
      </c>
      <c r="D512" s="5">
        <v>1</v>
      </c>
      <c r="E512" s="5">
        <v>201</v>
      </c>
      <c r="F512" s="5">
        <f>ROUND(Source!O510,O512)</f>
        <v>499872.82</v>
      </c>
      <c r="G512" s="5" t="s">
        <v>98</v>
      </c>
      <c r="H512" s="5" t="s">
        <v>99</v>
      </c>
      <c r="I512" s="5"/>
      <c r="J512" s="5"/>
      <c r="K512" s="5">
        <v>201</v>
      </c>
      <c r="L512" s="5">
        <v>1</v>
      </c>
      <c r="M512" s="5">
        <v>3</v>
      </c>
      <c r="N512" s="5" t="s">
        <v>3</v>
      </c>
      <c r="O512" s="5">
        <v>2</v>
      </c>
      <c r="P512" s="5">
        <f>ROUND(Source!DG510,O512)</f>
        <v>499872.82</v>
      </c>
      <c r="Q512" s="5"/>
      <c r="R512" s="5"/>
      <c r="S512" s="5"/>
      <c r="T512" s="5"/>
      <c r="U512" s="5"/>
      <c r="V512" s="5"/>
      <c r="W512" s="5">
        <v>499872.82</v>
      </c>
      <c r="X512" s="5">
        <v>1</v>
      </c>
      <c r="Y512" s="5">
        <v>499872.82</v>
      </c>
      <c r="Z512" s="5">
        <v>499872.82</v>
      </c>
      <c r="AA512" s="5">
        <v>1</v>
      </c>
      <c r="AB512" s="5">
        <v>499872.82</v>
      </c>
    </row>
    <row r="513" spans="1:28" x14ac:dyDescent="0.2">
      <c r="A513" s="5">
        <v>50</v>
      </c>
      <c r="B513" s="5">
        <v>0</v>
      </c>
      <c r="C513" s="5">
        <v>0</v>
      </c>
      <c r="D513" s="5">
        <v>1</v>
      </c>
      <c r="E513" s="5">
        <v>202</v>
      </c>
      <c r="F513" s="5">
        <f>ROUND(Source!P510,O513)</f>
        <v>395144.24</v>
      </c>
      <c r="G513" s="5" t="s">
        <v>100</v>
      </c>
      <c r="H513" s="5" t="s">
        <v>101</v>
      </c>
      <c r="I513" s="5"/>
      <c r="J513" s="5"/>
      <c r="K513" s="5">
        <v>202</v>
      </c>
      <c r="L513" s="5">
        <v>2</v>
      </c>
      <c r="M513" s="5">
        <v>3</v>
      </c>
      <c r="N513" s="5" t="s">
        <v>3</v>
      </c>
      <c r="O513" s="5">
        <v>2</v>
      </c>
      <c r="P513" s="5">
        <f>ROUND(Source!DH510,O513)</f>
        <v>395144.24</v>
      </c>
      <c r="Q513" s="5"/>
      <c r="R513" s="5"/>
      <c r="S513" s="5"/>
      <c r="T513" s="5"/>
      <c r="U513" s="5"/>
      <c r="V513" s="5"/>
      <c r="W513" s="5">
        <v>395144.24</v>
      </c>
      <c r="X513" s="5">
        <v>1</v>
      </c>
      <c r="Y513" s="5">
        <v>395144.24</v>
      </c>
      <c r="Z513" s="5">
        <v>395144.24</v>
      </c>
      <c r="AA513" s="5">
        <v>1</v>
      </c>
      <c r="AB513" s="5">
        <v>395144.24</v>
      </c>
    </row>
    <row r="514" spans="1:28" x14ac:dyDescent="0.2">
      <c r="A514" s="5">
        <v>50</v>
      </c>
      <c r="B514" s="5">
        <v>0</v>
      </c>
      <c r="C514" s="5">
        <v>0</v>
      </c>
      <c r="D514" s="5">
        <v>1</v>
      </c>
      <c r="E514" s="5">
        <v>222</v>
      </c>
      <c r="F514" s="5">
        <f>ROUND(Source!AO510,O514)</f>
        <v>0</v>
      </c>
      <c r="G514" s="5" t="s">
        <v>102</v>
      </c>
      <c r="H514" s="5" t="s">
        <v>103</v>
      </c>
      <c r="I514" s="5"/>
      <c r="J514" s="5"/>
      <c r="K514" s="5">
        <v>222</v>
      </c>
      <c r="L514" s="5">
        <v>3</v>
      </c>
      <c r="M514" s="5">
        <v>3</v>
      </c>
      <c r="N514" s="5" t="s">
        <v>3</v>
      </c>
      <c r="O514" s="5">
        <v>2</v>
      </c>
      <c r="P514" s="5">
        <f>ROUND(Source!EG510,O514)</f>
        <v>0</v>
      </c>
      <c r="Q514" s="5"/>
      <c r="R514" s="5"/>
      <c r="S514" s="5"/>
      <c r="T514" s="5"/>
      <c r="U514" s="5"/>
      <c r="V514" s="5"/>
      <c r="W514" s="5">
        <v>0</v>
      </c>
      <c r="X514" s="5">
        <v>1</v>
      </c>
      <c r="Y514" s="5">
        <v>0</v>
      </c>
      <c r="Z514" s="5">
        <v>0</v>
      </c>
      <c r="AA514" s="5">
        <v>1</v>
      </c>
      <c r="AB514" s="5">
        <v>0</v>
      </c>
    </row>
    <row r="515" spans="1:28" x14ac:dyDescent="0.2">
      <c r="A515" s="5">
        <v>50</v>
      </c>
      <c r="B515" s="5">
        <v>0</v>
      </c>
      <c r="C515" s="5">
        <v>0</v>
      </c>
      <c r="D515" s="5">
        <v>1</v>
      </c>
      <c r="E515" s="5">
        <v>225</v>
      </c>
      <c r="F515" s="5">
        <f>ROUND(Source!AV510,O515)</f>
        <v>395144.24</v>
      </c>
      <c r="G515" s="5" t="s">
        <v>104</v>
      </c>
      <c r="H515" s="5" t="s">
        <v>105</v>
      </c>
      <c r="I515" s="5"/>
      <c r="J515" s="5"/>
      <c r="K515" s="5">
        <v>225</v>
      </c>
      <c r="L515" s="5">
        <v>4</v>
      </c>
      <c r="M515" s="5">
        <v>3</v>
      </c>
      <c r="N515" s="5" t="s">
        <v>3</v>
      </c>
      <c r="O515" s="5">
        <v>2</v>
      </c>
      <c r="P515" s="5">
        <f>ROUND(Source!EN510,O515)</f>
        <v>395144.24</v>
      </c>
      <c r="Q515" s="5"/>
      <c r="R515" s="5"/>
      <c r="S515" s="5"/>
      <c r="T515" s="5"/>
      <c r="U515" s="5"/>
      <c r="V515" s="5"/>
      <c r="W515" s="5">
        <v>395144.24</v>
      </c>
      <c r="X515" s="5">
        <v>1</v>
      </c>
      <c r="Y515" s="5">
        <v>395144.24</v>
      </c>
      <c r="Z515" s="5">
        <v>395144.24</v>
      </c>
      <c r="AA515" s="5">
        <v>1</v>
      </c>
      <c r="AB515" s="5">
        <v>395144.24</v>
      </c>
    </row>
    <row r="516" spans="1:28" x14ac:dyDescent="0.2">
      <c r="A516" s="5">
        <v>50</v>
      </c>
      <c r="B516" s="5">
        <v>0</v>
      </c>
      <c r="C516" s="5">
        <v>0</v>
      </c>
      <c r="D516" s="5">
        <v>1</v>
      </c>
      <c r="E516" s="5">
        <v>226</v>
      </c>
      <c r="F516" s="5">
        <f>ROUND(Source!AW510,O516)</f>
        <v>395144.24</v>
      </c>
      <c r="G516" s="5" t="s">
        <v>106</v>
      </c>
      <c r="H516" s="5" t="s">
        <v>107</v>
      </c>
      <c r="I516" s="5"/>
      <c r="J516" s="5"/>
      <c r="K516" s="5">
        <v>226</v>
      </c>
      <c r="L516" s="5">
        <v>5</v>
      </c>
      <c r="M516" s="5">
        <v>3</v>
      </c>
      <c r="N516" s="5" t="s">
        <v>3</v>
      </c>
      <c r="O516" s="5">
        <v>2</v>
      </c>
      <c r="P516" s="5">
        <f>ROUND(Source!EO510,O516)</f>
        <v>395144.24</v>
      </c>
      <c r="Q516" s="5"/>
      <c r="R516" s="5"/>
      <c r="S516" s="5"/>
      <c r="T516" s="5"/>
      <c r="U516" s="5"/>
      <c r="V516" s="5"/>
      <c r="W516" s="5">
        <v>395144.24</v>
      </c>
      <c r="X516" s="5">
        <v>1</v>
      </c>
      <c r="Y516" s="5">
        <v>395144.24</v>
      </c>
      <c r="Z516" s="5">
        <v>395144.24</v>
      </c>
      <c r="AA516" s="5">
        <v>1</v>
      </c>
      <c r="AB516" s="5">
        <v>395144.24</v>
      </c>
    </row>
    <row r="517" spans="1:28" x14ac:dyDescent="0.2">
      <c r="A517" s="5">
        <v>50</v>
      </c>
      <c r="B517" s="5">
        <v>0</v>
      </c>
      <c r="C517" s="5">
        <v>0</v>
      </c>
      <c r="D517" s="5">
        <v>1</v>
      </c>
      <c r="E517" s="5">
        <v>227</v>
      </c>
      <c r="F517" s="5">
        <f>ROUND(Source!AX510,O517)</f>
        <v>0</v>
      </c>
      <c r="G517" s="5" t="s">
        <v>108</v>
      </c>
      <c r="H517" s="5" t="s">
        <v>109</v>
      </c>
      <c r="I517" s="5"/>
      <c r="J517" s="5"/>
      <c r="K517" s="5">
        <v>227</v>
      </c>
      <c r="L517" s="5">
        <v>6</v>
      </c>
      <c r="M517" s="5">
        <v>3</v>
      </c>
      <c r="N517" s="5" t="s">
        <v>3</v>
      </c>
      <c r="O517" s="5">
        <v>2</v>
      </c>
      <c r="P517" s="5">
        <f>ROUND(Source!EP510,O517)</f>
        <v>0</v>
      </c>
      <c r="Q517" s="5"/>
      <c r="R517" s="5"/>
      <c r="S517" s="5"/>
      <c r="T517" s="5"/>
      <c r="U517" s="5"/>
      <c r="V517" s="5"/>
      <c r="W517" s="5">
        <v>0</v>
      </c>
      <c r="X517" s="5">
        <v>1</v>
      </c>
      <c r="Y517" s="5">
        <v>0</v>
      </c>
      <c r="Z517" s="5">
        <v>0</v>
      </c>
      <c r="AA517" s="5">
        <v>1</v>
      </c>
      <c r="AB517" s="5">
        <v>0</v>
      </c>
    </row>
    <row r="518" spans="1:28" x14ac:dyDescent="0.2">
      <c r="A518" s="5">
        <v>50</v>
      </c>
      <c r="B518" s="5">
        <v>0</v>
      </c>
      <c r="C518" s="5">
        <v>0</v>
      </c>
      <c r="D518" s="5">
        <v>1</v>
      </c>
      <c r="E518" s="5">
        <v>228</v>
      </c>
      <c r="F518" s="5">
        <f>ROUND(Source!AY510,O518)</f>
        <v>395144.24</v>
      </c>
      <c r="G518" s="5" t="s">
        <v>110</v>
      </c>
      <c r="H518" s="5" t="s">
        <v>111</v>
      </c>
      <c r="I518" s="5"/>
      <c r="J518" s="5"/>
      <c r="K518" s="5">
        <v>228</v>
      </c>
      <c r="L518" s="5">
        <v>7</v>
      </c>
      <c r="M518" s="5">
        <v>3</v>
      </c>
      <c r="N518" s="5" t="s">
        <v>3</v>
      </c>
      <c r="O518" s="5">
        <v>2</v>
      </c>
      <c r="P518" s="5">
        <f>ROUND(Source!EQ510,O518)</f>
        <v>395144.24</v>
      </c>
      <c r="Q518" s="5"/>
      <c r="R518" s="5"/>
      <c r="S518" s="5"/>
      <c r="T518" s="5"/>
      <c r="U518" s="5"/>
      <c r="V518" s="5"/>
      <c r="W518" s="5">
        <v>395144.24</v>
      </c>
      <c r="X518" s="5">
        <v>1</v>
      </c>
      <c r="Y518" s="5">
        <v>395144.24</v>
      </c>
      <c r="Z518" s="5">
        <v>395144.24</v>
      </c>
      <c r="AA518" s="5">
        <v>1</v>
      </c>
      <c r="AB518" s="5">
        <v>395144.24</v>
      </c>
    </row>
    <row r="519" spans="1:28" x14ac:dyDescent="0.2">
      <c r="A519" s="5">
        <v>50</v>
      </c>
      <c r="B519" s="5">
        <v>0</v>
      </c>
      <c r="C519" s="5">
        <v>0</v>
      </c>
      <c r="D519" s="5">
        <v>1</v>
      </c>
      <c r="E519" s="5">
        <v>216</v>
      </c>
      <c r="F519" s="5">
        <f>ROUND(Source!AP510,O519)</f>
        <v>0</v>
      </c>
      <c r="G519" s="5" t="s">
        <v>112</v>
      </c>
      <c r="H519" s="5" t="s">
        <v>113</v>
      </c>
      <c r="I519" s="5"/>
      <c r="J519" s="5"/>
      <c r="K519" s="5">
        <v>216</v>
      </c>
      <c r="L519" s="5">
        <v>8</v>
      </c>
      <c r="M519" s="5">
        <v>3</v>
      </c>
      <c r="N519" s="5" t="s">
        <v>3</v>
      </c>
      <c r="O519" s="5">
        <v>2</v>
      </c>
      <c r="P519" s="5">
        <f>ROUND(Source!EH510,O519)</f>
        <v>0</v>
      </c>
      <c r="Q519" s="5"/>
      <c r="R519" s="5"/>
      <c r="S519" s="5"/>
      <c r="T519" s="5"/>
      <c r="U519" s="5"/>
      <c r="V519" s="5"/>
      <c r="W519" s="5">
        <v>0</v>
      </c>
      <c r="X519" s="5">
        <v>1</v>
      </c>
      <c r="Y519" s="5">
        <v>0</v>
      </c>
      <c r="Z519" s="5">
        <v>0</v>
      </c>
      <c r="AA519" s="5">
        <v>1</v>
      </c>
      <c r="AB519" s="5">
        <v>0</v>
      </c>
    </row>
    <row r="520" spans="1:28" x14ac:dyDescent="0.2">
      <c r="A520" s="5">
        <v>50</v>
      </c>
      <c r="B520" s="5">
        <v>0</v>
      </c>
      <c r="C520" s="5">
        <v>0</v>
      </c>
      <c r="D520" s="5">
        <v>1</v>
      </c>
      <c r="E520" s="5">
        <v>223</v>
      </c>
      <c r="F520" s="5">
        <f>ROUND(Source!AQ510,O520)</f>
        <v>0</v>
      </c>
      <c r="G520" s="5" t="s">
        <v>114</v>
      </c>
      <c r="H520" s="5" t="s">
        <v>115</v>
      </c>
      <c r="I520" s="5"/>
      <c r="J520" s="5"/>
      <c r="K520" s="5">
        <v>223</v>
      </c>
      <c r="L520" s="5">
        <v>9</v>
      </c>
      <c r="M520" s="5">
        <v>3</v>
      </c>
      <c r="N520" s="5" t="s">
        <v>3</v>
      </c>
      <c r="O520" s="5">
        <v>2</v>
      </c>
      <c r="P520" s="5">
        <f>ROUND(Source!EI510,O520)</f>
        <v>0</v>
      </c>
      <c r="Q520" s="5"/>
      <c r="R520" s="5"/>
      <c r="S520" s="5"/>
      <c r="T520" s="5"/>
      <c r="U520" s="5"/>
      <c r="V520" s="5"/>
      <c r="W520" s="5">
        <v>0</v>
      </c>
      <c r="X520" s="5">
        <v>1</v>
      </c>
      <c r="Y520" s="5">
        <v>0</v>
      </c>
      <c r="Z520" s="5">
        <v>0</v>
      </c>
      <c r="AA520" s="5">
        <v>1</v>
      </c>
      <c r="AB520" s="5">
        <v>0</v>
      </c>
    </row>
    <row r="521" spans="1:28" x14ac:dyDescent="0.2">
      <c r="A521" s="5">
        <v>50</v>
      </c>
      <c r="B521" s="5">
        <v>0</v>
      </c>
      <c r="C521" s="5">
        <v>0</v>
      </c>
      <c r="D521" s="5">
        <v>1</v>
      </c>
      <c r="E521" s="5">
        <v>229</v>
      </c>
      <c r="F521" s="5">
        <f>ROUND(Source!AZ510,O521)</f>
        <v>0</v>
      </c>
      <c r="G521" s="5" t="s">
        <v>116</v>
      </c>
      <c r="H521" s="5" t="s">
        <v>117</v>
      </c>
      <c r="I521" s="5"/>
      <c r="J521" s="5"/>
      <c r="K521" s="5">
        <v>229</v>
      </c>
      <c r="L521" s="5">
        <v>10</v>
      </c>
      <c r="M521" s="5">
        <v>3</v>
      </c>
      <c r="N521" s="5" t="s">
        <v>3</v>
      </c>
      <c r="O521" s="5">
        <v>2</v>
      </c>
      <c r="P521" s="5">
        <f>ROUND(Source!ER510,O521)</f>
        <v>0</v>
      </c>
      <c r="Q521" s="5"/>
      <c r="R521" s="5"/>
      <c r="S521" s="5"/>
      <c r="T521" s="5"/>
      <c r="U521" s="5"/>
      <c r="V521" s="5"/>
      <c r="W521" s="5">
        <v>0</v>
      </c>
      <c r="X521" s="5">
        <v>1</v>
      </c>
      <c r="Y521" s="5">
        <v>0</v>
      </c>
      <c r="Z521" s="5">
        <v>0</v>
      </c>
      <c r="AA521" s="5">
        <v>1</v>
      </c>
      <c r="AB521" s="5">
        <v>0</v>
      </c>
    </row>
    <row r="522" spans="1:28" x14ac:dyDescent="0.2">
      <c r="A522" s="5">
        <v>50</v>
      </c>
      <c r="B522" s="5">
        <v>0</v>
      </c>
      <c r="C522" s="5">
        <v>0</v>
      </c>
      <c r="D522" s="5">
        <v>1</v>
      </c>
      <c r="E522" s="5">
        <v>203</v>
      </c>
      <c r="F522" s="5">
        <f>ROUND(Source!Q510,O522)</f>
        <v>5645.72</v>
      </c>
      <c r="G522" s="5" t="s">
        <v>118</v>
      </c>
      <c r="H522" s="5" t="s">
        <v>119</v>
      </c>
      <c r="I522" s="5"/>
      <c r="J522" s="5"/>
      <c r="K522" s="5">
        <v>203</v>
      </c>
      <c r="L522" s="5">
        <v>11</v>
      </c>
      <c r="M522" s="5">
        <v>3</v>
      </c>
      <c r="N522" s="5" t="s">
        <v>3</v>
      </c>
      <c r="O522" s="5">
        <v>2</v>
      </c>
      <c r="P522" s="5">
        <f>ROUND(Source!DI510,O522)</f>
        <v>5645.72</v>
      </c>
      <c r="Q522" s="5"/>
      <c r="R522" s="5"/>
      <c r="S522" s="5"/>
      <c r="T522" s="5"/>
      <c r="U522" s="5"/>
      <c r="V522" s="5"/>
      <c r="W522" s="5">
        <v>5645.72</v>
      </c>
      <c r="X522" s="5">
        <v>1</v>
      </c>
      <c r="Y522" s="5">
        <v>5645.72</v>
      </c>
      <c r="Z522" s="5">
        <v>5645.72</v>
      </c>
      <c r="AA522" s="5">
        <v>1</v>
      </c>
      <c r="AB522" s="5">
        <v>5645.72</v>
      </c>
    </row>
    <row r="523" spans="1:28" x14ac:dyDescent="0.2">
      <c r="A523" s="5">
        <v>50</v>
      </c>
      <c r="B523" s="5">
        <v>0</v>
      </c>
      <c r="C523" s="5">
        <v>0</v>
      </c>
      <c r="D523" s="5">
        <v>1</v>
      </c>
      <c r="E523" s="5">
        <v>231</v>
      </c>
      <c r="F523" s="5">
        <f>ROUND(Source!BB510,O523)</f>
        <v>0</v>
      </c>
      <c r="G523" s="5" t="s">
        <v>120</v>
      </c>
      <c r="H523" s="5" t="s">
        <v>121</v>
      </c>
      <c r="I523" s="5"/>
      <c r="J523" s="5"/>
      <c r="K523" s="5">
        <v>231</v>
      </c>
      <c r="L523" s="5">
        <v>12</v>
      </c>
      <c r="M523" s="5">
        <v>3</v>
      </c>
      <c r="N523" s="5" t="s">
        <v>3</v>
      </c>
      <c r="O523" s="5">
        <v>2</v>
      </c>
      <c r="P523" s="5">
        <f>ROUND(Source!ET510,O523)</f>
        <v>0</v>
      </c>
      <c r="Q523" s="5"/>
      <c r="R523" s="5"/>
      <c r="S523" s="5"/>
      <c r="T523" s="5"/>
      <c r="U523" s="5"/>
      <c r="V523" s="5"/>
      <c r="W523" s="5">
        <v>0</v>
      </c>
      <c r="X523" s="5">
        <v>1</v>
      </c>
      <c r="Y523" s="5">
        <v>0</v>
      </c>
      <c r="Z523" s="5">
        <v>0</v>
      </c>
      <c r="AA523" s="5">
        <v>1</v>
      </c>
      <c r="AB523" s="5">
        <v>0</v>
      </c>
    </row>
    <row r="524" spans="1:28" x14ac:dyDescent="0.2">
      <c r="A524" s="5">
        <v>50</v>
      </c>
      <c r="B524" s="5">
        <v>0</v>
      </c>
      <c r="C524" s="5">
        <v>0</v>
      </c>
      <c r="D524" s="5">
        <v>1</v>
      </c>
      <c r="E524" s="5">
        <v>204</v>
      </c>
      <c r="F524" s="5">
        <f>ROUND(Source!R510,O524)</f>
        <v>2222.9</v>
      </c>
      <c r="G524" s="5" t="s">
        <v>122</v>
      </c>
      <c r="H524" s="5" t="s">
        <v>123</v>
      </c>
      <c r="I524" s="5"/>
      <c r="J524" s="5"/>
      <c r="K524" s="5">
        <v>204</v>
      </c>
      <c r="L524" s="5">
        <v>13</v>
      </c>
      <c r="M524" s="5">
        <v>3</v>
      </c>
      <c r="N524" s="5" t="s">
        <v>3</v>
      </c>
      <c r="O524" s="5">
        <v>2</v>
      </c>
      <c r="P524" s="5">
        <f>ROUND(Source!DJ510,O524)</f>
        <v>2222.9</v>
      </c>
      <c r="Q524" s="5"/>
      <c r="R524" s="5"/>
      <c r="S524" s="5"/>
      <c r="T524" s="5"/>
      <c r="U524" s="5"/>
      <c r="V524" s="5"/>
      <c r="W524" s="5">
        <v>2222.9</v>
      </c>
      <c r="X524" s="5">
        <v>1</v>
      </c>
      <c r="Y524" s="5">
        <v>2222.9</v>
      </c>
      <c r="Z524" s="5">
        <v>2222.9</v>
      </c>
      <c r="AA524" s="5">
        <v>1</v>
      </c>
      <c r="AB524" s="5">
        <v>2222.9</v>
      </c>
    </row>
    <row r="525" spans="1:28" x14ac:dyDescent="0.2">
      <c r="A525" s="5">
        <v>50</v>
      </c>
      <c r="B525" s="5">
        <v>0</v>
      </c>
      <c r="C525" s="5">
        <v>0</v>
      </c>
      <c r="D525" s="5">
        <v>1</v>
      </c>
      <c r="E525" s="5">
        <v>205</v>
      </c>
      <c r="F525" s="5">
        <f>ROUND(Source!S510,O525)</f>
        <v>99082.86</v>
      </c>
      <c r="G525" s="5" t="s">
        <v>124</v>
      </c>
      <c r="H525" s="5" t="s">
        <v>125</v>
      </c>
      <c r="I525" s="5"/>
      <c r="J525" s="5"/>
      <c r="K525" s="5">
        <v>205</v>
      </c>
      <c r="L525" s="5">
        <v>14</v>
      </c>
      <c r="M525" s="5">
        <v>3</v>
      </c>
      <c r="N525" s="5" t="s">
        <v>3</v>
      </c>
      <c r="O525" s="5">
        <v>2</v>
      </c>
      <c r="P525" s="5">
        <f>ROUND(Source!DK510,O525)</f>
        <v>99082.86</v>
      </c>
      <c r="Q525" s="5"/>
      <c r="R525" s="5"/>
      <c r="S525" s="5"/>
      <c r="T525" s="5"/>
      <c r="U525" s="5"/>
      <c r="V525" s="5"/>
      <c r="W525" s="5">
        <v>99082.86</v>
      </c>
      <c r="X525" s="5">
        <v>1</v>
      </c>
      <c r="Y525" s="5">
        <v>99082.86</v>
      </c>
      <c r="Z525" s="5">
        <v>99082.86</v>
      </c>
      <c r="AA525" s="5">
        <v>1</v>
      </c>
      <c r="AB525" s="5">
        <v>99082.86</v>
      </c>
    </row>
    <row r="526" spans="1:28" x14ac:dyDescent="0.2">
      <c r="A526" s="5">
        <v>50</v>
      </c>
      <c r="B526" s="5">
        <v>0</v>
      </c>
      <c r="C526" s="5">
        <v>0</v>
      </c>
      <c r="D526" s="5">
        <v>1</v>
      </c>
      <c r="E526" s="5">
        <v>232</v>
      </c>
      <c r="F526" s="5">
        <f>ROUND(Source!BC510,O526)</f>
        <v>0</v>
      </c>
      <c r="G526" s="5" t="s">
        <v>126</v>
      </c>
      <c r="H526" s="5" t="s">
        <v>127</v>
      </c>
      <c r="I526" s="5"/>
      <c r="J526" s="5"/>
      <c r="K526" s="5">
        <v>232</v>
      </c>
      <c r="L526" s="5">
        <v>15</v>
      </c>
      <c r="M526" s="5">
        <v>3</v>
      </c>
      <c r="N526" s="5" t="s">
        <v>3</v>
      </c>
      <c r="O526" s="5">
        <v>2</v>
      </c>
      <c r="P526" s="5">
        <f>ROUND(Source!EU510,O526)</f>
        <v>0</v>
      </c>
      <c r="Q526" s="5"/>
      <c r="R526" s="5"/>
      <c r="S526" s="5"/>
      <c r="T526" s="5"/>
      <c r="U526" s="5"/>
      <c r="V526" s="5"/>
      <c r="W526" s="5">
        <v>0</v>
      </c>
      <c r="X526" s="5">
        <v>1</v>
      </c>
      <c r="Y526" s="5">
        <v>0</v>
      </c>
      <c r="Z526" s="5">
        <v>0</v>
      </c>
      <c r="AA526" s="5">
        <v>1</v>
      </c>
      <c r="AB526" s="5">
        <v>0</v>
      </c>
    </row>
    <row r="527" spans="1:28" x14ac:dyDescent="0.2">
      <c r="A527" s="5">
        <v>50</v>
      </c>
      <c r="B527" s="5">
        <v>0</v>
      </c>
      <c r="C527" s="5">
        <v>0</v>
      </c>
      <c r="D527" s="5">
        <v>1</v>
      </c>
      <c r="E527" s="5">
        <v>214</v>
      </c>
      <c r="F527" s="5">
        <f>ROUND(Source!AS510,O527)</f>
        <v>0</v>
      </c>
      <c r="G527" s="5" t="s">
        <v>128</v>
      </c>
      <c r="H527" s="5" t="s">
        <v>129</v>
      </c>
      <c r="I527" s="5"/>
      <c r="J527" s="5"/>
      <c r="K527" s="5">
        <v>214</v>
      </c>
      <c r="L527" s="5">
        <v>16</v>
      </c>
      <c r="M527" s="5">
        <v>3</v>
      </c>
      <c r="N527" s="5" t="s">
        <v>3</v>
      </c>
      <c r="O527" s="5">
        <v>2</v>
      </c>
      <c r="P527" s="5">
        <f>ROUND(Source!EK510,O527)</f>
        <v>0</v>
      </c>
      <c r="Q527" s="5"/>
      <c r="R527" s="5"/>
      <c r="S527" s="5"/>
      <c r="T527" s="5"/>
      <c r="U527" s="5"/>
      <c r="V527" s="5"/>
      <c r="W527" s="5">
        <v>0</v>
      </c>
      <c r="X527" s="5">
        <v>1</v>
      </c>
      <c r="Y527" s="5">
        <v>0</v>
      </c>
      <c r="Z527" s="5">
        <v>0</v>
      </c>
      <c r="AA527" s="5">
        <v>1</v>
      </c>
      <c r="AB527" s="5">
        <v>0</v>
      </c>
    </row>
    <row r="528" spans="1:28" x14ac:dyDescent="0.2">
      <c r="A528" s="5">
        <v>50</v>
      </c>
      <c r="B528" s="5">
        <v>0</v>
      </c>
      <c r="C528" s="5">
        <v>0</v>
      </c>
      <c r="D528" s="5">
        <v>1</v>
      </c>
      <c r="E528" s="5">
        <v>215</v>
      </c>
      <c r="F528" s="5">
        <f>ROUND(Source!AT510,O528)</f>
        <v>637191.31999999995</v>
      </c>
      <c r="G528" s="5" t="s">
        <v>130</v>
      </c>
      <c r="H528" s="5" t="s">
        <v>131</v>
      </c>
      <c r="I528" s="5"/>
      <c r="J528" s="5"/>
      <c r="K528" s="5">
        <v>215</v>
      </c>
      <c r="L528" s="5">
        <v>17</v>
      </c>
      <c r="M528" s="5">
        <v>3</v>
      </c>
      <c r="N528" s="5" t="s">
        <v>3</v>
      </c>
      <c r="O528" s="5">
        <v>2</v>
      </c>
      <c r="P528" s="5">
        <f>ROUND(Source!EL510,O528)</f>
        <v>637191.31999999995</v>
      </c>
      <c r="Q528" s="5"/>
      <c r="R528" s="5"/>
      <c r="S528" s="5"/>
      <c r="T528" s="5"/>
      <c r="U528" s="5"/>
      <c r="V528" s="5"/>
      <c r="W528" s="5">
        <v>637191.31999999995</v>
      </c>
      <c r="X528" s="5">
        <v>1</v>
      </c>
      <c r="Y528" s="5">
        <v>637191.31999999995</v>
      </c>
      <c r="Z528" s="5">
        <v>637191.31999999995</v>
      </c>
      <c r="AA528" s="5">
        <v>1</v>
      </c>
      <c r="AB528" s="5">
        <v>637191.31999999995</v>
      </c>
    </row>
    <row r="529" spans="1:206" x14ac:dyDescent="0.2">
      <c r="A529" s="5">
        <v>50</v>
      </c>
      <c r="B529" s="5">
        <v>0</v>
      </c>
      <c r="C529" s="5">
        <v>0</v>
      </c>
      <c r="D529" s="5">
        <v>1</v>
      </c>
      <c r="E529" s="5">
        <v>217</v>
      </c>
      <c r="F529" s="5">
        <f>ROUND(Source!AU510,O529)</f>
        <v>0</v>
      </c>
      <c r="G529" s="5" t="s">
        <v>132</v>
      </c>
      <c r="H529" s="5" t="s">
        <v>133</v>
      </c>
      <c r="I529" s="5"/>
      <c r="J529" s="5"/>
      <c r="K529" s="5">
        <v>217</v>
      </c>
      <c r="L529" s="5">
        <v>18</v>
      </c>
      <c r="M529" s="5">
        <v>3</v>
      </c>
      <c r="N529" s="5" t="s">
        <v>3</v>
      </c>
      <c r="O529" s="5">
        <v>2</v>
      </c>
      <c r="P529" s="5">
        <f>ROUND(Source!EM510,O529)</f>
        <v>0</v>
      </c>
      <c r="Q529" s="5"/>
      <c r="R529" s="5"/>
      <c r="S529" s="5"/>
      <c r="T529" s="5"/>
      <c r="U529" s="5"/>
      <c r="V529" s="5"/>
      <c r="W529" s="5">
        <v>0</v>
      </c>
      <c r="X529" s="5">
        <v>1</v>
      </c>
      <c r="Y529" s="5">
        <v>0</v>
      </c>
      <c r="Z529" s="5">
        <v>0</v>
      </c>
      <c r="AA529" s="5">
        <v>1</v>
      </c>
      <c r="AB529" s="5">
        <v>0</v>
      </c>
    </row>
    <row r="530" spans="1:206" x14ac:dyDescent="0.2">
      <c r="A530" s="5">
        <v>50</v>
      </c>
      <c r="B530" s="5">
        <v>0</v>
      </c>
      <c r="C530" s="5">
        <v>0</v>
      </c>
      <c r="D530" s="5">
        <v>1</v>
      </c>
      <c r="E530" s="5">
        <v>230</v>
      </c>
      <c r="F530" s="5">
        <f>ROUND(Source!BA510,O530)</f>
        <v>0</v>
      </c>
      <c r="G530" s="5" t="s">
        <v>134</v>
      </c>
      <c r="H530" s="5" t="s">
        <v>135</v>
      </c>
      <c r="I530" s="5"/>
      <c r="J530" s="5"/>
      <c r="K530" s="5">
        <v>230</v>
      </c>
      <c r="L530" s="5">
        <v>19</v>
      </c>
      <c r="M530" s="5">
        <v>3</v>
      </c>
      <c r="N530" s="5" t="s">
        <v>3</v>
      </c>
      <c r="O530" s="5">
        <v>2</v>
      </c>
      <c r="P530" s="5">
        <f>ROUND(Source!ES510,O530)</f>
        <v>0</v>
      </c>
      <c r="Q530" s="5"/>
      <c r="R530" s="5"/>
      <c r="S530" s="5"/>
      <c r="T530" s="5"/>
      <c r="U530" s="5"/>
      <c r="V530" s="5"/>
      <c r="W530" s="5">
        <v>0</v>
      </c>
      <c r="X530" s="5">
        <v>1</v>
      </c>
      <c r="Y530" s="5">
        <v>0</v>
      </c>
      <c r="Z530" s="5">
        <v>0</v>
      </c>
      <c r="AA530" s="5">
        <v>1</v>
      </c>
      <c r="AB530" s="5">
        <v>0</v>
      </c>
    </row>
    <row r="531" spans="1:206" x14ac:dyDescent="0.2">
      <c r="A531" s="5">
        <v>50</v>
      </c>
      <c r="B531" s="5">
        <v>0</v>
      </c>
      <c r="C531" s="5">
        <v>0</v>
      </c>
      <c r="D531" s="5">
        <v>1</v>
      </c>
      <c r="E531" s="5">
        <v>206</v>
      </c>
      <c r="F531" s="5">
        <f>ROUND(Source!T510,O531)</f>
        <v>0</v>
      </c>
      <c r="G531" s="5" t="s">
        <v>136</v>
      </c>
      <c r="H531" s="5" t="s">
        <v>137</v>
      </c>
      <c r="I531" s="5"/>
      <c r="J531" s="5"/>
      <c r="K531" s="5">
        <v>206</v>
      </c>
      <c r="L531" s="5">
        <v>20</v>
      </c>
      <c r="M531" s="5">
        <v>3</v>
      </c>
      <c r="N531" s="5" t="s">
        <v>3</v>
      </c>
      <c r="O531" s="5">
        <v>2</v>
      </c>
      <c r="P531" s="5">
        <f>ROUND(Source!DL510,O531)</f>
        <v>0</v>
      </c>
      <c r="Q531" s="5"/>
      <c r="R531" s="5"/>
      <c r="S531" s="5"/>
      <c r="T531" s="5"/>
      <c r="U531" s="5"/>
      <c r="V531" s="5"/>
      <c r="W531" s="5">
        <v>0</v>
      </c>
      <c r="X531" s="5">
        <v>1</v>
      </c>
      <c r="Y531" s="5">
        <v>0</v>
      </c>
      <c r="Z531" s="5">
        <v>0</v>
      </c>
      <c r="AA531" s="5">
        <v>1</v>
      </c>
      <c r="AB531" s="5">
        <v>0</v>
      </c>
    </row>
    <row r="532" spans="1:206" x14ac:dyDescent="0.2">
      <c r="A532" s="5">
        <v>50</v>
      </c>
      <c r="B532" s="5">
        <v>0</v>
      </c>
      <c r="C532" s="5">
        <v>0</v>
      </c>
      <c r="D532" s="5">
        <v>1</v>
      </c>
      <c r="E532" s="5">
        <v>207</v>
      </c>
      <c r="F532" s="5">
        <f>Source!U510</f>
        <v>247.02582959999998</v>
      </c>
      <c r="G532" s="5" t="s">
        <v>138</v>
      </c>
      <c r="H532" s="5" t="s">
        <v>139</v>
      </c>
      <c r="I532" s="5"/>
      <c r="J532" s="5"/>
      <c r="K532" s="5">
        <v>207</v>
      </c>
      <c r="L532" s="5">
        <v>21</v>
      </c>
      <c r="M532" s="5">
        <v>3</v>
      </c>
      <c r="N532" s="5" t="s">
        <v>3</v>
      </c>
      <c r="O532" s="5">
        <v>-1</v>
      </c>
      <c r="P532" s="5">
        <f>Source!DM510</f>
        <v>247.02582959999998</v>
      </c>
      <c r="Q532" s="5"/>
      <c r="R532" s="5"/>
      <c r="S532" s="5"/>
      <c r="T532" s="5"/>
      <c r="U532" s="5"/>
      <c r="V532" s="5"/>
      <c r="W532" s="5">
        <v>247.02582959999998</v>
      </c>
      <c r="X532" s="5">
        <v>1</v>
      </c>
      <c r="Y532" s="5">
        <v>247.02582959999998</v>
      </c>
      <c r="Z532" s="5">
        <v>247.02582959999998</v>
      </c>
      <c r="AA532" s="5">
        <v>1</v>
      </c>
      <c r="AB532" s="5">
        <v>247.02582959999998</v>
      </c>
    </row>
    <row r="533" spans="1:206" x14ac:dyDescent="0.2">
      <c r="A533" s="5">
        <v>50</v>
      </c>
      <c r="B533" s="5">
        <v>0</v>
      </c>
      <c r="C533" s="5">
        <v>0</v>
      </c>
      <c r="D533" s="5">
        <v>1</v>
      </c>
      <c r="E533" s="5">
        <v>208</v>
      </c>
      <c r="F533" s="5">
        <f>Source!V510</f>
        <v>0</v>
      </c>
      <c r="G533" s="5" t="s">
        <v>140</v>
      </c>
      <c r="H533" s="5" t="s">
        <v>141</v>
      </c>
      <c r="I533" s="5"/>
      <c r="J533" s="5"/>
      <c r="K533" s="5">
        <v>208</v>
      </c>
      <c r="L533" s="5">
        <v>22</v>
      </c>
      <c r="M533" s="5">
        <v>3</v>
      </c>
      <c r="N533" s="5" t="s">
        <v>3</v>
      </c>
      <c r="O533" s="5">
        <v>-1</v>
      </c>
      <c r="P533" s="5">
        <f>Source!DN510</f>
        <v>0</v>
      </c>
      <c r="Q533" s="5"/>
      <c r="R533" s="5"/>
      <c r="S533" s="5"/>
      <c r="T533" s="5"/>
      <c r="U533" s="5"/>
      <c r="V533" s="5"/>
      <c r="W533" s="5">
        <v>0</v>
      </c>
      <c r="X533" s="5">
        <v>1</v>
      </c>
      <c r="Y533" s="5">
        <v>0</v>
      </c>
      <c r="Z533" s="5">
        <v>0</v>
      </c>
      <c r="AA533" s="5">
        <v>1</v>
      </c>
      <c r="AB533" s="5">
        <v>0</v>
      </c>
    </row>
    <row r="534" spans="1:206" x14ac:dyDescent="0.2">
      <c r="A534" s="5">
        <v>50</v>
      </c>
      <c r="B534" s="5">
        <v>0</v>
      </c>
      <c r="C534" s="5">
        <v>0</v>
      </c>
      <c r="D534" s="5">
        <v>1</v>
      </c>
      <c r="E534" s="5">
        <v>209</v>
      </c>
      <c r="F534" s="5">
        <f>ROUND(Source!W510,O534)</f>
        <v>0</v>
      </c>
      <c r="G534" s="5" t="s">
        <v>142</v>
      </c>
      <c r="H534" s="5" t="s">
        <v>143</v>
      </c>
      <c r="I534" s="5"/>
      <c r="J534" s="5"/>
      <c r="K534" s="5">
        <v>209</v>
      </c>
      <c r="L534" s="5">
        <v>23</v>
      </c>
      <c r="M534" s="5">
        <v>3</v>
      </c>
      <c r="N534" s="5" t="s">
        <v>3</v>
      </c>
      <c r="O534" s="5">
        <v>2</v>
      </c>
      <c r="P534" s="5">
        <f>ROUND(Source!DO510,O534)</f>
        <v>0</v>
      </c>
      <c r="Q534" s="5"/>
      <c r="R534" s="5"/>
      <c r="S534" s="5"/>
      <c r="T534" s="5"/>
      <c r="U534" s="5"/>
      <c r="V534" s="5"/>
      <c r="W534" s="5">
        <v>0</v>
      </c>
      <c r="X534" s="5">
        <v>1</v>
      </c>
      <c r="Y534" s="5">
        <v>0</v>
      </c>
      <c r="Z534" s="5">
        <v>0</v>
      </c>
      <c r="AA534" s="5">
        <v>1</v>
      </c>
      <c r="AB534" s="5">
        <v>0</v>
      </c>
    </row>
    <row r="535" spans="1:206" x14ac:dyDescent="0.2">
      <c r="A535" s="5">
        <v>50</v>
      </c>
      <c r="B535" s="5">
        <v>0</v>
      </c>
      <c r="C535" s="5">
        <v>0</v>
      </c>
      <c r="D535" s="5">
        <v>1</v>
      </c>
      <c r="E535" s="5">
        <v>233</v>
      </c>
      <c r="F535" s="5">
        <f>ROUND(Source!BD510,O535)</f>
        <v>0</v>
      </c>
      <c r="G535" s="5" t="s">
        <v>144</v>
      </c>
      <c r="H535" s="5" t="s">
        <v>145</v>
      </c>
      <c r="I535" s="5"/>
      <c r="J535" s="5"/>
      <c r="K535" s="5">
        <v>233</v>
      </c>
      <c r="L535" s="5">
        <v>24</v>
      </c>
      <c r="M535" s="5">
        <v>3</v>
      </c>
      <c r="N535" s="5" t="s">
        <v>3</v>
      </c>
      <c r="O535" s="5">
        <v>2</v>
      </c>
      <c r="P535" s="5">
        <f>ROUND(Source!EV510,O535)</f>
        <v>0</v>
      </c>
      <c r="Q535" s="5"/>
      <c r="R535" s="5"/>
      <c r="S535" s="5"/>
      <c r="T535" s="5"/>
      <c r="U535" s="5"/>
      <c r="V535" s="5"/>
      <c r="W535" s="5">
        <v>0</v>
      </c>
      <c r="X535" s="5">
        <v>1</v>
      </c>
      <c r="Y535" s="5">
        <v>0</v>
      </c>
      <c r="Z535" s="5">
        <v>0</v>
      </c>
      <c r="AA535" s="5">
        <v>1</v>
      </c>
      <c r="AB535" s="5">
        <v>0</v>
      </c>
    </row>
    <row r="536" spans="1:206" x14ac:dyDescent="0.2">
      <c r="A536" s="5">
        <v>50</v>
      </c>
      <c r="B536" s="5">
        <v>0</v>
      </c>
      <c r="C536" s="5">
        <v>0</v>
      </c>
      <c r="D536" s="5">
        <v>1</v>
      </c>
      <c r="E536" s="5">
        <v>210</v>
      </c>
      <c r="F536" s="5">
        <f>ROUND(Source!X510,O536)</f>
        <v>91156.23</v>
      </c>
      <c r="G536" s="5" t="s">
        <v>146</v>
      </c>
      <c r="H536" s="5" t="s">
        <v>147</v>
      </c>
      <c r="I536" s="5"/>
      <c r="J536" s="5"/>
      <c r="K536" s="5">
        <v>210</v>
      </c>
      <c r="L536" s="5">
        <v>25</v>
      </c>
      <c r="M536" s="5">
        <v>3</v>
      </c>
      <c r="N536" s="5" t="s">
        <v>3</v>
      </c>
      <c r="O536" s="5">
        <v>2</v>
      </c>
      <c r="P536" s="5">
        <f>ROUND(Source!DP510,O536)</f>
        <v>91156.23</v>
      </c>
      <c r="Q536" s="5"/>
      <c r="R536" s="5"/>
      <c r="S536" s="5"/>
      <c r="T536" s="5"/>
      <c r="U536" s="5"/>
      <c r="V536" s="5"/>
      <c r="W536" s="5">
        <v>91156.23</v>
      </c>
      <c r="X536" s="5">
        <v>1</v>
      </c>
      <c r="Y536" s="5">
        <v>91156.23</v>
      </c>
      <c r="Z536" s="5">
        <v>91156.23</v>
      </c>
      <c r="AA536" s="5">
        <v>1</v>
      </c>
      <c r="AB536" s="5">
        <v>91156.23</v>
      </c>
    </row>
    <row r="537" spans="1:206" x14ac:dyDescent="0.2">
      <c r="A537" s="5">
        <v>50</v>
      </c>
      <c r="B537" s="5">
        <v>0</v>
      </c>
      <c r="C537" s="5">
        <v>0</v>
      </c>
      <c r="D537" s="5">
        <v>1</v>
      </c>
      <c r="E537" s="5">
        <v>211</v>
      </c>
      <c r="F537" s="5">
        <f>ROUND(Source!Y510,O537)</f>
        <v>42605.63</v>
      </c>
      <c r="G537" s="5" t="s">
        <v>148</v>
      </c>
      <c r="H537" s="5" t="s">
        <v>149</v>
      </c>
      <c r="I537" s="5"/>
      <c r="J537" s="5"/>
      <c r="K537" s="5">
        <v>211</v>
      </c>
      <c r="L537" s="5">
        <v>26</v>
      </c>
      <c r="M537" s="5">
        <v>3</v>
      </c>
      <c r="N537" s="5" t="s">
        <v>3</v>
      </c>
      <c r="O537" s="5">
        <v>2</v>
      </c>
      <c r="P537" s="5">
        <f>ROUND(Source!DQ510,O537)</f>
        <v>42605.63</v>
      </c>
      <c r="Q537" s="5"/>
      <c r="R537" s="5"/>
      <c r="S537" s="5"/>
      <c r="T537" s="5"/>
      <c r="U537" s="5"/>
      <c r="V537" s="5"/>
      <c r="W537" s="5">
        <v>42605.63</v>
      </c>
      <c r="X537" s="5">
        <v>1</v>
      </c>
      <c r="Y537" s="5">
        <v>42605.63</v>
      </c>
      <c r="Z537" s="5">
        <v>42605.63</v>
      </c>
      <c r="AA537" s="5">
        <v>1</v>
      </c>
      <c r="AB537" s="5">
        <v>42605.63</v>
      </c>
    </row>
    <row r="538" spans="1:206" x14ac:dyDescent="0.2">
      <c r="A538" s="5">
        <v>50</v>
      </c>
      <c r="B538" s="5">
        <v>0</v>
      </c>
      <c r="C538" s="5">
        <v>0</v>
      </c>
      <c r="D538" s="5">
        <v>1</v>
      </c>
      <c r="E538" s="5">
        <v>224</v>
      </c>
      <c r="F538" s="5">
        <f>ROUND(Source!AR510,O538)</f>
        <v>637191.31999999995</v>
      </c>
      <c r="G538" s="5" t="s">
        <v>150</v>
      </c>
      <c r="H538" s="5" t="s">
        <v>151</v>
      </c>
      <c r="I538" s="5"/>
      <c r="J538" s="5"/>
      <c r="K538" s="5">
        <v>224</v>
      </c>
      <c r="L538" s="5">
        <v>27</v>
      </c>
      <c r="M538" s="5">
        <v>3</v>
      </c>
      <c r="N538" s="5" t="s">
        <v>3</v>
      </c>
      <c r="O538" s="5">
        <v>2</v>
      </c>
      <c r="P538" s="5">
        <f>ROUND(Source!EJ510,O538)</f>
        <v>637191.31999999995</v>
      </c>
      <c r="Q538" s="5"/>
      <c r="R538" s="5"/>
      <c r="S538" s="5"/>
      <c r="T538" s="5"/>
      <c r="U538" s="5"/>
      <c r="V538" s="5"/>
      <c r="W538" s="5">
        <v>637191.31999999995</v>
      </c>
      <c r="X538" s="5">
        <v>1</v>
      </c>
      <c r="Y538" s="5">
        <v>637191.31999999995</v>
      </c>
      <c r="Z538" s="5">
        <v>637191.31999999995</v>
      </c>
      <c r="AA538" s="5">
        <v>1</v>
      </c>
      <c r="AB538" s="5">
        <v>637191.31999999995</v>
      </c>
    </row>
    <row r="540" spans="1:206" x14ac:dyDescent="0.2">
      <c r="A540" s="3">
        <v>51</v>
      </c>
      <c r="B540" s="3">
        <f>B20</f>
        <v>1</v>
      </c>
      <c r="C540" s="3">
        <f>A20</f>
        <v>3</v>
      </c>
      <c r="D540" s="3">
        <f>ROW(A20)</f>
        <v>20</v>
      </c>
      <c r="E540" s="3"/>
      <c r="F540" s="3" t="str">
        <f>IF(F20&lt;&gt;"",F20,"")</f>
        <v/>
      </c>
      <c r="G540" s="3" t="str">
        <f>IF(G20&lt;&gt;"",G20,"")</f>
        <v>КЛ в коллекторах (Временная и постоянная схемы) от коллектора «КВК-галерея» ПК-0 до СП 60004. Корты-2. 1 этап (временная схема)</v>
      </c>
      <c r="H540" s="3">
        <v>0</v>
      </c>
      <c r="I540" s="3"/>
      <c r="J540" s="3"/>
      <c r="K540" s="3"/>
      <c r="L540" s="3"/>
      <c r="M540" s="3"/>
      <c r="N540" s="3"/>
      <c r="O540" s="3">
        <f t="shared" ref="O540:T540" si="354">ROUND(O133+O206+O301+O461+O510+AB540,2)</f>
        <v>5536412.6399999997</v>
      </c>
      <c r="P540" s="3">
        <f t="shared" si="354"/>
        <v>5044293.05</v>
      </c>
      <c r="Q540" s="3">
        <f t="shared" si="354"/>
        <v>46838.82</v>
      </c>
      <c r="R540" s="3">
        <f t="shared" si="354"/>
        <v>14894.63</v>
      </c>
      <c r="S540" s="3">
        <f t="shared" si="354"/>
        <v>445280.77</v>
      </c>
      <c r="T540" s="3">
        <f t="shared" si="354"/>
        <v>0</v>
      </c>
      <c r="U540" s="3">
        <f>U133+U206+U301+U461+U510+AH540</f>
        <v>1180.4231636788797</v>
      </c>
      <c r="V540" s="3">
        <f>V133+V206+V301+V461+V510+AI540</f>
        <v>0</v>
      </c>
      <c r="W540" s="3">
        <f>ROUND(W133+W206+W301+W461+W510+AJ540,2)</f>
        <v>0</v>
      </c>
      <c r="X540" s="3">
        <f>ROUND(X133+X206+X301+X461+X510+AK540,2)</f>
        <v>404551.05</v>
      </c>
      <c r="Y540" s="3">
        <f>ROUND(Y133+Y206+Y301+Y461+Y510+AL540,2)</f>
        <v>190655.04</v>
      </c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>
        <f t="shared" ref="AO540:BD540" si="355">ROUND(AO133+AO206+AO301+AO461+AO510+BX540,2)</f>
        <v>0</v>
      </c>
      <c r="AP540" s="3">
        <f t="shared" si="355"/>
        <v>0</v>
      </c>
      <c r="AQ540" s="3">
        <f t="shared" si="355"/>
        <v>0</v>
      </c>
      <c r="AR540" s="3">
        <f t="shared" si="355"/>
        <v>6155450.1399999997</v>
      </c>
      <c r="AS540" s="3">
        <f t="shared" si="355"/>
        <v>124212.21</v>
      </c>
      <c r="AT540" s="3">
        <f t="shared" si="355"/>
        <v>6031237.9299999997</v>
      </c>
      <c r="AU540" s="3">
        <f t="shared" si="355"/>
        <v>0</v>
      </c>
      <c r="AV540" s="3">
        <f t="shared" si="355"/>
        <v>5044293.05</v>
      </c>
      <c r="AW540" s="3">
        <f t="shared" si="355"/>
        <v>5044293.05</v>
      </c>
      <c r="AX540" s="3">
        <f t="shared" si="355"/>
        <v>0</v>
      </c>
      <c r="AY540" s="3">
        <f t="shared" si="355"/>
        <v>5044293.05</v>
      </c>
      <c r="AZ540" s="3">
        <f t="shared" si="355"/>
        <v>0</v>
      </c>
      <c r="BA540" s="3">
        <f t="shared" si="355"/>
        <v>0</v>
      </c>
      <c r="BB540" s="3">
        <f t="shared" si="355"/>
        <v>0</v>
      </c>
      <c r="BC540" s="3">
        <f t="shared" si="355"/>
        <v>0</v>
      </c>
      <c r="BD540" s="3">
        <f t="shared" si="355"/>
        <v>0</v>
      </c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  <c r="BY540" s="3"/>
      <c r="BZ540" s="3"/>
      <c r="CA540" s="3"/>
      <c r="CB540" s="3"/>
      <c r="CC540" s="3"/>
      <c r="CD540" s="3"/>
      <c r="CE540" s="3"/>
      <c r="CF540" s="3"/>
      <c r="CG540" s="3"/>
      <c r="CH540" s="3"/>
      <c r="CI540" s="3"/>
      <c r="CJ540" s="3"/>
      <c r="CK540" s="3"/>
      <c r="CL540" s="3"/>
      <c r="CM540" s="3"/>
      <c r="CN540" s="3"/>
      <c r="CO540" s="3"/>
      <c r="CP540" s="3"/>
      <c r="CQ540" s="3"/>
      <c r="CR540" s="3"/>
      <c r="CS540" s="3"/>
      <c r="CT540" s="3"/>
      <c r="CU540" s="3"/>
      <c r="CV540" s="3"/>
      <c r="CW540" s="3"/>
      <c r="CX540" s="3"/>
      <c r="CY540" s="3"/>
      <c r="CZ540" s="3"/>
      <c r="DA540" s="3"/>
      <c r="DB540" s="3"/>
      <c r="DC540" s="3"/>
      <c r="DD540" s="3"/>
      <c r="DE540" s="3"/>
      <c r="DF540" s="3"/>
      <c r="DG540" s="4">
        <f t="shared" ref="DG540:DL540" si="356">ROUND(DG133+DG206+DG301+DG461+DG510+DT540,2)</f>
        <v>5510910.5</v>
      </c>
      <c r="DH540" s="4">
        <f t="shared" si="356"/>
        <v>5018790.91</v>
      </c>
      <c r="DI540" s="4">
        <f t="shared" si="356"/>
        <v>46838.82</v>
      </c>
      <c r="DJ540" s="4">
        <f t="shared" si="356"/>
        <v>14894.63</v>
      </c>
      <c r="DK540" s="4">
        <f t="shared" si="356"/>
        <v>445280.77</v>
      </c>
      <c r="DL540" s="4">
        <f t="shared" si="356"/>
        <v>0</v>
      </c>
      <c r="DM540" s="4">
        <f>DM133+DM206+DM301+DM461+DM510+DZ540</f>
        <v>1180.4231636788797</v>
      </c>
      <c r="DN540" s="4">
        <f>DN133+DN206+DN301+DN461+DN510+EA540</f>
        <v>0</v>
      </c>
      <c r="DO540" s="4">
        <f>ROUND(DO133+DO206+DO301+DO461+DO510+EB540,2)</f>
        <v>0</v>
      </c>
      <c r="DP540" s="4">
        <f>ROUND(DP133+DP206+DP301+DP461+DP510+EC540,2)</f>
        <v>404551.05</v>
      </c>
      <c r="DQ540" s="4">
        <f>ROUND(DQ133+DQ206+DQ301+DQ461+DQ510+ED540,2)</f>
        <v>190655.04</v>
      </c>
      <c r="DR540" s="4"/>
      <c r="DS540" s="4"/>
      <c r="DT540" s="4"/>
      <c r="DU540" s="4"/>
      <c r="DV540" s="4"/>
      <c r="DW540" s="4"/>
      <c r="DX540" s="4"/>
      <c r="DY540" s="4"/>
      <c r="DZ540" s="4"/>
      <c r="EA540" s="4"/>
      <c r="EB540" s="4"/>
      <c r="EC540" s="4"/>
      <c r="ED540" s="4"/>
      <c r="EE540" s="4"/>
      <c r="EF540" s="4"/>
      <c r="EG540" s="4">
        <f t="shared" ref="EG540:EV540" si="357">ROUND(EG133+EG206+EG301+EG461+EG510+FP540,2)</f>
        <v>0</v>
      </c>
      <c r="EH540" s="4">
        <f t="shared" si="357"/>
        <v>0</v>
      </c>
      <c r="EI540" s="4">
        <f t="shared" si="357"/>
        <v>0</v>
      </c>
      <c r="EJ540" s="4">
        <f t="shared" si="357"/>
        <v>6129948</v>
      </c>
      <c r="EK540" s="4">
        <f t="shared" si="357"/>
        <v>98710.07</v>
      </c>
      <c r="EL540" s="4">
        <f t="shared" si="357"/>
        <v>6031237.9299999997</v>
      </c>
      <c r="EM540" s="4">
        <f t="shared" si="357"/>
        <v>0</v>
      </c>
      <c r="EN540" s="4">
        <f t="shared" si="357"/>
        <v>5018790.91</v>
      </c>
      <c r="EO540" s="4">
        <f t="shared" si="357"/>
        <v>5018790.91</v>
      </c>
      <c r="EP540" s="4">
        <f t="shared" si="357"/>
        <v>0</v>
      </c>
      <c r="EQ540" s="4">
        <f t="shared" si="357"/>
        <v>5018790.91</v>
      </c>
      <c r="ER540" s="4">
        <f t="shared" si="357"/>
        <v>0</v>
      </c>
      <c r="ES540" s="4">
        <f t="shared" si="357"/>
        <v>0</v>
      </c>
      <c r="ET540" s="4">
        <f t="shared" si="357"/>
        <v>0</v>
      </c>
      <c r="EU540" s="4">
        <f t="shared" si="357"/>
        <v>0</v>
      </c>
      <c r="EV540" s="4">
        <f t="shared" si="357"/>
        <v>0</v>
      </c>
      <c r="EW540" s="4"/>
      <c r="EX540" s="4"/>
      <c r="EY540" s="4"/>
      <c r="EZ540" s="4"/>
      <c r="FA540" s="4"/>
      <c r="FB540" s="4"/>
      <c r="FC540" s="4"/>
      <c r="FD540" s="4"/>
      <c r="FE540" s="4"/>
      <c r="FF540" s="4"/>
      <c r="FG540" s="4"/>
      <c r="FH540" s="4"/>
      <c r="FI540" s="4"/>
      <c r="FJ540" s="4"/>
      <c r="FK540" s="4"/>
      <c r="FL540" s="4"/>
      <c r="FM540" s="4"/>
      <c r="FN540" s="4"/>
      <c r="FO540" s="4"/>
      <c r="FP540" s="4"/>
      <c r="FQ540" s="4"/>
      <c r="FR540" s="4"/>
      <c r="FS540" s="4"/>
      <c r="FT540" s="4"/>
      <c r="FU540" s="4"/>
      <c r="FV540" s="4"/>
      <c r="FW540" s="4"/>
      <c r="FX540" s="4"/>
      <c r="FY540" s="4"/>
      <c r="FZ540" s="4"/>
      <c r="GA540" s="4"/>
      <c r="GB540" s="4"/>
      <c r="GC540" s="4"/>
      <c r="GD540" s="4"/>
      <c r="GE540" s="4"/>
      <c r="GF540" s="4"/>
      <c r="GG540" s="4"/>
      <c r="GH540" s="4"/>
      <c r="GI540" s="4"/>
      <c r="GJ540" s="4"/>
      <c r="GK540" s="4"/>
      <c r="GL540" s="4"/>
      <c r="GM540" s="4"/>
      <c r="GN540" s="4"/>
      <c r="GO540" s="4"/>
      <c r="GP540" s="4"/>
      <c r="GQ540" s="4"/>
      <c r="GR540" s="4"/>
      <c r="GS540" s="4"/>
      <c r="GT540" s="4"/>
      <c r="GU540" s="4"/>
      <c r="GV540" s="4"/>
      <c r="GW540" s="4"/>
      <c r="GX540" s="4">
        <v>0</v>
      </c>
    </row>
    <row r="542" spans="1:206" x14ac:dyDescent="0.2">
      <c r="A542" s="5">
        <v>50</v>
      </c>
      <c r="B542" s="5">
        <v>0</v>
      </c>
      <c r="C542" s="5">
        <v>0</v>
      </c>
      <c r="D542" s="5">
        <v>1</v>
      </c>
      <c r="E542" s="5">
        <v>201</v>
      </c>
      <c r="F542" s="5">
        <f>ROUND(Source!O540,O542)</f>
        <v>5536412.6399999997</v>
      </c>
      <c r="G542" s="5" t="s">
        <v>98</v>
      </c>
      <c r="H542" s="5" t="s">
        <v>99</v>
      </c>
      <c r="I542" s="5"/>
      <c r="J542" s="5"/>
      <c r="K542" s="5">
        <v>201</v>
      </c>
      <c r="L542" s="5">
        <v>1</v>
      </c>
      <c r="M542" s="5">
        <v>3</v>
      </c>
      <c r="N542" s="5" t="s">
        <v>3</v>
      </c>
      <c r="O542" s="5">
        <v>2</v>
      </c>
      <c r="P542" s="5">
        <f>ROUND(Source!DG540,O542)</f>
        <v>5510910.5</v>
      </c>
      <c r="Q542" s="5"/>
      <c r="R542" s="5"/>
      <c r="S542" s="5"/>
      <c r="T542" s="5"/>
      <c r="U542" s="5"/>
      <c r="V542" s="5"/>
      <c r="W542" s="5">
        <v>5536412.6399999997</v>
      </c>
      <c r="X542" s="5">
        <v>1</v>
      </c>
      <c r="Y542" s="5">
        <v>5536412.6399999997</v>
      </c>
      <c r="Z542" s="5">
        <v>5510910.5</v>
      </c>
      <c r="AA542" s="5">
        <v>1</v>
      </c>
      <c r="AB542" s="5">
        <v>5510910.5</v>
      </c>
    </row>
    <row r="543" spans="1:206" x14ac:dyDescent="0.2">
      <c r="A543" s="5">
        <v>50</v>
      </c>
      <c r="B543" s="5">
        <v>0</v>
      </c>
      <c r="C543" s="5">
        <v>0</v>
      </c>
      <c r="D543" s="5">
        <v>1</v>
      </c>
      <c r="E543" s="5">
        <v>202</v>
      </c>
      <c r="F543" s="5">
        <f>ROUND(Source!P540,O543)</f>
        <v>5044293.05</v>
      </c>
      <c r="G543" s="5" t="s">
        <v>100</v>
      </c>
      <c r="H543" s="5" t="s">
        <v>101</v>
      </c>
      <c r="I543" s="5"/>
      <c r="J543" s="5"/>
      <c r="K543" s="5">
        <v>202</v>
      </c>
      <c r="L543" s="5">
        <v>2</v>
      </c>
      <c r="M543" s="5">
        <v>3</v>
      </c>
      <c r="N543" s="5" t="s">
        <v>3</v>
      </c>
      <c r="O543" s="5">
        <v>2</v>
      </c>
      <c r="P543" s="5">
        <f>ROUND(Source!DH540,O543)</f>
        <v>5018790.91</v>
      </c>
      <c r="Q543" s="5"/>
      <c r="R543" s="5"/>
      <c r="S543" s="5"/>
      <c r="T543" s="5"/>
      <c r="U543" s="5"/>
      <c r="V543" s="5"/>
      <c r="W543" s="5">
        <v>5044293.05</v>
      </c>
      <c r="X543" s="5">
        <v>1</v>
      </c>
      <c r="Y543" s="5">
        <v>5044293.05</v>
      </c>
      <c r="Z543" s="5">
        <v>5018790.91</v>
      </c>
      <c r="AA543" s="5">
        <v>1</v>
      </c>
      <c r="AB543" s="5">
        <v>5018790.91</v>
      </c>
    </row>
    <row r="544" spans="1:206" x14ac:dyDescent="0.2">
      <c r="A544" s="5">
        <v>50</v>
      </c>
      <c r="B544" s="5">
        <v>0</v>
      </c>
      <c r="C544" s="5">
        <v>0</v>
      </c>
      <c r="D544" s="5">
        <v>1</v>
      </c>
      <c r="E544" s="5">
        <v>222</v>
      </c>
      <c r="F544" s="5">
        <f>ROUND(Source!AO540,O544)</f>
        <v>0</v>
      </c>
      <c r="G544" s="5" t="s">
        <v>102</v>
      </c>
      <c r="H544" s="5" t="s">
        <v>103</v>
      </c>
      <c r="I544" s="5"/>
      <c r="J544" s="5"/>
      <c r="K544" s="5">
        <v>222</v>
      </c>
      <c r="L544" s="5">
        <v>3</v>
      </c>
      <c r="M544" s="5">
        <v>3</v>
      </c>
      <c r="N544" s="5" t="s">
        <v>3</v>
      </c>
      <c r="O544" s="5">
        <v>2</v>
      </c>
      <c r="P544" s="5">
        <f>ROUND(Source!EG540,O544)</f>
        <v>0</v>
      </c>
      <c r="Q544" s="5"/>
      <c r="R544" s="5"/>
      <c r="S544" s="5"/>
      <c r="T544" s="5"/>
      <c r="U544" s="5"/>
      <c r="V544" s="5"/>
      <c r="W544" s="5">
        <v>0</v>
      </c>
      <c r="X544" s="5">
        <v>1</v>
      </c>
      <c r="Y544" s="5">
        <v>0</v>
      </c>
      <c r="Z544" s="5">
        <v>0</v>
      </c>
      <c r="AA544" s="5">
        <v>1</v>
      </c>
      <c r="AB544" s="5">
        <v>0</v>
      </c>
    </row>
    <row r="545" spans="1:28" x14ac:dyDescent="0.2">
      <c r="A545" s="5">
        <v>50</v>
      </c>
      <c r="B545" s="5">
        <v>0</v>
      </c>
      <c r="C545" s="5">
        <v>0</v>
      </c>
      <c r="D545" s="5">
        <v>1</v>
      </c>
      <c r="E545" s="5">
        <v>225</v>
      </c>
      <c r="F545" s="5">
        <f>ROUND(Source!AV540,O545)</f>
        <v>5044293.05</v>
      </c>
      <c r="G545" s="5" t="s">
        <v>104</v>
      </c>
      <c r="H545" s="5" t="s">
        <v>105</v>
      </c>
      <c r="I545" s="5"/>
      <c r="J545" s="5"/>
      <c r="K545" s="5">
        <v>225</v>
      </c>
      <c r="L545" s="5">
        <v>4</v>
      </c>
      <c r="M545" s="5">
        <v>3</v>
      </c>
      <c r="N545" s="5" t="s">
        <v>3</v>
      </c>
      <c r="O545" s="5">
        <v>2</v>
      </c>
      <c r="P545" s="5">
        <f>ROUND(Source!EN540,O545)</f>
        <v>5018790.91</v>
      </c>
      <c r="Q545" s="5"/>
      <c r="R545" s="5"/>
      <c r="S545" s="5"/>
      <c r="T545" s="5"/>
      <c r="U545" s="5"/>
      <c r="V545" s="5"/>
      <c r="W545" s="5">
        <v>5044293.05</v>
      </c>
      <c r="X545" s="5">
        <v>1</v>
      </c>
      <c r="Y545" s="5">
        <v>5044293.05</v>
      </c>
      <c r="Z545" s="5">
        <v>5018790.91</v>
      </c>
      <c r="AA545" s="5">
        <v>1</v>
      </c>
      <c r="AB545" s="5">
        <v>5018790.91</v>
      </c>
    </row>
    <row r="546" spans="1:28" x14ac:dyDescent="0.2">
      <c r="A546" s="5">
        <v>50</v>
      </c>
      <c r="B546" s="5">
        <v>0</v>
      </c>
      <c r="C546" s="5">
        <v>0</v>
      </c>
      <c r="D546" s="5">
        <v>1</v>
      </c>
      <c r="E546" s="5">
        <v>226</v>
      </c>
      <c r="F546" s="5">
        <f>ROUND(Source!AW540,O546)</f>
        <v>5044293.05</v>
      </c>
      <c r="G546" s="5" t="s">
        <v>106</v>
      </c>
      <c r="H546" s="5" t="s">
        <v>107</v>
      </c>
      <c r="I546" s="5"/>
      <c r="J546" s="5"/>
      <c r="K546" s="5">
        <v>226</v>
      </c>
      <c r="L546" s="5">
        <v>5</v>
      </c>
      <c r="M546" s="5">
        <v>3</v>
      </c>
      <c r="N546" s="5" t="s">
        <v>3</v>
      </c>
      <c r="O546" s="5">
        <v>2</v>
      </c>
      <c r="P546" s="5">
        <f>ROUND(Source!EO540,O546)</f>
        <v>5018790.91</v>
      </c>
      <c r="Q546" s="5"/>
      <c r="R546" s="5"/>
      <c r="S546" s="5"/>
      <c r="T546" s="5"/>
      <c r="U546" s="5"/>
      <c r="V546" s="5"/>
      <c r="W546" s="5">
        <v>5044293.05</v>
      </c>
      <c r="X546" s="5">
        <v>1</v>
      </c>
      <c r="Y546" s="5">
        <v>5044293.05</v>
      </c>
      <c r="Z546" s="5">
        <v>5018790.91</v>
      </c>
      <c r="AA546" s="5">
        <v>1</v>
      </c>
      <c r="AB546" s="5">
        <v>5018790.91</v>
      </c>
    </row>
    <row r="547" spans="1:28" x14ac:dyDescent="0.2">
      <c r="A547" s="5">
        <v>50</v>
      </c>
      <c r="B547" s="5">
        <v>0</v>
      </c>
      <c r="C547" s="5">
        <v>0</v>
      </c>
      <c r="D547" s="5">
        <v>1</v>
      </c>
      <c r="E547" s="5">
        <v>227</v>
      </c>
      <c r="F547" s="5">
        <f>ROUND(Source!AX540,O547)</f>
        <v>0</v>
      </c>
      <c r="G547" s="5" t="s">
        <v>108</v>
      </c>
      <c r="H547" s="5" t="s">
        <v>109</v>
      </c>
      <c r="I547" s="5"/>
      <c r="J547" s="5"/>
      <c r="K547" s="5">
        <v>227</v>
      </c>
      <c r="L547" s="5">
        <v>6</v>
      </c>
      <c r="M547" s="5">
        <v>3</v>
      </c>
      <c r="N547" s="5" t="s">
        <v>3</v>
      </c>
      <c r="O547" s="5">
        <v>2</v>
      </c>
      <c r="P547" s="5">
        <f>ROUND(Source!EP540,O547)</f>
        <v>0</v>
      </c>
      <c r="Q547" s="5"/>
      <c r="R547" s="5"/>
      <c r="S547" s="5"/>
      <c r="T547" s="5"/>
      <c r="U547" s="5"/>
      <c r="V547" s="5"/>
      <c r="W547" s="5">
        <v>0</v>
      </c>
      <c r="X547" s="5">
        <v>1</v>
      </c>
      <c r="Y547" s="5">
        <v>0</v>
      </c>
      <c r="Z547" s="5">
        <v>0</v>
      </c>
      <c r="AA547" s="5">
        <v>1</v>
      </c>
      <c r="AB547" s="5">
        <v>0</v>
      </c>
    </row>
    <row r="548" spans="1:28" x14ac:dyDescent="0.2">
      <c r="A548" s="5">
        <v>50</v>
      </c>
      <c r="B548" s="5">
        <v>0</v>
      </c>
      <c r="C548" s="5">
        <v>0</v>
      </c>
      <c r="D548" s="5">
        <v>1</v>
      </c>
      <c r="E548" s="5">
        <v>228</v>
      </c>
      <c r="F548" s="5">
        <f>ROUND(Source!AY540,O548)</f>
        <v>5044293.05</v>
      </c>
      <c r="G548" s="5" t="s">
        <v>110</v>
      </c>
      <c r="H548" s="5" t="s">
        <v>111</v>
      </c>
      <c r="I548" s="5"/>
      <c r="J548" s="5"/>
      <c r="K548" s="5">
        <v>228</v>
      </c>
      <c r="L548" s="5">
        <v>7</v>
      </c>
      <c r="M548" s="5">
        <v>3</v>
      </c>
      <c r="N548" s="5" t="s">
        <v>3</v>
      </c>
      <c r="O548" s="5">
        <v>2</v>
      </c>
      <c r="P548" s="5">
        <f>ROUND(Source!EQ540,O548)</f>
        <v>5018790.91</v>
      </c>
      <c r="Q548" s="5"/>
      <c r="R548" s="5"/>
      <c r="S548" s="5"/>
      <c r="T548" s="5"/>
      <c r="U548" s="5"/>
      <c r="V548" s="5"/>
      <c r="W548" s="5">
        <v>5044293.05</v>
      </c>
      <c r="X548" s="5">
        <v>1</v>
      </c>
      <c r="Y548" s="5">
        <v>5044293.05</v>
      </c>
      <c r="Z548" s="5">
        <v>5018790.91</v>
      </c>
      <c r="AA548" s="5">
        <v>1</v>
      </c>
      <c r="AB548" s="5">
        <v>5018790.91</v>
      </c>
    </row>
    <row r="549" spans="1:28" x14ac:dyDescent="0.2">
      <c r="A549" s="5">
        <v>50</v>
      </c>
      <c r="B549" s="5">
        <v>0</v>
      </c>
      <c r="C549" s="5">
        <v>0</v>
      </c>
      <c r="D549" s="5">
        <v>1</v>
      </c>
      <c r="E549" s="5">
        <v>216</v>
      </c>
      <c r="F549" s="5">
        <f>ROUND(Source!AP540,O549)</f>
        <v>0</v>
      </c>
      <c r="G549" s="5" t="s">
        <v>112</v>
      </c>
      <c r="H549" s="5" t="s">
        <v>113</v>
      </c>
      <c r="I549" s="5"/>
      <c r="J549" s="5"/>
      <c r="K549" s="5">
        <v>216</v>
      </c>
      <c r="L549" s="5">
        <v>8</v>
      </c>
      <c r="M549" s="5">
        <v>3</v>
      </c>
      <c r="N549" s="5" t="s">
        <v>3</v>
      </c>
      <c r="O549" s="5">
        <v>2</v>
      </c>
      <c r="P549" s="5">
        <f>ROUND(Source!EH540,O549)</f>
        <v>0</v>
      </c>
      <c r="Q549" s="5"/>
      <c r="R549" s="5"/>
      <c r="S549" s="5"/>
      <c r="T549" s="5"/>
      <c r="U549" s="5"/>
      <c r="V549" s="5"/>
      <c r="W549" s="5">
        <v>0</v>
      </c>
      <c r="X549" s="5">
        <v>1</v>
      </c>
      <c r="Y549" s="5">
        <v>0</v>
      </c>
      <c r="Z549" s="5">
        <v>0</v>
      </c>
      <c r="AA549" s="5">
        <v>1</v>
      </c>
      <c r="AB549" s="5">
        <v>0</v>
      </c>
    </row>
    <row r="550" spans="1:28" x14ac:dyDescent="0.2">
      <c r="A550" s="5">
        <v>50</v>
      </c>
      <c r="B550" s="5">
        <v>0</v>
      </c>
      <c r="C550" s="5">
        <v>0</v>
      </c>
      <c r="D550" s="5">
        <v>1</v>
      </c>
      <c r="E550" s="5">
        <v>223</v>
      </c>
      <c r="F550" s="5">
        <f>ROUND(Source!AQ540,O550)</f>
        <v>0</v>
      </c>
      <c r="G550" s="5" t="s">
        <v>114</v>
      </c>
      <c r="H550" s="5" t="s">
        <v>115</v>
      </c>
      <c r="I550" s="5"/>
      <c r="J550" s="5"/>
      <c r="K550" s="5">
        <v>223</v>
      </c>
      <c r="L550" s="5">
        <v>9</v>
      </c>
      <c r="M550" s="5">
        <v>3</v>
      </c>
      <c r="N550" s="5" t="s">
        <v>3</v>
      </c>
      <c r="O550" s="5">
        <v>2</v>
      </c>
      <c r="P550" s="5">
        <f>ROUND(Source!EI540,O550)</f>
        <v>0</v>
      </c>
      <c r="Q550" s="5"/>
      <c r="R550" s="5"/>
      <c r="S550" s="5"/>
      <c r="T550" s="5"/>
      <c r="U550" s="5"/>
      <c r="V550" s="5"/>
      <c r="W550" s="5">
        <v>0</v>
      </c>
      <c r="X550" s="5">
        <v>1</v>
      </c>
      <c r="Y550" s="5">
        <v>0</v>
      </c>
      <c r="Z550" s="5">
        <v>0</v>
      </c>
      <c r="AA550" s="5">
        <v>1</v>
      </c>
      <c r="AB550" s="5">
        <v>0</v>
      </c>
    </row>
    <row r="551" spans="1:28" x14ac:dyDescent="0.2">
      <c r="A551" s="5">
        <v>50</v>
      </c>
      <c r="B551" s="5">
        <v>0</v>
      </c>
      <c r="C551" s="5">
        <v>0</v>
      </c>
      <c r="D551" s="5">
        <v>1</v>
      </c>
      <c r="E551" s="5">
        <v>229</v>
      </c>
      <c r="F551" s="5">
        <f>ROUND(Source!AZ540,O551)</f>
        <v>0</v>
      </c>
      <c r="G551" s="5" t="s">
        <v>116</v>
      </c>
      <c r="H551" s="5" t="s">
        <v>117</v>
      </c>
      <c r="I551" s="5"/>
      <c r="J551" s="5"/>
      <c r="K551" s="5">
        <v>229</v>
      </c>
      <c r="L551" s="5">
        <v>10</v>
      </c>
      <c r="M551" s="5">
        <v>3</v>
      </c>
      <c r="N551" s="5" t="s">
        <v>3</v>
      </c>
      <c r="O551" s="5">
        <v>2</v>
      </c>
      <c r="P551" s="5">
        <f>ROUND(Source!ER540,O551)</f>
        <v>0</v>
      </c>
      <c r="Q551" s="5"/>
      <c r="R551" s="5"/>
      <c r="S551" s="5"/>
      <c r="T551" s="5"/>
      <c r="U551" s="5"/>
      <c r="V551" s="5"/>
      <c r="W551" s="5">
        <v>0</v>
      </c>
      <c r="X551" s="5">
        <v>1</v>
      </c>
      <c r="Y551" s="5">
        <v>0</v>
      </c>
      <c r="Z551" s="5">
        <v>0</v>
      </c>
      <c r="AA551" s="5">
        <v>1</v>
      </c>
      <c r="AB551" s="5">
        <v>0</v>
      </c>
    </row>
    <row r="552" spans="1:28" x14ac:dyDescent="0.2">
      <c r="A552" s="5">
        <v>50</v>
      </c>
      <c r="B552" s="5">
        <v>0</v>
      </c>
      <c r="C552" s="5">
        <v>0</v>
      </c>
      <c r="D552" s="5">
        <v>1</v>
      </c>
      <c r="E552" s="5">
        <v>203</v>
      </c>
      <c r="F552" s="5">
        <f>ROUND(Source!Q540,O552)</f>
        <v>46838.82</v>
      </c>
      <c r="G552" s="5" t="s">
        <v>118</v>
      </c>
      <c r="H552" s="5" t="s">
        <v>119</v>
      </c>
      <c r="I552" s="5"/>
      <c r="J552" s="5"/>
      <c r="K552" s="5">
        <v>203</v>
      </c>
      <c r="L552" s="5">
        <v>11</v>
      </c>
      <c r="M552" s="5">
        <v>3</v>
      </c>
      <c r="N552" s="5" t="s">
        <v>3</v>
      </c>
      <c r="O552" s="5">
        <v>2</v>
      </c>
      <c r="P552" s="5">
        <f>ROUND(Source!DI540,O552)</f>
        <v>46838.82</v>
      </c>
      <c r="Q552" s="5"/>
      <c r="R552" s="5"/>
      <c r="S552" s="5"/>
      <c r="T552" s="5"/>
      <c r="U552" s="5"/>
      <c r="V552" s="5"/>
      <c r="W552" s="5">
        <v>46838.82</v>
      </c>
      <c r="X552" s="5">
        <v>1</v>
      </c>
      <c r="Y552" s="5">
        <v>46838.82</v>
      </c>
      <c r="Z552" s="5">
        <v>46838.82</v>
      </c>
      <c r="AA552" s="5">
        <v>1</v>
      </c>
      <c r="AB552" s="5">
        <v>46838.82</v>
      </c>
    </row>
    <row r="553" spans="1:28" x14ac:dyDescent="0.2">
      <c r="A553" s="5">
        <v>50</v>
      </c>
      <c r="B553" s="5">
        <v>0</v>
      </c>
      <c r="C553" s="5">
        <v>0</v>
      </c>
      <c r="D553" s="5">
        <v>1</v>
      </c>
      <c r="E553" s="5">
        <v>231</v>
      </c>
      <c r="F553" s="5">
        <f>ROUND(Source!BB540,O553)</f>
        <v>0</v>
      </c>
      <c r="G553" s="5" t="s">
        <v>120</v>
      </c>
      <c r="H553" s="5" t="s">
        <v>121</v>
      </c>
      <c r="I553" s="5"/>
      <c r="J553" s="5"/>
      <c r="K553" s="5">
        <v>231</v>
      </c>
      <c r="L553" s="5">
        <v>12</v>
      </c>
      <c r="M553" s="5">
        <v>3</v>
      </c>
      <c r="N553" s="5" t="s">
        <v>3</v>
      </c>
      <c r="O553" s="5">
        <v>2</v>
      </c>
      <c r="P553" s="5">
        <f>ROUND(Source!ET540,O553)</f>
        <v>0</v>
      </c>
      <c r="Q553" s="5"/>
      <c r="R553" s="5"/>
      <c r="S553" s="5"/>
      <c r="T553" s="5"/>
      <c r="U553" s="5"/>
      <c r="V553" s="5"/>
      <c r="W553" s="5">
        <v>0</v>
      </c>
      <c r="X553" s="5">
        <v>1</v>
      </c>
      <c r="Y553" s="5">
        <v>0</v>
      </c>
      <c r="Z553" s="5">
        <v>0</v>
      </c>
      <c r="AA553" s="5">
        <v>1</v>
      </c>
      <c r="AB553" s="5">
        <v>0</v>
      </c>
    </row>
    <row r="554" spans="1:28" x14ac:dyDescent="0.2">
      <c r="A554" s="5">
        <v>50</v>
      </c>
      <c r="B554" s="5">
        <v>0</v>
      </c>
      <c r="C554" s="5">
        <v>0</v>
      </c>
      <c r="D554" s="5">
        <v>1</v>
      </c>
      <c r="E554" s="5">
        <v>204</v>
      </c>
      <c r="F554" s="5">
        <f>ROUND(Source!R540,O554)</f>
        <v>14894.63</v>
      </c>
      <c r="G554" s="5" t="s">
        <v>122</v>
      </c>
      <c r="H554" s="5" t="s">
        <v>123</v>
      </c>
      <c r="I554" s="5"/>
      <c r="J554" s="5"/>
      <c r="K554" s="5">
        <v>204</v>
      </c>
      <c r="L554" s="5">
        <v>13</v>
      </c>
      <c r="M554" s="5">
        <v>3</v>
      </c>
      <c r="N554" s="5" t="s">
        <v>3</v>
      </c>
      <c r="O554" s="5">
        <v>2</v>
      </c>
      <c r="P554" s="5">
        <f>ROUND(Source!DJ540,O554)</f>
        <v>14894.63</v>
      </c>
      <c r="Q554" s="5"/>
      <c r="R554" s="5"/>
      <c r="S554" s="5"/>
      <c r="T554" s="5"/>
      <c r="U554" s="5"/>
      <c r="V554" s="5"/>
      <c r="W554" s="5">
        <v>14894.63</v>
      </c>
      <c r="X554" s="5">
        <v>1</v>
      </c>
      <c r="Y554" s="5">
        <v>14894.63</v>
      </c>
      <c r="Z554" s="5">
        <v>14894.63</v>
      </c>
      <c r="AA554" s="5">
        <v>1</v>
      </c>
      <c r="AB554" s="5">
        <v>14894.63</v>
      </c>
    </row>
    <row r="555" spans="1:28" x14ac:dyDescent="0.2">
      <c r="A555" s="5">
        <v>50</v>
      </c>
      <c r="B555" s="5">
        <v>0</v>
      </c>
      <c r="C555" s="5">
        <v>0</v>
      </c>
      <c r="D555" s="5">
        <v>1</v>
      </c>
      <c r="E555" s="5">
        <v>205</v>
      </c>
      <c r="F555" s="5">
        <f>ROUND(Source!S540,O555)</f>
        <v>445280.77</v>
      </c>
      <c r="G555" s="5" t="s">
        <v>124</v>
      </c>
      <c r="H555" s="5" t="s">
        <v>125</v>
      </c>
      <c r="I555" s="5"/>
      <c r="J555" s="5"/>
      <c r="K555" s="5">
        <v>205</v>
      </c>
      <c r="L555" s="5">
        <v>14</v>
      </c>
      <c r="M555" s="5">
        <v>3</v>
      </c>
      <c r="N555" s="5" t="s">
        <v>3</v>
      </c>
      <c r="O555" s="5">
        <v>2</v>
      </c>
      <c r="P555" s="5">
        <f>ROUND(Source!DK540,O555)</f>
        <v>445280.77</v>
      </c>
      <c r="Q555" s="5"/>
      <c r="R555" s="5"/>
      <c r="S555" s="5"/>
      <c r="T555" s="5"/>
      <c r="U555" s="5"/>
      <c r="V555" s="5"/>
      <c r="W555" s="5">
        <v>445280.77</v>
      </c>
      <c r="X555" s="5">
        <v>1</v>
      </c>
      <c r="Y555" s="5">
        <v>445280.77</v>
      </c>
      <c r="Z555" s="5">
        <v>445280.77</v>
      </c>
      <c r="AA555" s="5">
        <v>1</v>
      </c>
      <c r="AB555" s="5">
        <v>445280.77</v>
      </c>
    </row>
    <row r="556" spans="1:28" x14ac:dyDescent="0.2">
      <c r="A556" s="5">
        <v>50</v>
      </c>
      <c r="B556" s="5">
        <v>0</v>
      </c>
      <c r="C556" s="5">
        <v>0</v>
      </c>
      <c r="D556" s="5">
        <v>1</v>
      </c>
      <c r="E556" s="5">
        <v>232</v>
      </c>
      <c r="F556" s="5">
        <f>ROUND(Source!BC540,O556)</f>
        <v>0</v>
      </c>
      <c r="G556" s="5" t="s">
        <v>126</v>
      </c>
      <c r="H556" s="5" t="s">
        <v>127</v>
      </c>
      <c r="I556" s="5"/>
      <c r="J556" s="5"/>
      <c r="K556" s="5">
        <v>232</v>
      </c>
      <c r="L556" s="5">
        <v>15</v>
      </c>
      <c r="M556" s="5">
        <v>3</v>
      </c>
      <c r="N556" s="5" t="s">
        <v>3</v>
      </c>
      <c r="O556" s="5">
        <v>2</v>
      </c>
      <c r="P556" s="5">
        <f>ROUND(Source!EU540,O556)</f>
        <v>0</v>
      </c>
      <c r="Q556" s="5"/>
      <c r="R556" s="5"/>
      <c r="S556" s="5"/>
      <c r="T556" s="5"/>
      <c r="U556" s="5"/>
      <c r="V556" s="5"/>
      <c r="W556" s="5">
        <v>0</v>
      </c>
      <c r="X556" s="5">
        <v>1</v>
      </c>
      <c r="Y556" s="5">
        <v>0</v>
      </c>
      <c r="Z556" s="5">
        <v>0</v>
      </c>
      <c r="AA556" s="5">
        <v>1</v>
      </c>
      <c r="AB556" s="5">
        <v>0</v>
      </c>
    </row>
    <row r="557" spans="1:28" x14ac:dyDescent="0.2">
      <c r="A557" s="5">
        <v>50</v>
      </c>
      <c r="B557" s="5">
        <v>0</v>
      </c>
      <c r="C557" s="5">
        <v>0</v>
      </c>
      <c r="D557" s="5">
        <v>1</v>
      </c>
      <c r="E557" s="5">
        <v>214</v>
      </c>
      <c r="F557" s="5">
        <f>ROUND(Source!AS540,O557)</f>
        <v>124212.21</v>
      </c>
      <c r="G557" s="5" t="s">
        <v>128</v>
      </c>
      <c r="H557" s="5" t="s">
        <v>129</v>
      </c>
      <c r="I557" s="5"/>
      <c r="J557" s="5"/>
      <c r="K557" s="5">
        <v>214</v>
      </c>
      <c r="L557" s="5">
        <v>16</v>
      </c>
      <c r="M557" s="5">
        <v>3</v>
      </c>
      <c r="N557" s="5" t="s">
        <v>3</v>
      </c>
      <c r="O557" s="5">
        <v>2</v>
      </c>
      <c r="P557" s="5">
        <f>ROUND(Source!EK540,O557)</f>
        <v>98710.07</v>
      </c>
      <c r="Q557" s="5"/>
      <c r="R557" s="5"/>
      <c r="S557" s="5"/>
      <c r="T557" s="5"/>
      <c r="U557" s="5"/>
      <c r="V557" s="5"/>
      <c r="W557" s="5">
        <v>124212.21</v>
      </c>
      <c r="X557" s="5">
        <v>1</v>
      </c>
      <c r="Y557" s="5">
        <v>124212.21</v>
      </c>
      <c r="Z557" s="5">
        <v>98710.07</v>
      </c>
      <c r="AA557" s="5">
        <v>1</v>
      </c>
      <c r="AB557" s="5">
        <v>98710.07</v>
      </c>
    </row>
    <row r="558" spans="1:28" x14ac:dyDescent="0.2">
      <c r="A558" s="5">
        <v>50</v>
      </c>
      <c r="B558" s="5">
        <v>0</v>
      </c>
      <c r="C558" s="5">
        <v>0</v>
      </c>
      <c r="D558" s="5">
        <v>1</v>
      </c>
      <c r="E558" s="5">
        <v>215</v>
      </c>
      <c r="F558" s="5">
        <f>ROUND(Source!AT540,O558)</f>
        <v>6031237.9299999997</v>
      </c>
      <c r="G558" s="5" t="s">
        <v>130</v>
      </c>
      <c r="H558" s="5" t="s">
        <v>131</v>
      </c>
      <c r="I558" s="5"/>
      <c r="J558" s="5"/>
      <c r="K558" s="5">
        <v>215</v>
      </c>
      <c r="L558" s="5">
        <v>17</v>
      </c>
      <c r="M558" s="5">
        <v>3</v>
      </c>
      <c r="N558" s="5" t="s">
        <v>3</v>
      </c>
      <c r="O558" s="5">
        <v>2</v>
      </c>
      <c r="P558" s="5">
        <f>ROUND(Source!EL540,O558)</f>
        <v>6031237.9299999997</v>
      </c>
      <c r="Q558" s="5"/>
      <c r="R558" s="5"/>
      <c r="S558" s="5"/>
      <c r="T558" s="5"/>
      <c r="U558" s="5"/>
      <c r="V558" s="5"/>
      <c r="W558" s="5">
        <v>6031237.9299999997</v>
      </c>
      <c r="X558" s="5">
        <v>1</v>
      </c>
      <c r="Y558" s="5">
        <v>6031237.9299999997</v>
      </c>
      <c r="Z558" s="5">
        <v>6031237.9299999997</v>
      </c>
      <c r="AA558" s="5">
        <v>1</v>
      </c>
      <c r="AB558" s="5">
        <v>6031237.9299999997</v>
      </c>
    </row>
    <row r="559" spans="1:28" x14ac:dyDescent="0.2">
      <c r="A559" s="5">
        <v>50</v>
      </c>
      <c r="B559" s="5">
        <v>0</v>
      </c>
      <c r="C559" s="5">
        <v>0</v>
      </c>
      <c r="D559" s="5">
        <v>1</v>
      </c>
      <c r="E559" s="5">
        <v>217</v>
      </c>
      <c r="F559" s="5">
        <f>ROUND(Source!AU540,O559)</f>
        <v>0</v>
      </c>
      <c r="G559" s="5" t="s">
        <v>132</v>
      </c>
      <c r="H559" s="5" t="s">
        <v>133</v>
      </c>
      <c r="I559" s="5"/>
      <c r="J559" s="5"/>
      <c r="K559" s="5">
        <v>217</v>
      </c>
      <c r="L559" s="5">
        <v>18</v>
      </c>
      <c r="M559" s="5">
        <v>3</v>
      </c>
      <c r="N559" s="5" t="s">
        <v>3</v>
      </c>
      <c r="O559" s="5">
        <v>2</v>
      </c>
      <c r="P559" s="5">
        <f>ROUND(Source!EM540,O559)</f>
        <v>0</v>
      </c>
      <c r="Q559" s="5"/>
      <c r="R559" s="5"/>
      <c r="S559" s="5"/>
      <c r="T559" s="5"/>
      <c r="U559" s="5"/>
      <c r="V559" s="5"/>
      <c r="W559" s="5">
        <v>0</v>
      </c>
      <c r="X559" s="5">
        <v>1</v>
      </c>
      <c r="Y559" s="5">
        <v>0</v>
      </c>
      <c r="Z559" s="5">
        <v>0</v>
      </c>
      <c r="AA559" s="5">
        <v>1</v>
      </c>
      <c r="AB559" s="5">
        <v>0</v>
      </c>
    </row>
    <row r="560" spans="1:28" x14ac:dyDescent="0.2">
      <c r="A560" s="5">
        <v>50</v>
      </c>
      <c r="B560" s="5">
        <v>0</v>
      </c>
      <c r="C560" s="5">
        <v>0</v>
      </c>
      <c r="D560" s="5">
        <v>1</v>
      </c>
      <c r="E560" s="5">
        <v>230</v>
      </c>
      <c r="F560" s="5">
        <f>ROUND(Source!BA540,O560)</f>
        <v>0</v>
      </c>
      <c r="G560" s="5" t="s">
        <v>134</v>
      </c>
      <c r="H560" s="5" t="s">
        <v>135</v>
      </c>
      <c r="I560" s="5"/>
      <c r="J560" s="5"/>
      <c r="K560" s="5">
        <v>230</v>
      </c>
      <c r="L560" s="5">
        <v>19</v>
      </c>
      <c r="M560" s="5">
        <v>3</v>
      </c>
      <c r="N560" s="5" t="s">
        <v>3</v>
      </c>
      <c r="O560" s="5">
        <v>2</v>
      </c>
      <c r="P560" s="5">
        <f>ROUND(Source!ES540,O560)</f>
        <v>0</v>
      </c>
      <c r="Q560" s="5"/>
      <c r="R560" s="5"/>
      <c r="S560" s="5"/>
      <c r="T560" s="5"/>
      <c r="U560" s="5"/>
      <c r="V560" s="5"/>
      <c r="W560" s="5">
        <v>0</v>
      </c>
      <c r="X560" s="5">
        <v>1</v>
      </c>
      <c r="Y560" s="5">
        <v>0</v>
      </c>
      <c r="Z560" s="5">
        <v>0</v>
      </c>
      <c r="AA560" s="5">
        <v>1</v>
      </c>
      <c r="AB560" s="5">
        <v>0</v>
      </c>
    </row>
    <row r="561" spans="1:206" x14ac:dyDescent="0.2">
      <c r="A561" s="5">
        <v>50</v>
      </c>
      <c r="B561" s="5">
        <v>0</v>
      </c>
      <c r="C561" s="5">
        <v>0</v>
      </c>
      <c r="D561" s="5">
        <v>1</v>
      </c>
      <c r="E561" s="5">
        <v>206</v>
      </c>
      <c r="F561" s="5">
        <f>ROUND(Source!T540,O561)</f>
        <v>0</v>
      </c>
      <c r="G561" s="5" t="s">
        <v>136</v>
      </c>
      <c r="H561" s="5" t="s">
        <v>137</v>
      </c>
      <c r="I561" s="5"/>
      <c r="J561" s="5"/>
      <c r="K561" s="5">
        <v>206</v>
      </c>
      <c r="L561" s="5">
        <v>20</v>
      </c>
      <c r="M561" s="5">
        <v>3</v>
      </c>
      <c r="N561" s="5" t="s">
        <v>3</v>
      </c>
      <c r="O561" s="5">
        <v>2</v>
      </c>
      <c r="P561" s="5">
        <f>ROUND(Source!DL540,O561)</f>
        <v>0</v>
      </c>
      <c r="Q561" s="5"/>
      <c r="R561" s="5"/>
      <c r="S561" s="5"/>
      <c r="T561" s="5"/>
      <c r="U561" s="5"/>
      <c r="V561" s="5"/>
      <c r="W561" s="5">
        <v>0</v>
      </c>
      <c r="X561" s="5">
        <v>1</v>
      </c>
      <c r="Y561" s="5">
        <v>0</v>
      </c>
      <c r="Z561" s="5">
        <v>0</v>
      </c>
      <c r="AA561" s="5">
        <v>1</v>
      </c>
      <c r="AB561" s="5">
        <v>0</v>
      </c>
    </row>
    <row r="562" spans="1:206" x14ac:dyDescent="0.2">
      <c r="A562" s="5">
        <v>50</v>
      </c>
      <c r="B562" s="5">
        <v>0</v>
      </c>
      <c r="C562" s="5">
        <v>0</v>
      </c>
      <c r="D562" s="5">
        <v>1</v>
      </c>
      <c r="E562" s="5">
        <v>207</v>
      </c>
      <c r="F562" s="5">
        <f>Source!U540</f>
        <v>1180.4231636788797</v>
      </c>
      <c r="G562" s="5" t="s">
        <v>138</v>
      </c>
      <c r="H562" s="5" t="s">
        <v>139</v>
      </c>
      <c r="I562" s="5"/>
      <c r="J562" s="5"/>
      <c r="K562" s="5">
        <v>207</v>
      </c>
      <c r="L562" s="5">
        <v>21</v>
      </c>
      <c r="M562" s="5">
        <v>3</v>
      </c>
      <c r="N562" s="5" t="s">
        <v>3</v>
      </c>
      <c r="O562" s="5">
        <v>-1</v>
      </c>
      <c r="P562" s="5">
        <f>Source!DM540</f>
        <v>1180.4231636788797</v>
      </c>
      <c r="Q562" s="5"/>
      <c r="R562" s="5"/>
      <c r="S562" s="5"/>
      <c r="T562" s="5"/>
      <c r="U562" s="5"/>
      <c r="V562" s="5"/>
      <c r="W562" s="5">
        <v>1180.42316367888</v>
      </c>
      <c r="X562" s="5">
        <v>1</v>
      </c>
      <c r="Y562" s="5">
        <v>1180.42316367888</v>
      </c>
      <c r="Z562" s="5">
        <v>1180.42316367888</v>
      </c>
      <c r="AA562" s="5">
        <v>1</v>
      </c>
      <c r="AB562" s="5">
        <v>1180.42316367888</v>
      </c>
    </row>
    <row r="563" spans="1:206" x14ac:dyDescent="0.2">
      <c r="A563" s="5">
        <v>50</v>
      </c>
      <c r="B563" s="5">
        <v>0</v>
      </c>
      <c r="C563" s="5">
        <v>0</v>
      </c>
      <c r="D563" s="5">
        <v>1</v>
      </c>
      <c r="E563" s="5">
        <v>208</v>
      </c>
      <c r="F563" s="5">
        <f>Source!V540</f>
        <v>0</v>
      </c>
      <c r="G563" s="5" t="s">
        <v>140</v>
      </c>
      <c r="H563" s="5" t="s">
        <v>141</v>
      </c>
      <c r="I563" s="5"/>
      <c r="J563" s="5"/>
      <c r="K563" s="5">
        <v>208</v>
      </c>
      <c r="L563" s="5">
        <v>22</v>
      </c>
      <c r="M563" s="5">
        <v>3</v>
      </c>
      <c r="N563" s="5" t="s">
        <v>3</v>
      </c>
      <c r="O563" s="5">
        <v>-1</v>
      </c>
      <c r="P563" s="5">
        <f>Source!DN540</f>
        <v>0</v>
      </c>
      <c r="Q563" s="5"/>
      <c r="R563" s="5"/>
      <c r="S563" s="5"/>
      <c r="T563" s="5"/>
      <c r="U563" s="5"/>
      <c r="V563" s="5"/>
      <c r="W563" s="5">
        <v>0</v>
      </c>
      <c r="X563" s="5">
        <v>1</v>
      </c>
      <c r="Y563" s="5">
        <v>0</v>
      </c>
      <c r="Z563" s="5">
        <v>0</v>
      </c>
      <c r="AA563" s="5">
        <v>1</v>
      </c>
      <c r="AB563" s="5">
        <v>0</v>
      </c>
    </row>
    <row r="564" spans="1:206" x14ac:dyDescent="0.2">
      <c r="A564" s="5">
        <v>50</v>
      </c>
      <c r="B564" s="5">
        <v>0</v>
      </c>
      <c r="C564" s="5">
        <v>0</v>
      </c>
      <c r="D564" s="5">
        <v>1</v>
      </c>
      <c r="E564" s="5">
        <v>209</v>
      </c>
      <c r="F564" s="5">
        <f>ROUND(Source!W540,O564)</f>
        <v>0</v>
      </c>
      <c r="G564" s="5" t="s">
        <v>142</v>
      </c>
      <c r="H564" s="5" t="s">
        <v>143</v>
      </c>
      <c r="I564" s="5"/>
      <c r="J564" s="5"/>
      <c r="K564" s="5">
        <v>209</v>
      </c>
      <c r="L564" s="5">
        <v>23</v>
      </c>
      <c r="M564" s="5">
        <v>3</v>
      </c>
      <c r="N564" s="5" t="s">
        <v>3</v>
      </c>
      <c r="O564" s="5">
        <v>2</v>
      </c>
      <c r="P564" s="5">
        <f>ROUND(Source!DO540,O564)</f>
        <v>0</v>
      </c>
      <c r="Q564" s="5"/>
      <c r="R564" s="5"/>
      <c r="S564" s="5"/>
      <c r="T564" s="5"/>
      <c r="U564" s="5"/>
      <c r="V564" s="5"/>
      <c r="W564" s="5">
        <v>0</v>
      </c>
      <c r="X564" s="5">
        <v>1</v>
      </c>
      <c r="Y564" s="5">
        <v>0</v>
      </c>
      <c r="Z564" s="5">
        <v>0</v>
      </c>
      <c r="AA564" s="5">
        <v>1</v>
      </c>
      <c r="AB564" s="5">
        <v>0</v>
      </c>
    </row>
    <row r="565" spans="1:206" x14ac:dyDescent="0.2">
      <c r="A565" s="5">
        <v>50</v>
      </c>
      <c r="B565" s="5">
        <v>0</v>
      </c>
      <c r="C565" s="5">
        <v>0</v>
      </c>
      <c r="D565" s="5">
        <v>1</v>
      </c>
      <c r="E565" s="5">
        <v>233</v>
      </c>
      <c r="F565" s="5">
        <f>ROUND(Source!BD540,O565)</f>
        <v>0</v>
      </c>
      <c r="G565" s="5" t="s">
        <v>144</v>
      </c>
      <c r="H565" s="5" t="s">
        <v>145</v>
      </c>
      <c r="I565" s="5"/>
      <c r="J565" s="5"/>
      <c r="K565" s="5">
        <v>233</v>
      </c>
      <c r="L565" s="5">
        <v>24</v>
      </c>
      <c r="M565" s="5">
        <v>3</v>
      </c>
      <c r="N565" s="5" t="s">
        <v>3</v>
      </c>
      <c r="O565" s="5">
        <v>2</v>
      </c>
      <c r="P565" s="5">
        <f>ROUND(Source!EV540,O565)</f>
        <v>0</v>
      </c>
      <c r="Q565" s="5"/>
      <c r="R565" s="5"/>
      <c r="S565" s="5"/>
      <c r="T565" s="5"/>
      <c r="U565" s="5"/>
      <c r="V565" s="5"/>
      <c r="W565" s="5">
        <v>0</v>
      </c>
      <c r="X565" s="5">
        <v>1</v>
      </c>
      <c r="Y565" s="5">
        <v>0</v>
      </c>
      <c r="Z565" s="5">
        <v>0</v>
      </c>
      <c r="AA565" s="5">
        <v>1</v>
      </c>
      <c r="AB565" s="5">
        <v>0</v>
      </c>
    </row>
    <row r="566" spans="1:206" x14ac:dyDescent="0.2">
      <c r="A566" s="5">
        <v>50</v>
      </c>
      <c r="B566" s="5">
        <v>0</v>
      </c>
      <c r="C566" s="5">
        <v>0</v>
      </c>
      <c r="D566" s="5">
        <v>1</v>
      </c>
      <c r="E566" s="5">
        <v>210</v>
      </c>
      <c r="F566" s="5">
        <f>ROUND(Source!X540,O566)</f>
        <v>404551.05</v>
      </c>
      <c r="G566" s="5" t="s">
        <v>146</v>
      </c>
      <c r="H566" s="5" t="s">
        <v>147</v>
      </c>
      <c r="I566" s="5"/>
      <c r="J566" s="5"/>
      <c r="K566" s="5">
        <v>210</v>
      </c>
      <c r="L566" s="5">
        <v>25</v>
      </c>
      <c r="M566" s="5">
        <v>3</v>
      </c>
      <c r="N566" s="5" t="s">
        <v>3</v>
      </c>
      <c r="O566" s="5">
        <v>2</v>
      </c>
      <c r="P566" s="5">
        <f>ROUND(Source!DP540,O566)</f>
        <v>404551.05</v>
      </c>
      <c r="Q566" s="5"/>
      <c r="R566" s="5"/>
      <c r="S566" s="5"/>
      <c r="T566" s="5"/>
      <c r="U566" s="5"/>
      <c r="V566" s="5"/>
      <c r="W566" s="5">
        <v>404551.05</v>
      </c>
      <c r="X566" s="5">
        <v>1</v>
      </c>
      <c r="Y566" s="5">
        <v>404551.05</v>
      </c>
      <c r="Z566" s="5">
        <v>404551.05</v>
      </c>
      <c r="AA566" s="5">
        <v>1</v>
      </c>
      <c r="AB566" s="5">
        <v>404551.05</v>
      </c>
    </row>
    <row r="567" spans="1:206" x14ac:dyDescent="0.2">
      <c r="A567" s="5">
        <v>50</v>
      </c>
      <c r="B567" s="5">
        <v>0</v>
      </c>
      <c r="C567" s="5">
        <v>0</v>
      </c>
      <c r="D567" s="5">
        <v>1</v>
      </c>
      <c r="E567" s="5">
        <v>211</v>
      </c>
      <c r="F567" s="5">
        <f>ROUND(Source!Y540,O567)</f>
        <v>190655.04</v>
      </c>
      <c r="G567" s="5" t="s">
        <v>148</v>
      </c>
      <c r="H567" s="5" t="s">
        <v>149</v>
      </c>
      <c r="I567" s="5"/>
      <c r="J567" s="5"/>
      <c r="K567" s="5">
        <v>211</v>
      </c>
      <c r="L567" s="5">
        <v>26</v>
      </c>
      <c r="M567" s="5">
        <v>3</v>
      </c>
      <c r="N567" s="5" t="s">
        <v>3</v>
      </c>
      <c r="O567" s="5">
        <v>2</v>
      </c>
      <c r="P567" s="5">
        <f>ROUND(Source!DQ540,O567)</f>
        <v>190655.04</v>
      </c>
      <c r="Q567" s="5"/>
      <c r="R567" s="5"/>
      <c r="S567" s="5"/>
      <c r="T567" s="5"/>
      <c r="U567" s="5"/>
      <c r="V567" s="5"/>
      <c r="W567" s="5">
        <v>190655.04</v>
      </c>
      <c r="X567" s="5">
        <v>1</v>
      </c>
      <c r="Y567" s="5">
        <v>190655.04</v>
      </c>
      <c r="Z567" s="5">
        <v>190655.04</v>
      </c>
      <c r="AA567" s="5">
        <v>1</v>
      </c>
      <c r="AB567" s="5">
        <v>190655.04</v>
      </c>
    </row>
    <row r="568" spans="1:206" x14ac:dyDescent="0.2">
      <c r="A568" s="5">
        <v>50</v>
      </c>
      <c r="B568" s="5">
        <v>0</v>
      </c>
      <c r="C568" s="5">
        <v>0</v>
      </c>
      <c r="D568" s="5">
        <v>1</v>
      </c>
      <c r="E568" s="5">
        <v>224</v>
      </c>
      <c r="F568" s="5">
        <f>ROUND(Source!AR540,O568)</f>
        <v>6155450.1399999997</v>
      </c>
      <c r="G568" s="5" t="s">
        <v>150</v>
      </c>
      <c r="H568" s="5" t="s">
        <v>151</v>
      </c>
      <c r="I568" s="5"/>
      <c r="J568" s="5"/>
      <c r="K568" s="5">
        <v>224</v>
      </c>
      <c r="L568" s="5">
        <v>27</v>
      </c>
      <c r="M568" s="5">
        <v>3</v>
      </c>
      <c r="N568" s="5" t="s">
        <v>3</v>
      </c>
      <c r="O568" s="5">
        <v>2</v>
      </c>
      <c r="P568" s="5">
        <f>ROUND(Source!EJ540,O568)</f>
        <v>6129948</v>
      </c>
      <c r="Q568" s="5"/>
      <c r="R568" s="5"/>
      <c r="S568" s="5"/>
      <c r="T568" s="5"/>
      <c r="U568" s="5"/>
      <c r="V568" s="5"/>
      <c r="W568" s="5">
        <v>6155450.1399999997</v>
      </c>
      <c r="X568" s="5">
        <v>1</v>
      </c>
      <c r="Y568" s="5">
        <v>6155450.1399999997</v>
      </c>
      <c r="Z568" s="5">
        <v>6129948</v>
      </c>
      <c r="AA568" s="5">
        <v>1</v>
      </c>
      <c r="AB568" s="5">
        <v>6129948</v>
      </c>
    </row>
    <row r="570" spans="1:206" x14ac:dyDescent="0.2">
      <c r="A570" s="3">
        <v>51</v>
      </c>
      <c r="B570" s="3">
        <f>B12</f>
        <v>603</v>
      </c>
      <c r="C570" s="3">
        <f>A12</f>
        <v>1</v>
      </c>
      <c r="D570" s="3">
        <f>ROW(A12)</f>
        <v>12</v>
      </c>
      <c r="E570" s="3"/>
      <c r="F570" s="3" t="str">
        <f>IF(F12&lt;&gt;"",F12,"")</f>
        <v>02-01-08 (2 этап)</v>
      </c>
      <c r="G570" s="3" t="str">
        <f>IF(G12&lt;&gt;"",G12,"")</f>
        <v>02-01-08 Корты-2_корр.4_под КС-2</v>
      </c>
      <c r="H570" s="3">
        <v>0</v>
      </c>
      <c r="I570" s="3"/>
      <c r="J570" s="3"/>
      <c r="K570" s="3"/>
      <c r="L570" s="3"/>
      <c r="M570" s="3"/>
      <c r="N570" s="3"/>
      <c r="O570" s="3">
        <f t="shared" ref="O570:T570" si="358">ROUND(O540,2)</f>
        <v>5536412.6399999997</v>
      </c>
      <c r="P570" s="3">
        <f t="shared" si="358"/>
        <v>5044293.05</v>
      </c>
      <c r="Q570" s="3">
        <f t="shared" si="358"/>
        <v>46838.82</v>
      </c>
      <c r="R570" s="3">
        <f t="shared" si="358"/>
        <v>14894.63</v>
      </c>
      <c r="S570" s="3">
        <f t="shared" si="358"/>
        <v>445280.77</v>
      </c>
      <c r="T570" s="3">
        <f t="shared" si="358"/>
        <v>0</v>
      </c>
      <c r="U570" s="3">
        <f>U540</f>
        <v>1180.4231636788797</v>
      </c>
      <c r="V570" s="3">
        <f>V540</f>
        <v>0</v>
      </c>
      <c r="W570" s="3">
        <f>ROUND(W540,2)</f>
        <v>0</v>
      </c>
      <c r="X570" s="3">
        <f>ROUND(X540,2)</f>
        <v>404551.05</v>
      </c>
      <c r="Y570" s="3">
        <f>ROUND(Y540,2)</f>
        <v>190655.04</v>
      </c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>
        <f t="shared" ref="AO570:BD570" si="359">ROUND(AO540,2)</f>
        <v>0</v>
      </c>
      <c r="AP570" s="3">
        <f t="shared" si="359"/>
        <v>0</v>
      </c>
      <c r="AQ570" s="3">
        <f t="shared" si="359"/>
        <v>0</v>
      </c>
      <c r="AR570" s="3">
        <f t="shared" si="359"/>
        <v>6155450.1399999997</v>
      </c>
      <c r="AS570" s="3">
        <f t="shared" si="359"/>
        <v>124212.21</v>
      </c>
      <c r="AT570" s="3">
        <f t="shared" si="359"/>
        <v>6031237.9299999997</v>
      </c>
      <c r="AU570" s="3">
        <f t="shared" si="359"/>
        <v>0</v>
      </c>
      <c r="AV570" s="3">
        <f t="shared" si="359"/>
        <v>5044293.05</v>
      </c>
      <c r="AW570" s="3">
        <f t="shared" si="359"/>
        <v>5044293.05</v>
      </c>
      <c r="AX570" s="3">
        <f t="shared" si="359"/>
        <v>0</v>
      </c>
      <c r="AY570" s="3">
        <f t="shared" si="359"/>
        <v>5044293.05</v>
      </c>
      <c r="AZ570" s="3">
        <f t="shared" si="359"/>
        <v>0</v>
      </c>
      <c r="BA570" s="3">
        <f t="shared" si="359"/>
        <v>0</v>
      </c>
      <c r="BB570" s="3">
        <f t="shared" si="359"/>
        <v>0</v>
      </c>
      <c r="BC570" s="3">
        <f t="shared" si="359"/>
        <v>0</v>
      </c>
      <c r="BD570" s="3">
        <f t="shared" si="359"/>
        <v>0</v>
      </c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  <c r="BY570" s="3"/>
      <c r="BZ570" s="3"/>
      <c r="CA570" s="3"/>
      <c r="CB570" s="3"/>
      <c r="CC570" s="3"/>
      <c r="CD570" s="3"/>
      <c r="CE570" s="3"/>
      <c r="CF570" s="3"/>
      <c r="CG570" s="3"/>
      <c r="CH570" s="3"/>
      <c r="CI570" s="3"/>
      <c r="CJ570" s="3"/>
      <c r="CK570" s="3"/>
      <c r="CL570" s="3"/>
      <c r="CM570" s="3"/>
      <c r="CN570" s="3"/>
      <c r="CO570" s="3"/>
      <c r="CP570" s="3"/>
      <c r="CQ570" s="3"/>
      <c r="CR570" s="3"/>
      <c r="CS570" s="3"/>
      <c r="CT570" s="3"/>
      <c r="CU570" s="3"/>
      <c r="CV570" s="3"/>
      <c r="CW570" s="3"/>
      <c r="CX570" s="3"/>
      <c r="CY570" s="3"/>
      <c r="CZ570" s="3"/>
      <c r="DA570" s="3"/>
      <c r="DB570" s="3"/>
      <c r="DC570" s="3"/>
      <c r="DD570" s="3"/>
      <c r="DE570" s="3"/>
      <c r="DF570" s="3"/>
      <c r="DG570" s="4">
        <f t="shared" ref="DG570:DL570" si="360">ROUND(DG540,2)</f>
        <v>5510910.5</v>
      </c>
      <c r="DH570" s="4">
        <f t="shared" si="360"/>
        <v>5018790.91</v>
      </c>
      <c r="DI570" s="4">
        <f t="shared" si="360"/>
        <v>46838.82</v>
      </c>
      <c r="DJ570" s="4">
        <f t="shared" si="360"/>
        <v>14894.63</v>
      </c>
      <c r="DK570" s="4">
        <f t="shared" si="360"/>
        <v>445280.77</v>
      </c>
      <c r="DL570" s="4">
        <f t="shared" si="360"/>
        <v>0</v>
      </c>
      <c r="DM570" s="4">
        <f>DM540</f>
        <v>1180.4231636788797</v>
      </c>
      <c r="DN570" s="4">
        <f>DN540</f>
        <v>0</v>
      </c>
      <c r="DO570" s="4">
        <f>ROUND(DO540,2)</f>
        <v>0</v>
      </c>
      <c r="DP570" s="4">
        <f>ROUND(DP540,2)</f>
        <v>404551.05</v>
      </c>
      <c r="DQ570" s="4">
        <f>ROUND(DQ540,2)</f>
        <v>190655.04</v>
      </c>
      <c r="DR570" s="4"/>
      <c r="DS570" s="4"/>
      <c r="DT570" s="4"/>
      <c r="DU570" s="4"/>
      <c r="DV570" s="4"/>
      <c r="DW570" s="4"/>
      <c r="DX570" s="4"/>
      <c r="DY570" s="4"/>
      <c r="DZ570" s="4"/>
      <c r="EA570" s="4"/>
      <c r="EB570" s="4"/>
      <c r="EC570" s="4"/>
      <c r="ED570" s="4"/>
      <c r="EE570" s="4"/>
      <c r="EF570" s="4"/>
      <c r="EG570" s="4">
        <f t="shared" ref="EG570:EV570" si="361">ROUND(EG540,2)</f>
        <v>0</v>
      </c>
      <c r="EH570" s="4">
        <f t="shared" si="361"/>
        <v>0</v>
      </c>
      <c r="EI570" s="4">
        <f t="shared" si="361"/>
        <v>0</v>
      </c>
      <c r="EJ570" s="4">
        <f t="shared" si="361"/>
        <v>6129948</v>
      </c>
      <c r="EK570" s="4">
        <f t="shared" si="361"/>
        <v>98710.07</v>
      </c>
      <c r="EL570" s="4">
        <f t="shared" si="361"/>
        <v>6031237.9299999997</v>
      </c>
      <c r="EM570" s="4">
        <f t="shared" si="361"/>
        <v>0</v>
      </c>
      <c r="EN570" s="4">
        <f t="shared" si="361"/>
        <v>5018790.91</v>
      </c>
      <c r="EO570" s="4">
        <f t="shared" si="361"/>
        <v>5018790.91</v>
      </c>
      <c r="EP570" s="4">
        <f t="shared" si="361"/>
        <v>0</v>
      </c>
      <c r="EQ570" s="4">
        <f t="shared" si="361"/>
        <v>5018790.91</v>
      </c>
      <c r="ER570" s="4">
        <f t="shared" si="361"/>
        <v>0</v>
      </c>
      <c r="ES570" s="4">
        <f t="shared" si="361"/>
        <v>0</v>
      </c>
      <c r="ET570" s="4">
        <f t="shared" si="361"/>
        <v>0</v>
      </c>
      <c r="EU570" s="4">
        <f t="shared" si="361"/>
        <v>0</v>
      </c>
      <c r="EV570" s="4">
        <f t="shared" si="361"/>
        <v>0</v>
      </c>
      <c r="EW570" s="4"/>
      <c r="EX570" s="4"/>
      <c r="EY570" s="4"/>
      <c r="EZ570" s="4"/>
      <c r="FA570" s="4"/>
      <c r="FB570" s="4"/>
      <c r="FC570" s="4"/>
      <c r="FD570" s="4"/>
      <c r="FE570" s="4"/>
      <c r="FF570" s="4"/>
      <c r="FG570" s="4"/>
      <c r="FH570" s="4"/>
      <c r="FI570" s="4"/>
      <c r="FJ570" s="4"/>
      <c r="FK570" s="4"/>
      <c r="FL570" s="4"/>
      <c r="FM570" s="4"/>
      <c r="FN570" s="4"/>
      <c r="FO570" s="4"/>
      <c r="FP570" s="4"/>
      <c r="FQ570" s="4"/>
      <c r="FR570" s="4"/>
      <c r="FS570" s="4"/>
      <c r="FT570" s="4"/>
      <c r="FU570" s="4"/>
      <c r="FV570" s="4"/>
      <c r="FW570" s="4"/>
      <c r="FX570" s="4"/>
      <c r="FY570" s="4"/>
      <c r="FZ570" s="4"/>
      <c r="GA570" s="4"/>
      <c r="GB570" s="4"/>
      <c r="GC570" s="4"/>
      <c r="GD570" s="4"/>
      <c r="GE570" s="4"/>
      <c r="GF570" s="4"/>
      <c r="GG570" s="4"/>
      <c r="GH570" s="4"/>
      <c r="GI570" s="4"/>
      <c r="GJ570" s="4"/>
      <c r="GK570" s="4"/>
      <c r="GL570" s="4"/>
      <c r="GM570" s="4"/>
      <c r="GN570" s="4"/>
      <c r="GO570" s="4"/>
      <c r="GP570" s="4"/>
      <c r="GQ570" s="4"/>
      <c r="GR570" s="4"/>
      <c r="GS570" s="4"/>
      <c r="GT570" s="4"/>
      <c r="GU570" s="4"/>
      <c r="GV570" s="4"/>
      <c r="GW570" s="4"/>
      <c r="GX570" s="4">
        <v>0</v>
      </c>
    </row>
    <row r="572" spans="1:206" x14ac:dyDescent="0.2">
      <c r="A572" s="5">
        <v>50</v>
      </c>
      <c r="B572" s="5">
        <v>0</v>
      </c>
      <c r="C572" s="5">
        <v>0</v>
      </c>
      <c r="D572" s="5">
        <v>1</v>
      </c>
      <c r="E572" s="5">
        <v>201</v>
      </c>
      <c r="F572" s="5">
        <f>ROUND(Source!O570,O572)</f>
        <v>5536412.6399999997</v>
      </c>
      <c r="G572" s="5" t="s">
        <v>98</v>
      </c>
      <c r="H572" s="5" t="s">
        <v>99</v>
      </c>
      <c r="I572" s="5"/>
      <c r="J572" s="5"/>
      <c r="K572" s="5">
        <v>201</v>
      </c>
      <c r="L572" s="5">
        <v>1</v>
      </c>
      <c r="M572" s="5">
        <v>3</v>
      </c>
      <c r="N572" s="5" t="s">
        <v>3</v>
      </c>
      <c r="O572" s="5">
        <v>2</v>
      </c>
      <c r="P572" s="5">
        <f>ROUND(Source!DG570,O572)</f>
        <v>5510910.5</v>
      </c>
      <c r="Q572" s="5"/>
      <c r="R572" s="5"/>
      <c r="S572" s="5"/>
      <c r="T572" s="5"/>
      <c r="U572" s="5"/>
      <c r="V572" s="5"/>
      <c r="W572" s="5">
        <v>5536412.6399999997</v>
      </c>
      <c r="X572" s="5">
        <v>1</v>
      </c>
      <c r="Y572" s="5">
        <v>5536412.6399999997</v>
      </c>
      <c r="Z572" s="5">
        <v>5510910.5</v>
      </c>
      <c r="AA572" s="5">
        <v>1</v>
      </c>
      <c r="AB572" s="5">
        <v>5510910.5</v>
      </c>
    </row>
    <row r="573" spans="1:206" x14ac:dyDescent="0.2">
      <c r="A573" s="5">
        <v>50</v>
      </c>
      <c r="B573" s="5">
        <v>0</v>
      </c>
      <c r="C573" s="5">
        <v>0</v>
      </c>
      <c r="D573" s="5">
        <v>1</v>
      </c>
      <c r="E573" s="5">
        <v>202</v>
      </c>
      <c r="F573" s="5">
        <f>ROUND(Source!P570,O573)</f>
        <v>5044293.05</v>
      </c>
      <c r="G573" s="5" t="s">
        <v>100</v>
      </c>
      <c r="H573" s="5" t="s">
        <v>101</v>
      </c>
      <c r="I573" s="5"/>
      <c r="J573" s="5"/>
      <c r="K573" s="5">
        <v>202</v>
      </c>
      <c r="L573" s="5">
        <v>2</v>
      </c>
      <c r="M573" s="5">
        <v>3</v>
      </c>
      <c r="N573" s="5" t="s">
        <v>3</v>
      </c>
      <c r="O573" s="5">
        <v>2</v>
      </c>
      <c r="P573" s="5">
        <f>ROUND(Source!DH570,O573)</f>
        <v>5018790.91</v>
      </c>
      <c r="Q573" s="5"/>
      <c r="R573" s="5"/>
      <c r="S573" s="5"/>
      <c r="T573" s="5"/>
      <c r="U573" s="5"/>
      <c r="V573" s="5"/>
      <c r="W573" s="5">
        <v>5044293.05</v>
      </c>
      <c r="X573" s="5">
        <v>1</v>
      </c>
      <c r="Y573" s="5">
        <v>5044293.05</v>
      </c>
      <c r="Z573" s="5">
        <v>5018790.91</v>
      </c>
      <c r="AA573" s="5">
        <v>1</v>
      </c>
      <c r="AB573" s="5">
        <v>5018790.91</v>
      </c>
    </row>
    <row r="574" spans="1:206" x14ac:dyDescent="0.2">
      <c r="A574" s="5">
        <v>50</v>
      </c>
      <c r="B574" s="5">
        <v>0</v>
      </c>
      <c r="C574" s="5">
        <v>0</v>
      </c>
      <c r="D574" s="5">
        <v>1</v>
      </c>
      <c r="E574" s="5">
        <v>222</v>
      </c>
      <c r="F574" s="5">
        <f>ROUND(Source!AO570,O574)</f>
        <v>0</v>
      </c>
      <c r="G574" s="5" t="s">
        <v>102</v>
      </c>
      <c r="H574" s="5" t="s">
        <v>103</v>
      </c>
      <c r="I574" s="5"/>
      <c r="J574" s="5"/>
      <c r="K574" s="5">
        <v>222</v>
      </c>
      <c r="L574" s="5">
        <v>3</v>
      </c>
      <c r="M574" s="5">
        <v>3</v>
      </c>
      <c r="N574" s="5" t="s">
        <v>3</v>
      </c>
      <c r="O574" s="5">
        <v>2</v>
      </c>
      <c r="P574" s="5">
        <f>ROUND(Source!EG570,O574)</f>
        <v>0</v>
      </c>
      <c r="Q574" s="5"/>
      <c r="R574" s="5"/>
      <c r="S574" s="5"/>
      <c r="T574" s="5"/>
      <c r="U574" s="5"/>
      <c r="V574" s="5"/>
      <c r="W574" s="5">
        <v>0</v>
      </c>
      <c r="X574" s="5">
        <v>1</v>
      </c>
      <c r="Y574" s="5">
        <v>0</v>
      </c>
      <c r="Z574" s="5">
        <v>0</v>
      </c>
      <c r="AA574" s="5">
        <v>1</v>
      </c>
      <c r="AB574" s="5">
        <v>0</v>
      </c>
    </row>
    <row r="575" spans="1:206" x14ac:dyDescent="0.2">
      <c r="A575" s="5">
        <v>50</v>
      </c>
      <c r="B575" s="5">
        <v>0</v>
      </c>
      <c r="C575" s="5">
        <v>0</v>
      </c>
      <c r="D575" s="5">
        <v>1</v>
      </c>
      <c r="E575" s="5">
        <v>225</v>
      </c>
      <c r="F575" s="5">
        <f>ROUND(Source!AV570,O575)</f>
        <v>5044293.05</v>
      </c>
      <c r="G575" s="5" t="s">
        <v>104</v>
      </c>
      <c r="H575" s="5" t="s">
        <v>105</v>
      </c>
      <c r="I575" s="5"/>
      <c r="J575" s="5"/>
      <c r="K575" s="5">
        <v>225</v>
      </c>
      <c r="L575" s="5">
        <v>4</v>
      </c>
      <c r="M575" s="5">
        <v>3</v>
      </c>
      <c r="N575" s="5" t="s">
        <v>3</v>
      </c>
      <c r="O575" s="5">
        <v>2</v>
      </c>
      <c r="P575" s="5">
        <f>ROUND(Source!EN570,O575)</f>
        <v>5018790.91</v>
      </c>
      <c r="Q575" s="5"/>
      <c r="R575" s="5"/>
      <c r="S575" s="5"/>
      <c r="T575" s="5"/>
      <c r="U575" s="5"/>
      <c r="V575" s="5"/>
      <c r="W575" s="5">
        <v>5044293.05</v>
      </c>
      <c r="X575" s="5">
        <v>1</v>
      </c>
      <c r="Y575" s="5">
        <v>5044293.05</v>
      </c>
      <c r="Z575" s="5">
        <v>5018790.91</v>
      </c>
      <c r="AA575" s="5">
        <v>1</v>
      </c>
      <c r="AB575" s="5">
        <v>5018790.91</v>
      </c>
    </row>
    <row r="576" spans="1:206" x14ac:dyDescent="0.2">
      <c r="A576" s="5">
        <v>50</v>
      </c>
      <c r="B576" s="5">
        <v>0</v>
      </c>
      <c r="C576" s="5">
        <v>0</v>
      </c>
      <c r="D576" s="5">
        <v>1</v>
      </c>
      <c r="E576" s="5">
        <v>226</v>
      </c>
      <c r="F576" s="5">
        <f>ROUND(Source!AW570,O576)</f>
        <v>5044293.05</v>
      </c>
      <c r="G576" s="5" t="s">
        <v>106</v>
      </c>
      <c r="H576" s="5" t="s">
        <v>107</v>
      </c>
      <c r="I576" s="5"/>
      <c r="J576" s="5"/>
      <c r="K576" s="5">
        <v>226</v>
      </c>
      <c r="L576" s="5">
        <v>5</v>
      </c>
      <c r="M576" s="5">
        <v>3</v>
      </c>
      <c r="N576" s="5" t="s">
        <v>3</v>
      </c>
      <c r="O576" s="5">
        <v>2</v>
      </c>
      <c r="P576" s="5">
        <f>ROUND(Source!EO570,O576)</f>
        <v>5018790.91</v>
      </c>
      <c r="Q576" s="5"/>
      <c r="R576" s="5"/>
      <c r="S576" s="5"/>
      <c r="T576" s="5"/>
      <c r="U576" s="5"/>
      <c r="V576" s="5"/>
      <c r="W576" s="5">
        <v>5044293.05</v>
      </c>
      <c r="X576" s="5">
        <v>1</v>
      </c>
      <c r="Y576" s="5">
        <v>5044293.05</v>
      </c>
      <c r="Z576" s="5">
        <v>5018790.91</v>
      </c>
      <c r="AA576" s="5">
        <v>1</v>
      </c>
      <c r="AB576" s="5">
        <v>5018790.91</v>
      </c>
    </row>
    <row r="577" spans="1:28" x14ac:dyDescent="0.2">
      <c r="A577" s="5">
        <v>50</v>
      </c>
      <c r="B577" s="5">
        <v>0</v>
      </c>
      <c r="C577" s="5">
        <v>0</v>
      </c>
      <c r="D577" s="5">
        <v>1</v>
      </c>
      <c r="E577" s="5">
        <v>227</v>
      </c>
      <c r="F577" s="5">
        <f>ROUND(Source!AX570,O577)</f>
        <v>0</v>
      </c>
      <c r="G577" s="5" t="s">
        <v>108</v>
      </c>
      <c r="H577" s="5" t="s">
        <v>109</v>
      </c>
      <c r="I577" s="5"/>
      <c r="J577" s="5"/>
      <c r="K577" s="5">
        <v>227</v>
      </c>
      <c r="L577" s="5">
        <v>6</v>
      </c>
      <c r="M577" s="5">
        <v>3</v>
      </c>
      <c r="N577" s="5" t="s">
        <v>3</v>
      </c>
      <c r="O577" s="5">
        <v>2</v>
      </c>
      <c r="P577" s="5">
        <f>ROUND(Source!EP570,O577)</f>
        <v>0</v>
      </c>
      <c r="Q577" s="5"/>
      <c r="R577" s="5"/>
      <c r="S577" s="5"/>
      <c r="T577" s="5"/>
      <c r="U577" s="5"/>
      <c r="V577" s="5"/>
      <c r="W577" s="5">
        <v>0</v>
      </c>
      <c r="X577" s="5">
        <v>1</v>
      </c>
      <c r="Y577" s="5">
        <v>0</v>
      </c>
      <c r="Z577" s="5">
        <v>0</v>
      </c>
      <c r="AA577" s="5">
        <v>1</v>
      </c>
      <c r="AB577" s="5">
        <v>0</v>
      </c>
    </row>
    <row r="578" spans="1:28" x14ac:dyDescent="0.2">
      <c r="A578" s="5">
        <v>50</v>
      </c>
      <c r="B578" s="5">
        <v>0</v>
      </c>
      <c r="C578" s="5">
        <v>0</v>
      </c>
      <c r="D578" s="5">
        <v>1</v>
      </c>
      <c r="E578" s="5">
        <v>228</v>
      </c>
      <c r="F578" s="5">
        <f>ROUND(Source!AY570,O578)</f>
        <v>5044293.05</v>
      </c>
      <c r="G578" s="5" t="s">
        <v>110</v>
      </c>
      <c r="H578" s="5" t="s">
        <v>111</v>
      </c>
      <c r="I578" s="5"/>
      <c r="J578" s="5"/>
      <c r="K578" s="5">
        <v>228</v>
      </c>
      <c r="L578" s="5">
        <v>7</v>
      </c>
      <c r="M578" s="5">
        <v>3</v>
      </c>
      <c r="N578" s="5" t="s">
        <v>3</v>
      </c>
      <c r="O578" s="5">
        <v>2</v>
      </c>
      <c r="P578" s="5">
        <f>ROUND(Source!EQ570,O578)</f>
        <v>5018790.91</v>
      </c>
      <c r="Q578" s="5"/>
      <c r="R578" s="5"/>
      <c r="S578" s="5"/>
      <c r="T578" s="5"/>
      <c r="U578" s="5"/>
      <c r="V578" s="5"/>
      <c r="W578" s="5">
        <v>5044293.05</v>
      </c>
      <c r="X578" s="5">
        <v>1</v>
      </c>
      <c r="Y578" s="5">
        <v>5044293.05</v>
      </c>
      <c r="Z578" s="5">
        <v>5018790.91</v>
      </c>
      <c r="AA578" s="5">
        <v>1</v>
      </c>
      <c r="AB578" s="5">
        <v>5018790.91</v>
      </c>
    </row>
    <row r="579" spans="1:28" x14ac:dyDescent="0.2">
      <c r="A579" s="5">
        <v>50</v>
      </c>
      <c r="B579" s="5">
        <v>0</v>
      </c>
      <c r="C579" s="5">
        <v>0</v>
      </c>
      <c r="D579" s="5">
        <v>1</v>
      </c>
      <c r="E579" s="5">
        <v>216</v>
      </c>
      <c r="F579" s="5">
        <f>ROUND(Source!AP570,O579)</f>
        <v>0</v>
      </c>
      <c r="G579" s="5" t="s">
        <v>112</v>
      </c>
      <c r="H579" s="5" t="s">
        <v>113</v>
      </c>
      <c r="I579" s="5"/>
      <c r="J579" s="5"/>
      <c r="K579" s="5">
        <v>216</v>
      </c>
      <c r="L579" s="5">
        <v>8</v>
      </c>
      <c r="M579" s="5">
        <v>3</v>
      </c>
      <c r="N579" s="5" t="s">
        <v>3</v>
      </c>
      <c r="O579" s="5">
        <v>2</v>
      </c>
      <c r="P579" s="5">
        <f>ROUND(Source!EH570,O579)</f>
        <v>0</v>
      </c>
      <c r="Q579" s="5"/>
      <c r="R579" s="5"/>
      <c r="S579" s="5"/>
      <c r="T579" s="5"/>
      <c r="U579" s="5"/>
      <c r="V579" s="5"/>
      <c r="W579" s="5">
        <v>0</v>
      </c>
      <c r="X579" s="5">
        <v>1</v>
      </c>
      <c r="Y579" s="5">
        <v>0</v>
      </c>
      <c r="Z579" s="5">
        <v>0</v>
      </c>
      <c r="AA579" s="5">
        <v>1</v>
      </c>
      <c r="AB579" s="5">
        <v>0</v>
      </c>
    </row>
    <row r="580" spans="1:28" x14ac:dyDescent="0.2">
      <c r="A580" s="5">
        <v>50</v>
      </c>
      <c r="B580" s="5">
        <v>0</v>
      </c>
      <c r="C580" s="5">
        <v>0</v>
      </c>
      <c r="D580" s="5">
        <v>1</v>
      </c>
      <c r="E580" s="5">
        <v>223</v>
      </c>
      <c r="F580" s="5">
        <f>ROUND(Source!AQ570,O580)</f>
        <v>0</v>
      </c>
      <c r="G580" s="5" t="s">
        <v>114</v>
      </c>
      <c r="H580" s="5" t="s">
        <v>115</v>
      </c>
      <c r="I580" s="5"/>
      <c r="J580" s="5"/>
      <c r="K580" s="5">
        <v>223</v>
      </c>
      <c r="L580" s="5">
        <v>9</v>
      </c>
      <c r="M580" s="5">
        <v>3</v>
      </c>
      <c r="N580" s="5" t="s">
        <v>3</v>
      </c>
      <c r="O580" s="5">
        <v>2</v>
      </c>
      <c r="P580" s="5">
        <f>ROUND(Source!EI570,O580)</f>
        <v>0</v>
      </c>
      <c r="Q580" s="5"/>
      <c r="R580" s="5"/>
      <c r="S580" s="5"/>
      <c r="T580" s="5"/>
      <c r="U580" s="5"/>
      <c r="V580" s="5"/>
      <c r="W580" s="5">
        <v>0</v>
      </c>
      <c r="X580" s="5">
        <v>1</v>
      </c>
      <c r="Y580" s="5">
        <v>0</v>
      </c>
      <c r="Z580" s="5">
        <v>0</v>
      </c>
      <c r="AA580" s="5">
        <v>1</v>
      </c>
      <c r="AB580" s="5">
        <v>0</v>
      </c>
    </row>
    <row r="581" spans="1:28" x14ac:dyDescent="0.2">
      <c r="A581" s="5">
        <v>50</v>
      </c>
      <c r="B581" s="5">
        <v>0</v>
      </c>
      <c r="C581" s="5">
        <v>0</v>
      </c>
      <c r="D581" s="5">
        <v>1</v>
      </c>
      <c r="E581" s="5">
        <v>229</v>
      </c>
      <c r="F581" s="5">
        <f>ROUND(Source!AZ570,O581)</f>
        <v>0</v>
      </c>
      <c r="G581" s="5" t="s">
        <v>116</v>
      </c>
      <c r="H581" s="5" t="s">
        <v>117</v>
      </c>
      <c r="I581" s="5"/>
      <c r="J581" s="5"/>
      <c r="K581" s="5">
        <v>229</v>
      </c>
      <c r="L581" s="5">
        <v>10</v>
      </c>
      <c r="M581" s="5">
        <v>3</v>
      </c>
      <c r="N581" s="5" t="s">
        <v>3</v>
      </c>
      <c r="O581" s="5">
        <v>2</v>
      </c>
      <c r="P581" s="5">
        <f>ROUND(Source!ER570,O581)</f>
        <v>0</v>
      </c>
      <c r="Q581" s="5"/>
      <c r="R581" s="5"/>
      <c r="S581" s="5"/>
      <c r="T581" s="5"/>
      <c r="U581" s="5"/>
      <c r="V581" s="5"/>
      <c r="W581" s="5">
        <v>0</v>
      </c>
      <c r="X581" s="5">
        <v>1</v>
      </c>
      <c r="Y581" s="5">
        <v>0</v>
      </c>
      <c r="Z581" s="5">
        <v>0</v>
      </c>
      <c r="AA581" s="5">
        <v>1</v>
      </c>
      <c r="AB581" s="5">
        <v>0</v>
      </c>
    </row>
    <row r="582" spans="1:28" x14ac:dyDescent="0.2">
      <c r="A582" s="5">
        <v>50</v>
      </c>
      <c r="B582" s="5">
        <v>0</v>
      </c>
      <c r="C582" s="5">
        <v>0</v>
      </c>
      <c r="D582" s="5">
        <v>1</v>
      </c>
      <c r="E582" s="5">
        <v>203</v>
      </c>
      <c r="F582" s="5">
        <f>ROUND(Source!Q570,O582)</f>
        <v>46838.82</v>
      </c>
      <c r="G582" s="5" t="s">
        <v>118</v>
      </c>
      <c r="H582" s="5" t="s">
        <v>119</v>
      </c>
      <c r="I582" s="5"/>
      <c r="J582" s="5"/>
      <c r="K582" s="5">
        <v>203</v>
      </c>
      <c r="L582" s="5">
        <v>11</v>
      </c>
      <c r="M582" s="5">
        <v>3</v>
      </c>
      <c r="N582" s="5" t="s">
        <v>3</v>
      </c>
      <c r="O582" s="5">
        <v>2</v>
      </c>
      <c r="P582" s="5">
        <f>ROUND(Source!DI570,O582)</f>
        <v>46838.82</v>
      </c>
      <c r="Q582" s="5"/>
      <c r="R582" s="5"/>
      <c r="S582" s="5"/>
      <c r="T582" s="5"/>
      <c r="U582" s="5"/>
      <c r="V582" s="5"/>
      <c r="W582" s="5">
        <v>46838.82</v>
      </c>
      <c r="X582" s="5">
        <v>1</v>
      </c>
      <c r="Y582" s="5">
        <v>46838.82</v>
      </c>
      <c r="Z582" s="5">
        <v>46838.82</v>
      </c>
      <c r="AA582" s="5">
        <v>1</v>
      </c>
      <c r="AB582" s="5">
        <v>46838.82</v>
      </c>
    </row>
    <row r="583" spans="1:28" x14ac:dyDescent="0.2">
      <c r="A583" s="5">
        <v>50</v>
      </c>
      <c r="B583" s="5">
        <v>0</v>
      </c>
      <c r="C583" s="5">
        <v>0</v>
      </c>
      <c r="D583" s="5">
        <v>1</v>
      </c>
      <c r="E583" s="5">
        <v>231</v>
      </c>
      <c r="F583" s="5">
        <f>ROUND(Source!BB570,O583)</f>
        <v>0</v>
      </c>
      <c r="G583" s="5" t="s">
        <v>120</v>
      </c>
      <c r="H583" s="5" t="s">
        <v>121</v>
      </c>
      <c r="I583" s="5"/>
      <c r="J583" s="5"/>
      <c r="K583" s="5">
        <v>231</v>
      </c>
      <c r="L583" s="5">
        <v>12</v>
      </c>
      <c r="M583" s="5">
        <v>3</v>
      </c>
      <c r="N583" s="5" t="s">
        <v>3</v>
      </c>
      <c r="O583" s="5">
        <v>2</v>
      </c>
      <c r="P583" s="5">
        <f>ROUND(Source!ET570,O583)</f>
        <v>0</v>
      </c>
      <c r="Q583" s="5"/>
      <c r="R583" s="5"/>
      <c r="S583" s="5"/>
      <c r="T583" s="5"/>
      <c r="U583" s="5"/>
      <c r="V583" s="5"/>
      <c r="W583" s="5">
        <v>0</v>
      </c>
      <c r="X583" s="5">
        <v>1</v>
      </c>
      <c r="Y583" s="5">
        <v>0</v>
      </c>
      <c r="Z583" s="5">
        <v>0</v>
      </c>
      <c r="AA583" s="5">
        <v>1</v>
      </c>
      <c r="AB583" s="5">
        <v>0</v>
      </c>
    </row>
    <row r="584" spans="1:28" x14ac:dyDescent="0.2">
      <c r="A584" s="5">
        <v>50</v>
      </c>
      <c r="B584" s="5">
        <v>0</v>
      </c>
      <c r="C584" s="5">
        <v>0</v>
      </c>
      <c r="D584" s="5">
        <v>1</v>
      </c>
      <c r="E584" s="5">
        <v>204</v>
      </c>
      <c r="F584" s="5">
        <f>ROUND(Source!R570,O584)</f>
        <v>14894.63</v>
      </c>
      <c r="G584" s="5" t="s">
        <v>122</v>
      </c>
      <c r="H584" s="5" t="s">
        <v>123</v>
      </c>
      <c r="I584" s="5"/>
      <c r="J584" s="5"/>
      <c r="K584" s="5">
        <v>204</v>
      </c>
      <c r="L584" s="5">
        <v>13</v>
      </c>
      <c r="M584" s="5">
        <v>3</v>
      </c>
      <c r="N584" s="5" t="s">
        <v>3</v>
      </c>
      <c r="O584" s="5">
        <v>2</v>
      </c>
      <c r="P584" s="5">
        <f>ROUND(Source!DJ570,O584)</f>
        <v>14894.63</v>
      </c>
      <c r="Q584" s="5"/>
      <c r="R584" s="5"/>
      <c r="S584" s="5"/>
      <c r="T584" s="5"/>
      <c r="U584" s="5"/>
      <c r="V584" s="5"/>
      <c r="W584" s="5">
        <v>14894.63</v>
      </c>
      <c r="X584" s="5">
        <v>1</v>
      </c>
      <c r="Y584" s="5">
        <v>14894.63</v>
      </c>
      <c r="Z584" s="5">
        <v>14894.63</v>
      </c>
      <c r="AA584" s="5">
        <v>1</v>
      </c>
      <c r="AB584" s="5">
        <v>14894.63</v>
      </c>
    </row>
    <row r="585" spans="1:28" x14ac:dyDescent="0.2">
      <c r="A585" s="5">
        <v>50</v>
      </c>
      <c r="B585" s="5">
        <v>0</v>
      </c>
      <c r="C585" s="5">
        <v>0</v>
      </c>
      <c r="D585" s="5">
        <v>1</v>
      </c>
      <c r="E585" s="5">
        <v>205</v>
      </c>
      <c r="F585" s="5">
        <f>ROUND(Source!S570,O585)</f>
        <v>445280.77</v>
      </c>
      <c r="G585" s="5" t="s">
        <v>124</v>
      </c>
      <c r="H585" s="5" t="s">
        <v>125</v>
      </c>
      <c r="I585" s="5"/>
      <c r="J585" s="5"/>
      <c r="K585" s="5">
        <v>205</v>
      </c>
      <c r="L585" s="5">
        <v>14</v>
      </c>
      <c r="M585" s="5">
        <v>3</v>
      </c>
      <c r="N585" s="5" t="s">
        <v>3</v>
      </c>
      <c r="O585" s="5">
        <v>2</v>
      </c>
      <c r="P585" s="5">
        <f>ROUND(Source!DK570,O585)</f>
        <v>445280.77</v>
      </c>
      <c r="Q585" s="5"/>
      <c r="R585" s="5"/>
      <c r="S585" s="5"/>
      <c r="T585" s="5"/>
      <c r="U585" s="5"/>
      <c r="V585" s="5"/>
      <c r="W585" s="5">
        <v>445280.77</v>
      </c>
      <c r="X585" s="5">
        <v>1</v>
      </c>
      <c r="Y585" s="5">
        <v>445280.77</v>
      </c>
      <c r="Z585" s="5">
        <v>445280.77</v>
      </c>
      <c r="AA585" s="5">
        <v>1</v>
      </c>
      <c r="AB585" s="5">
        <v>445280.77</v>
      </c>
    </row>
    <row r="586" spans="1:28" x14ac:dyDescent="0.2">
      <c r="A586" s="5">
        <v>50</v>
      </c>
      <c r="B586" s="5">
        <v>0</v>
      </c>
      <c r="C586" s="5">
        <v>0</v>
      </c>
      <c r="D586" s="5">
        <v>1</v>
      </c>
      <c r="E586" s="5">
        <v>232</v>
      </c>
      <c r="F586" s="5">
        <f>ROUND(Source!BC570,O586)</f>
        <v>0</v>
      </c>
      <c r="G586" s="5" t="s">
        <v>126</v>
      </c>
      <c r="H586" s="5" t="s">
        <v>127</v>
      </c>
      <c r="I586" s="5"/>
      <c r="J586" s="5"/>
      <c r="K586" s="5">
        <v>232</v>
      </c>
      <c r="L586" s="5">
        <v>15</v>
      </c>
      <c r="M586" s="5">
        <v>3</v>
      </c>
      <c r="N586" s="5" t="s">
        <v>3</v>
      </c>
      <c r="O586" s="5">
        <v>2</v>
      </c>
      <c r="P586" s="5">
        <f>ROUND(Source!EU570,O586)</f>
        <v>0</v>
      </c>
      <c r="Q586" s="5"/>
      <c r="R586" s="5"/>
      <c r="S586" s="5"/>
      <c r="T586" s="5"/>
      <c r="U586" s="5"/>
      <c r="V586" s="5"/>
      <c r="W586" s="5">
        <v>0</v>
      </c>
      <c r="X586" s="5">
        <v>1</v>
      </c>
      <c r="Y586" s="5">
        <v>0</v>
      </c>
      <c r="Z586" s="5">
        <v>0</v>
      </c>
      <c r="AA586" s="5">
        <v>1</v>
      </c>
      <c r="AB586" s="5">
        <v>0</v>
      </c>
    </row>
    <row r="587" spans="1:28" x14ac:dyDescent="0.2">
      <c r="A587" s="5">
        <v>50</v>
      </c>
      <c r="B587" s="5">
        <v>0</v>
      </c>
      <c r="C587" s="5">
        <v>0</v>
      </c>
      <c r="D587" s="5">
        <v>1</v>
      </c>
      <c r="E587" s="5">
        <v>214</v>
      </c>
      <c r="F587" s="5">
        <f>ROUND(Source!AS570,O587)</f>
        <v>124212.21</v>
      </c>
      <c r="G587" s="5" t="s">
        <v>128</v>
      </c>
      <c r="H587" s="5" t="s">
        <v>129</v>
      </c>
      <c r="I587" s="5"/>
      <c r="J587" s="5"/>
      <c r="K587" s="5">
        <v>214</v>
      </c>
      <c r="L587" s="5">
        <v>16</v>
      </c>
      <c r="M587" s="5">
        <v>3</v>
      </c>
      <c r="N587" s="5" t="s">
        <v>3</v>
      </c>
      <c r="O587" s="5">
        <v>2</v>
      </c>
      <c r="P587" s="5">
        <f>ROUND(Source!EK570,O587)</f>
        <v>98710.07</v>
      </c>
      <c r="Q587" s="5"/>
      <c r="R587" s="5"/>
      <c r="S587" s="5"/>
      <c r="T587" s="5"/>
      <c r="U587" s="5"/>
      <c r="V587" s="5"/>
      <c r="W587" s="5">
        <v>124212.21</v>
      </c>
      <c r="X587" s="5">
        <v>1</v>
      </c>
      <c r="Y587" s="5">
        <v>124212.21</v>
      </c>
      <c r="Z587" s="5">
        <v>98710.07</v>
      </c>
      <c r="AA587" s="5">
        <v>1</v>
      </c>
      <c r="AB587" s="5">
        <v>98710.07</v>
      </c>
    </row>
    <row r="588" spans="1:28" x14ac:dyDescent="0.2">
      <c r="A588" s="5">
        <v>50</v>
      </c>
      <c r="B588" s="5">
        <v>0</v>
      </c>
      <c r="C588" s="5">
        <v>0</v>
      </c>
      <c r="D588" s="5">
        <v>1</v>
      </c>
      <c r="E588" s="5">
        <v>215</v>
      </c>
      <c r="F588" s="5">
        <f>ROUND(Source!AT570,O588)</f>
        <v>6031237.9299999997</v>
      </c>
      <c r="G588" s="5" t="s">
        <v>130</v>
      </c>
      <c r="H588" s="5" t="s">
        <v>131</v>
      </c>
      <c r="I588" s="5"/>
      <c r="J588" s="5"/>
      <c r="K588" s="5">
        <v>215</v>
      </c>
      <c r="L588" s="5">
        <v>17</v>
      </c>
      <c r="M588" s="5">
        <v>3</v>
      </c>
      <c r="N588" s="5" t="s">
        <v>3</v>
      </c>
      <c r="O588" s="5">
        <v>2</v>
      </c>
      <c r="P588" s="5">
        <f>ROUND(Source!EL570,O588)</f>
        <v>6031237.9299999997</v>
      </c>
      <c r="Q588" s="5"/>
      <c r="R588" s="5"/>
      <c r="S588" s="5"/>
      <c r="T588" s="5"/>
      <c r="U588" s="5"/>
      <c r="V588" s="5"/>
      <c r="W588" s="5">
        <v>6031237.9299999997</v>
      </c>
      <c r="X588" s="5">
        <v>1</v>
      </c>
      <c r="Y588" s="5">
        <v>6031237.9299999997</v>
      </c>
      <c r="Z588" s="5">
        <v>6031237.9299999997</v>
      </c>
      <c r="AA588" s="5">
        <v>1</v>
      </c>
      <c r="AB588" s="5">
        <v>6031237.9299999997</v>
      </c>
    </row>
    <row r="589" spans="1:28" x14ac:dyDescent="0.2">
      <c r="A589" s="5">
        <v>50</v>
      </c>
      <c r="B589" s="5">
        <v>0</v>
      </c>
      <c r="C589" s="5">
        <v>0</v>
      </c>
      <c r="D589" s="5">
        <v>1</v>
      </c>
      <c r="E589" s="5">
        <v>217</v>
      </c>
      <c r="F589" s="5">
        <f>ROUND(Source!AU570,O589)</f>
        <v>0</v>
      </c>
      <c r="G589" s="5" t="s">
        <v>132</v>
      </c>
      <c r="H589" s="5" t="s">
        <v>133</v>
      </c>
      <c r="I589" s="5"/>
      <c r="J589" s="5"/>
      <c r="K589" s="5">
        <v>217</v>
      </c>
      <c r="L589" s="5">
        <v>18</v>
      </c>
      <c r="M589" s="5">
        <v>3</v>
      </c>
      <c r="N589" s="5" t="s">
        <v>3</v>
      </c>
      <c r="O589" s="5">
        <v>2</v>
      </c>
      <c r="P589" s="5">
        <f>ROUND(Source!EM570,O589)</f>
        <v>0</v>
      </c>
      <c r="Q589" s="5"/>
      <c r="R589" s="5"/>
      <c r="S589" s="5"/>
      <c r="T589" s="5"/>
      <c r="U589" s="5"/>
      <c r="V589" s="5"/>
      <c r="W589" s="5">
        <v>0</v>
      </c>
      <c r="X589" s="5">
        <v>1</v>
      </c>
      <c r="Y589" s="5">
        <v>0</v>
      </c>
      <c r="Z589" s="5">
        <v>0</v>
      </c>
      <c r="AA589" s="5">
        <v>1</v>
      </c>
      <c r="AB589" s="5">
        <v>0</v>
      </c>
    </row>
    <row r="590" spans="1:28" x14ac:dyDescent="0.2">
      <c r="A590" s="5">
        <v>50</v>
      </c>
      <c r="B590" s="5">
        <v>0</v>
      </c>
      <c r="C590" s="5">
        <v>0</v>
      </c>
      <c r="D590" s="5">
        <v>1</v>
      </c>
      <c r="E590" s="5">
        <v>230</v>
      </c>
      <c r="F590" s="5">
        <f>ROUND(Source!BA570,O590)</f>
        <v>0</v>
      </c>
      <c r="G590" s="5" t="s">
        <v>134</v>
      </c>
      <c r="H590" s="5" t="s">
        <v>135</v>
      </c>
      <c r="I590" s="5"/>
      <c r="J590" s="5"/>
      <c r="K590" s="5">
        <v>230</v>
      </c>
      <c r="L590" s="5">
        <v>19</v>
      </c>
      <c r="M590" s="5">
        <v>3</v>
      </c>
      <c r="N590" s="5" t="s">
        <v>3</v>
      </c>
      <c r="O590" s="5">
        <v>2</v>
      </c>
      <c r="P590" s="5">
        <f>ROUND(Source!ES570,O590)</f>
        <v>0</v>
      </c>
      <c r="Q590" s="5"/>
      <c r="R590" s="5"/>
      <c r="S590" s="5"/>
      <c r="T590" s="5"/>
      <c r="U590" s="5"/>
      <c r="V590" s="5"/>
      <c r="W590" s="5">
        <v>0</v>
      </c>
      <c r="X590" s="5">
        <v>1</v>
      </c>
      <c r="Y590" s="5">
        <v>0</v>
      </c>
      <c r="Z590" s="5">
        <v>0</v>
      </c>
      <c r="AA590" s="5">
        <v>1</v>
      </c>
      <c r="AB590" s="5">
        <v>0</v>
      </c>
    </row>
    <row r="591" spans="1:28" x14ac:dyDescent="0.2">
      <c r="A591" s="5">
        <v>50</v>
      </c>
      <c r="B591" s="5">
        <v>0</v>
      </c>
      <c r="C591" s="5">
        <v>0</v>
      </c>
      <c r="D591" s="5">
        <v>1</v>
      </c>
      <c r="E591" s="5">
        <v>206</v>
      </c>
      <c r="F591" s="5">
        <f>ROUND(Source!T570,O591)</f>
        <v>0</v>
      </c>
      <c r="G591" s="5" t="s">
        <v>136</v>
      </c>
      <c r="H591" s="5" t="s">
        <v>137</v>
      </c>
      <c r="I591" s="5"/>
      <c r="J591" s="5"/>
      <c r="K591" s="5">
        <v>206</v>
      </c>
      <c r="L591" s="5">
        <v>20</v>
      </c>
      <c r="M591" s="5">
        <v>3</v>
      </c>
      <c r="N591" s="5" t="s">
        <v>3</v>
      </c>
      <c r="O591" s="5">
        <v>2</v>
      </c>
      <c r="P591" s="5">
        <f>ROUND(Source!DL570,O591)</f>
        <v>0</v>
      </c>
      <c r="Q591" s="5"/>
      <c r="R591" s="5"/>
      <c r="S591" s="5"/>
      <c r="T591" s="5"/>
      <c r="U591" s="5"/>
      <c r="V591" s="5"/>
      <c r="W591" s="5">
        <v>0</v>
      </c>
      <c r="X591" s="5">
        <v>1</v>
      </c>
      <c r="Y591" s="5">
        <v>0</v>
      </c>
      <c r="Z591" s="5">
        <v>0</v>
      </c>
      <c r="AA591" s="5">
        <v>1</v>
      </c>
      <c r="AB591" s="5">
        <v>0</v>
      </c>
    </row>
    <row r="592" spans="1:28" x14ac:dyDescent="0.2">
      <c r="A592" s="5">
        <v>50</v>
      </c>
      <c r="B592" s="5">
        <v>0</v>
      </c>
      <c r="C592" s="5">
        <v>0</v>
      </c>
      <c r="D592" s="5">
        <v>1</v>
      </c>
      <c r="E592" s="5">
        <v>207</v>
      </c>
      <c r="F592" s="5">
        <f>Source!U570</f>
        <v>1180.4231636788797</v>
      </c>
      <c r="G592" s="5" t="s">
        <v>138</v>
      </c>
      <c r="H592" s="5" t="s">
        <v>139</v>
      </c>
      <c r="I592" s="5"/>
      <c r="J592" s="5"/>
      <c r="K592" s="5">
        <v>207</v>
      </c>
      <c r="L592" s="5">
        <v>21</v>
      </c>
      <c r="M592" s="5">
        <v>3</v>
      </c>
      <c r="N592" s="5" t="s">
        <v>3</v>
      </c>
      <c r="O592" s="5">
        <v>-1</v>
      </c>
      <c r="P592" s="5">
        <f>Source!DM570</f>
        <v>1180.4231636788797</v>
      </c>
      <c r="Q592" s="5"/>
      <c r="R592" s="5"/>
      <c r="S592" s="5"/>
      <c r="T592" s="5"/>
      <c r="U592" s="5"/>
      <c r="V592" s="5"/>
      <c r="W592" s="5">
        <v>1180.42316367888</v>
      </c>
      <c r="X592" s="5">
        <v>1</v>
      </c>
      <c r="Y592" s="5">
        <v>1180.42316367888</v>
      </c>
      <c r="Z592" s="5">
        <v>1180.42316367888</v>
      </c>
      <c r="AA592" s="5">
        <v>1</v>
      </c>
      <c r="AB592" s="5">
        <v>1180.42316367888</v>
      </c>
    </row>
    <row r="593" spans="1:50" x14ac:dyDescent="0.2">
      <c r="A593" s="5">
        <v>50</v>
      </c>
      <c r="B593" s="5">
        <v>0</v>
      </c>
      <c r="C593" s="5">
        <v>0</v>
      </c>
      <c r="D593" s="5">
        <v>1</v>
      </c>
      <c r="E593" s="5">
        <v>208</v>
      </c>
      <c r="F593" s="5">
        <f>Source!V570</f>
        <v>0</v>
      </c>
      <c r="G593" s="5" t="s">
        <v>140</v>
      </c>
      <c r="H593" s="5" t="s">
        <v>141</v>
      </c>
      <c r="I593" s="5"/>
      <c r="J593" s="5"/>
      <c r="K593" s="5">
        <v>208</v>
      </c>
      <c r="L593" s="5">
        <v>22</v>
      </c>
      <c r="M593" s="5">
        <v>3</v>
      </c>
      <c r="N593" s="5" t="s">
        <v>3</v>
      </c>
      <c r="O593" s="5">
        <v>-1</v>
      </c>
      <c r="P593" s="5">
        <f>Source!DN570</f>
        <v>0</v>
      </c>
      <c r="Q593" s="5"/>
      <c r="R593" s="5"/>
      <c r="S593" s="5"/>
      <c r="T593" s="5"/>
      <c r="U593" s="5"/>
      <c r="V593" s="5"/>
      <c r="W593" s="5">
        <v>0</v>
      </c>
      <c r="X593" s="5">
        <v>1</v>
      </c>
      <c r="Y593" s="5">
        <v>0</v>
      </c>
      <c r="Z593" s="5">
        <v>0</v>
      </c>
      <c r="AA593" s="5">
        <v>1</v>
      </c>
      <c r="AB593" s="5">
        <v>0</v>
      </c>
    </row>
    <row r="594" spans="1:50" x14ac:dyDescent="0.2">
      <c r="A594" s="5">
        <v>50</v>
      </c>
      <c r="B594" s="5">
        <v>0</v>
      </c>
      <c r="C594" s="5">
        <v>0</v>
      </c>
      <c r="D594" s="5">
        <v>1</v>
      </c>
      <c r="E594" s="5">
        <v>209</v>
      </c>
      <c r="F594" s="5">
        <f>ROUND(Source!W570,O594)</f>
        <v>0</v>
      </c>
      <c r="G594" s="5" t="s">
        <v>142</v>
      </c>
      <c r="H594" s="5" t="s">
        <v>143</v>
      </c>
      <c r="I594" s="5"/>
      <c r="J594" s="5"/>
      <c r="K594" s="5">
        <v>209</v>
      </c>
      <c r="L594" s="5">
        <v>23</v>
      </c>
      <c r="M594" s="5">
        <v>3</v>
      </c>
      <c r="N594" s="5" t="s">
        <v>3</v>
      </c>
      <c r="O594" s="5">
        <v>2</v>
      </c>
      <c r="P594" s="5">
        <f>ROUND(Source!DO570,O594)</f>
        <v>0</v>
      </c>
      <c r="Q594" s="5"/>
      <c r="R594" s="5"/>
      <c r="S594" s="5"/>
      <c r="T594" s="5"/>
      <c r="U594" s="5"/>
      <c r="V594" s="5"/>
      <c r="W594" s="5">
        <v>0</v>
      </c>
      <c r="X594" s="5">
        <v>1</v>
      </c>
      <c r="Y594" s="5">
        <v>0</v>
      </c>
      <c r="Z594" s="5">
        <v>0</v>
      </c>
      <c r="AA594" s="5">
        <v>1</v>
      </c>
      <c r="AB594" s="5">
        <v>0</v>
      </c>
    </row>
    <row r="595" spans="1:50" x14ac:dyDescent="0.2">
      <c r="A595" s="5">
        <v>50</v>
      </c>
      <c r="B595" s="5">
        <v>0</v>
      </c>
      <c r="C595" s="5">
        <v>0</v>
      </c>
      <c r="D595" s="5">
        <v>1</v>
      </c>
      <c r="E595" s="5">
        <v>233</v>
      </c>
      <c r="F595" s="5">
        <f>ROUND(Source!BD570,O595)</f>
        <v>0</v>
      </c>
      <c r="G595" s="5" t="s">
        <v>144</v>
      </c>
      <c r="H595" s="5" t="s">
        <v>145</v>
      </c>
      <c r="I595" s="5"/>
      <c r="J595" s="5"/>
      <c r="K595" s="5">
        <v>233</v>
      </c>
      <c r="L595" s="5">
        <v>24</v>
      </c>
      <c r="M595" s="5">
        <v>3</v>
      </c>
      <c r="N595" s="5" t="s">
        <v>3</v>
      </c>
      <c r="O595" s="5">
        <v>2</v>
      </c>
      <c r="P595" s="5">
        <f>ROUND(Source!EV570,O595)</f>
        <v>0</v>
      </c>
      <c r="Q595" s="5"/>
      <c r="R595" s="5"/>
      <c r="S595" s="5"/>
      <c r="T595" s="5"/>
      <c r="U595" s="5"/>
      <c r="V595" s="5"/>
      <c r="W595" s="5">
        <v>0</v>
      </c>
      <c r="X595" s="5">
        <v>1</v>
      </c>
      <c r="Y595" s="5">
        <v>0</v>
      </c>
      <c r="Z595" s="5">
        <v>0</v>
      </c>
      <c r="AA595" s="5">
        <v>1</v>
      </c>
      <c r="AB595" s="5">
        <v>0</v>
      </c>
    </row>
    <row r="596" spans="1:50" x14ac:dyDescent="0.2">
      <c r="A596" s="5">
        <v>50</v>
      </c>
      <c r="B596" s="5">
        <v>0</v>
      </c>
      <c r="C596" s="5">
        <v>0</v>
      </c>
      <c r="D596" s="5">
        <v>1</v>
      </c>
      <c r="E596" s="5">
        <v>210</v>
      </c>
      <c r="F596" s="5">
        <f>ROUND(Source!X570,O596)</f>
        <v>404551.05</v>
      </c>
      <c r="G596" s="5" t="s">
        <v>146</v>
      </c>
      <c r="H596" s="5" t="s">
        <v>147</v>
      </c>
      <c r="I596" s="5"/>
      <c r="J596" s="5"/>
      <c r="K596" s="5">
        <v>210</v>
      </c>
      <c r="L596" s="5">
        <v>25</v>
      </c>
      <c r="M596" s="5">
        <v>3</v>
      </c>
      <c r="N596" s="5" t="s">
        <v>3</v>
      </c>
      <c r="O596" s="5">
        <v>2</v>
      </c>
      <c r="P596" s="5">
        <f>ROUND(Source!DP570,O596)</f>
        <v>404551.05</v>
      </c>
      <c r="Q596" s="5"/>
      <c r="R596" s="5"/>
      <c r="S596" s="5"/>
      <c r="T596" s="5"/>
      <c r="U596" s="5"/>
      <c r="V596" s="5"/>
      <c r="W596" s="5">
        <v>404551.05</v>
      </c>
      <c r="X596" s="5">
        <v>1</v>
      </c>
      <c r="Y596" s="5">
        <v>404551.05</v>
      </c>
      <c r="Z596" s="5">
        <v>404551.05</v>
      </c>
      <c r="AA596" s="5">
        <v>1</v>
      </c>
      <c r="AB596" s="5">
        <v>404551.05</v>
      </c>
    </row>
    <row r="597" spans="1:50" x14ac:dyDescent="0.2">
      <c r="A597" s="5">
        <v>50</v>
      </c>
      <c r="B597" s="5">
        <v>0</v>
      </c>
      <c r="C597" s="5">
        <v>0</v>
      </c>
      <c r="D597" s="5">
        <v>1</v>
      </c>
      <c r="E597" s="5">
        <v>211</v>
      </c>
      <c r="F597" s="5">
        <f>ROUND(Source!Y570,O597)</f>
        <v>190655.04</v>
      </c>
      <c r="G597" s="5" t="s">
        <v>148</v>
      </c>
      <c r="H597" s="5" t="s">
        <v>149</v>
      </c>
      <c r="I597" s="5"/>
      <c r="J597" s="5"/>
      <c r="K597" s="5">
        <v>211</v>
      </c>
      <c r="L597" s="5">
        <v>26</v>
      </c>
      <c r="M597" s="5">
        <v>3</v>
      </c>
      <c r="N597" s="5" t="s">
        <v>3</v>
      </c>
      <c r="O597" s="5">
        <v>2</v>
      </c>
      <c r="P597" s="5">
        <f>ROUND(Source!DQ570,O597)</f>
        <v>190655.04</v>
      </c>
      <c r="Q597" s="5"/>
      <c r="R597" s="5"/>
      <c r="S597" s="5"/>
      <c r="T597" s="5"/>
      <c r="U597" s="5"/>
      <c r="V597" s="5"/>
      <c r="W597" s="5">
        <v>190655.04</v>
      </c>
      <c r="X597" s="5">
        <v>1</v>
      </c>
      <c r="Y597" s="5">
        <v>190655.04</v>
      </c>
      <c r="Z597" s="5">
        <v>190655.04</v>
      </c>
      <c r="AA597" s="5">
        <v>1</v>
      </c>
      <c r="AB597" s="5">
        <v>190655.04</v>
      </c>
    </row>
    <row r="598" spans="1:50" x14ac:dyDescent="0.2">
      <c r="A598" s="5">
        <v>50</v>
      </c>
      <c r="B598" s="5">
        <v>0</v>
      </c>
      <c r="C598" s="5">
        <v>0</v>
      </c>
      <c r="D598" s="5">
        <v>1</v>
      </c>
      <c r="E598" s="5">
        <v>224</v>
      </c>
      <c r="F598" s="5">
        <f>ROUND(Source!AR570,O598)</f>
        <v>6155450.1399999997</v>
      </c>
      <c r="G598" s="5" t="s">
        <v>150</v>
      </c>
      <c r="H598" s="5" t="s">
        <v>151</v>
      </c>
      <c r="I598" s="5"/>
      <c r="J598" s="5"/>
      <c r="K598" s="5">
        <v>224</v>
      </c>
      <c r="L598" s="5">
        <v>27</v>
      </c>
      <c r="M598" s="5">
        <v>3</v>
      </c>
      <c r="N598" s="5" t="s">
        <v>3</v>
      </c>
      <c r="O598" s="5">
        <v>2</v>
      </c>
      <c r="P598" s="5">
        <f>ROUND(Source!EJ570,O598)</f>
        <v>6129948</v>
      </c>
      <c r="Q598" s="5"/>
      <c r="R598" s="5"/>
      <c r="S598" s="5"/>
      <c r="T598" s="5"/>
      <c r="U598" s="5"/>
      <c r="V598" s="5"/>
      <c r="W598" s="5">
        <v>6155450.1399999997</v>
      </c>
      <c r="X598" s="5">
        <v>1</v>
      </c>
      <c r="Y598" s="5">
        <v>6155450.1399999997</v>
      </c>
      <c r="Z598" s="5">
        <v>6129948</v>
      </c>
      <c r="AA598" s="5">
        <v>1</v>
      </c>
      <c r="AB598" s="5">
        <v>6129948</v>
      </c>
    </row>
    <row r="601" spans="1:50" x14ac:dyDescent="0.2">
      <c r="A601">
        <v>-1</v>
      </c>
    </row>
    <row r="603" spans="1:50" x14ac:dyDescent="0.2">
      <c r="A603" s="4">
        <v>75</v>
      </c>
      <c r="B603" s="4" t="s">
        <v>296</v>
      </c>
      <c r="C603" s="4">
        <v>2024</v>
      </c>
      <c r="D603" s="4">
        <v>0</v>
      </c>
      <c r="E603" s="4">
        <v>3</v>
      </c>
      <c r="F603" s="4"/>
      <c r="G603" s="4">
        <v>0</v>
      </c>
      <c r="H603" s="4">
        <v>2</v>
      </c>
      <c r="I603" s="4">
        <v>1</v>
      </c>
      <c r="J603" s="4">
        <v>1</v>
      </c>
      <c r="K603" s="4">
        <v>95</v>
      </c>
      <c r="L603" s="4">
        <v>65</v>
      </c>
      <c r="M603" s="4">
        <v>0</v>
      </c>
      <c r="N603" s="4">
        <v>52210627</v>
      </c>
      <c r="O603" s="4">
        <v>1</v>
      </c>
    </row>
    <row r="604" spans="1:50" x14ac:dyDescent="0.2">
      <c r="A604" s="6">
        <v>1</v>
      </c>
      <c r="B604" s="6" t="s">
        <v>297</v>
      </c>
      <c r="C604" s="6" t="s">
        <v>298</v>
      </c>
      <c r="D604" s="6">
        <v>2024</v>
      </c>
      <c r="E604" s="6">
        <v>3</v>
      </c>
      <c r="F604" s="6">
        <v>1</v>
      </c>
      <c r="G604" s="6">
        <v>1</v>
      </c>
      <c r="H604" s="6">
        <v>0</v>
      </c>
      <c r="I604" s="6">
        <v>2</v>
      </c>
      <c r="J604" s="6">
        <v>1</v>
      </c>
      <c r="K604" s="6">
        <v>9.57</v>
      </c>
      <c r="L604" s="6">
        <v>6.92</v>
      </c>
      <c r="M604" s="6">
        <v>1</v>
      </c>
      <c r="N604" s="6">
        <v>1</v>
      </c>
      <c r="O604" s="6">
        <v>9.57</v>
      </c>
      <c r="P604" s="6">
        <v>6.92</v>
      </c>
      <c r="Q604" s="6">
        <v>1</v>
      </c>
      <c r="R604" s="6" t="s">
        <v>3</v>
      </c>
      <c r="S604" s="6" t="s">
        <v>3</v>
      </c>
      <c r="T604" s="6" t="s">
        <v>3</v>
      </c>
      <c r="U604" s="6" t="s">
        <v>3</v>
      </c>
      <c r="V604" s="6" t="s">
        <v>3</v>
      </c>
      <c r="W604" s="6" t="s">
        <v>3</v>
      </c>
      <c r="X604" s="6" t="s">
        <v>3</v>
      </c>
      <c r="Y604" s="6" t="s">
        <v>3</v>
      </c>
      <c r="Z604" s="6" t="s">
        <v>3</v>
      </c>
      <c r="AA604" s="6" t="s">
        <v>299</v>
      </c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>
        <v>52213275</v>
      </c>
      <c r="AO604" s="6"/>
      <c r="AP604" s="6"/>
      <c r="AQ604" s="6"/>
      <c r="AR604" s="6"/>
      <c r="AS604" s="6"/>
      <c r="AT604" s="6"/>
      <c r="AU604" s="6"/>
      <c r="AV604" s="6"/>
      <c r="AW604" s="6"/>
      <c r="AX604" s="6"/>
    </row>
    <row r="605" spans="1:50" x14ac:dyDescent="0.2">
      <c r="A605" s="4">
        <v>75</v>
      </c>
      <c r="B605" s="4" t="s">
        <v>296</v>
      </c>
      <c r="C605" s="4">
        <v>2024</v>
      </c>
      <c r="D605" s="4">
        <v>0</v>
      </c>
      <c r="E605" s="4">
        <v>3</v>
      </c>
      <c r="F605" s="4">
        <v>0</v>
      </c>
      <c r="G605" s="4">
        <v>0</v>
      </c>
      <c r="H605" s="4">
        <v>2</v>
      </c>
      <c r="I605" s="4">
        <v>1</v>
      </c>
      <c r="J605" s="4">
        <v>1</v>
      </c>
      <c r="K605" s="4">
        <v>95</v>
      </c>
      <c r="L605" s="4">
        <v>65</v>
      </c>
      <c r="M605" s="4">
        <v>1</v>
      </c>
      <c r="N605" s="4">
        <v>52210569</v>
      </c>
      <c r="O605" s="4">
        <v>2</v>
      </c>
    </row>
    <row r="606" spans="1:50" x14ac:dyDescent="0.2">
      <c r="A606" s="6">
        <v>1</v>
      </c>
      <c r="B606" s="6" t="s">
        <v>297</v>
      </c>
      <c r="C606" s="6" t="s">
        <v>298</v>
      </c>
      <c r="D606" s="6">
        <v>2024</v>
      </c>
      <c r="E606" s="6">
        <v>3</v>
      </c>
      <c r="F606" s="6">
        <v>1</v>
      </c>
      <c r="G606" s="6">
        <v>1</v>
      </c>
      <c r="H606" s="6">
        <v>0</v>
      </c>
      <c r="I606" s="6">
        <v>2</v>
      </c>
      <c r="J606" s="6">
        <v>1</v>
      </c>
      <c r="K606" s="6">
        <v>9.57</v>
      </c>
      <c r="L606" s="6">
        <v>6.92</v>
      </c>
      <c r="M606" s="6">
        <v>1</v>
      </c>
      <c r="N606" s="6">
        <v>1</v>
      </c>
      <c r="O606" s="6">
        <v>9.57</v>
      </c>
      <c r="P606" s="6">
        <v>6.92</v>
      </c>
      <c r="Q606" s="6">
        <v>1</v>
      </c>
      <c r="R606" s="6" t="s">
        <v>3</v>
      </c>
      <c r="S606" s="6" t="s">
        <v>3</v>
      </c>
      <c r="T606" s="6" t="s">
        <v>3</v>
      </c>
      <c r="U606" s="6" t="s">
        <v>3</v>
      </c>
      <c r="V606" s="6" t="s">
        <v>3</v>
      </c>
      <c r="W606" s="6" t="s">
        <v>3</v>
      </c>
      <c r="X606" s="6" t="s">
        <v>3</v>
      </c>
      <c r="Y606" s="6" t="s">
        <v>3</v>
      </c>
      <c r="Z606" s="6" t="s">
        <v>3</v>
      </c>
      <c r="AA606" s="6" t="s">
        <v>299</v>
      </c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>
        <v>52213276</v>
      </c>
      <c r="AO606" s="6"/>
      <c r="AP606" s="6"/>
      <c r="AQ606" s="6"/>
      <c r="AR606" s="6"/>
      <c r="AS606" s="6"/>
      <c r="AT606" s="6"/>
      <c r="AU606" s="6"/>
      <c r="AV606" s="6"/>
      <c r="AW606" s="6"/>
      <c r="AX606" s="6"/>
    </row>
    <row r="610" spans="1:5" x14ac:dyDescent="0.2">
      <c r="A610">
        <v>65</v>
      </c>
      <c r="C610">
        <v>1</v>
      </c>
      <c r="D610">
        <v>0</v>
      </c>
      <c r="E61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915C1-E143-4DF8-AC0E-F14AD67C6D53}">
  <dimension ref="A1:EC2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300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65736</v>
      </c>
      <c r="M1">
        <v>10</v>
      </c>
      <c r="N1">
        <v>11</v>
      </c>
      <c r="O1">
        <v>11</v>
      </c>
      <c r="P1">
        <v>0</v>
      </c>
      <c r="Q1">
        <v>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459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24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>
        <v>160</v>
      </c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74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72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52210627</v>
      </c>
      <c r="E14" s="1">
        <v>52210569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0</v>
      </c>
      <c r="C16" s="7" t="s">
        <v>16</v>
      </c>
      <c r="D16" s="7" t="s">
        <v>15</v>
      </c>
      <c r="E16" s="8">
        <f>ROUND((Source!F557)/1000,2)</f>
        <v>124.21</v>
      </c>
      <c r="F16" s="8">
        <f>ROUND((Source!F558)/1000,2)</f>
        <v>6031.24</v>
      </c>
      <c r="G16" s="8">
        <f>ROUND((Source!F549)/1000,2)</f>
        <v>0</v>
      </c>
      <c r="H16" s="8">
        <f>ROUND((Source!F559)/1000+(Source!F560)/1000,2)</f>
        <v>0</v>
      </c>
      <c r="I16" s="8">
        <f>E16+F16+G16+H16</f>
        <v>6155.45</v>
      </c>
      <c r="J16" s="8">
        <f>ROUND((Source!F555+Source!F554)/1000,2)</f>
        <v>460.18</v>
      </c>
      <c r="T16" s="9">
        <f>ROUND((Source!P557)/1000,2)</f>
        <v>98.71</v>
      </c>
      <c r="U16" s="9">
        <f>ROUND((Source!P558)/1000,2)</f>
        <v>6031.24</v>
      </c>
      <c r="V16" s="9">
        <f>ROUND((Source!P549)/1000,2)</f>
        <v>0</v>
      </c>
      <c r="W16" s="9">
        <f>ROUND((Source!P559)/1000+(Source!P560)/1000,2)</f>
        <v>0</v>
      </c>
      <c r="X16" s="9">
        <f>T16+U16+V16+W16</f>
        <v>6129.95</v>
      </c>
      <c r="Y16" s="9">
        <f>ROUND((Source!P555+Source!P554)/1000,2)</f>
        <v>460.18</v>
      </c>
      <c r="AI16" s="7">
        <v>0</v>
      </c>
      <c r="AJ16" s="7">
        <v>-1</v>
      </c>
      <c r="AK16" s="7" t="s">
        <v>3</v>
      </c>
      <c r="AL16" s="7" t="s">
        <v>3</v>
      </c>
      <c r="AM16" s="7" t="s">
        <v>3</v>
      </c>
      <c r="AN16" s="7">
        <v>0</v>
      </c>
      <c r="AO16" s="7" t="s">
        <v>3</v>
      </c>
      <c r="AP16" s="7" t="s">
        <v>3</v>
      </c>
      <c r="AT16" s="8">
        <v>5536412.6399999997</v>
      </c>
      <c r="AU16" s="8">
        <v>5044293.05</v>
      </c>
      <c r="AV16" s="8">
        <v>0</v>
      </c>
      <c r="AW16" s="8">
        <v>0</v>
      </c>
      <c r="AX16" s="8">
        <v>0</v>
      </c>
      <c r="AY16" s="8">
        <v>46838.82</v>
      </c>
      <c r="AZ16" s="8">
        <v>14894.63</v>
      </c>
      <c r="BA16" s="8">
        <v>445280.77</v>
      </c>
      <c r="BB16" s="8">
        <v>124212.21</v>
      </c>
      <c r="BC16" s="8">
        <v>6031237.9299999997</v>
      </c>
      <c r="BD16" s="8">
        <v>0</v>
      </c>
      <c r="BE16" s="8">
        <v>0</v>
      </c>
      <c r="BF16" s="8">
        <v>1180.42316367888</v>
      </c>
      <c r="BG16" s="8">
        <v>0</v>
      </c>
      <c r="BH16" s="8">
        <v>0</v>
      </c>
      <c r="BI16" s="8">
        <v>404551.05</v>
      </c>
      <c r="BJ16" s="8">
        <v>190655.04</v>
      </c>
      <c r="BK16" s="8">
        <v>6155450.1399999997</v>
      </c>
      <c r="BR16" s="9">
        <v>5510910.5</v>
      </c>
      <c r="BS16" s="9">
        <v>5018790.91</v>
      </c>
      <c r="BT16" s="9">
        <v>0</v>
      </c>
      <c r="BU16" s="9">
        <v>0</v>
      </c>
      <c r="BV16" s="9">
        <v>0</v>
      </c>
      <c r="BW16" s="9">
        <v>46838.82</v>
      </c>
      <c r="BX16" s="9">
        <v>14894.63</v>
      </c>
      <c r="BY16" s="9">
        <v>445280.77</v>
      </c>
      <c r="BZ16" s="9">
        <v>98710.07</v>
      </c>
      <c r="CA16" s="9">
        <v>6031237.9299999997</v>
      </c>
      <c r="CB16" s="9">
        <v>0</v>
      </c>
      <c r="CC16" s="9">
        <v>0</v>
      </c>
      <c r="CD16" s="9">
        <v>1180.42316367888</v>
      </c>
      <c r="CE16" s="9">
        <v>0</v>
      </c>
      <c r="CF16" s="9">
        <v>0</v>
      </c>
      <c r="CG16" s="9">
        <v>404551.05</v>
      </c>
      <c r="CH16" s="9">
        <v>190655.04</v>
      </c>
      <c r="CI16" s="9">
        <v>6129948</v>
      </c>
    </row>
    <row r="18" spans="1:50" x14ac:dyDescent="0.2">
      <c r="A18">
        <v>51</v>
      </c>
      <c r="E18" s="10">
        <f>SUMIF(A16:A17,3,E16:E17)</f>
        <v>124.21</v>
      </c>
      <c r="F18" s="10">
        <f>SUMIF(A16:A17,3,F16:F17)</f>
        <v>6031.24</v>
      </c>
      <c r="G18" s="10">
        <f>SUMIF(A16:A17,3,G16:G17)</f>
        <v>0</v>
      </c>
      <c r="H18" s="10">
        <f>SUMIF(A16:A17,3,H16:H17)</f>
        <v>0</v>
      </c>
      <c r="I18" s="10">
        <f>SUMIF(A16:A17,3,I16:I17)</f>
        <v>6155.45</v>
      </c>
      <c r="J18" s="10">
        <f>SUMIF(A16:A17,3,J16:J17)</f>
        <v>460.18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98.71</v>
      </c>
      <c r="U18" s="3">
        <f>SUMIF(A16:A17,3,U16:U17)</f>
        <v>6031.24</v>
      </c>
      <c r="V18" s="3">
        <f>SUMIF(A16:A17,3,V16:V17)</f>
        <v>0</v>
      </c>
      <c r="W18" s="3">
        <f>SUMIF(A16:A17,3,W16:W17)</f>
        <v>0</v>
      </c>
      <c r="X18" s="3">
        <f>SUMIF(A16:A17,3,X16:X17)</f>
        <v>6129.95</v>
      </c>
      <c r="Y18" s="3">
        <f>SUMIF(A16:A17,3,Y16:Y17)</f>
        <v>460.18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1" spans="1:50" x14ac:dyDescent="0.2">
      <c r="A21">
        <v>-1</v>
      </c>
    </row>
    <row r="24" spans="1:50" x14ac:dyDescent="0.2">
      <c r="A24" s="4">
        <v>75</v>
      </c>
      <c r="B24" s="4" t="s">
        <v>296</v>
      </c>
      <c r="C24" s="4">
        <v>2024</v>
      </c>
      <c r="D24" s="4">
        <v>0</v>
      </c>
      <c r="E24" s="4">
        <v>3</v>
      </c>
      <c r="F24" s="4"/>
      <c r="G24" s="4">
        <v>0</v>
      </c>
      <c r="H24" s="4">
        <v>2</v>
      </c>
      <c r="I24" s="4">
        <v>1</v>
      </c>
      <c r="J24" s="4">
        <v>1</v>
      </c>
      <c r="K24" s="4">
        <v>95</v>
      </c>
      <c r="L24" s="4">
        <v>65</v>
      </c>
      <c r="M24" s="4">
        <v>0</v>
      </c>
      <c r="N24" s="4">
        <v>52210627</v>
      </c>
      <c r="O24" s="4">
        <v>1</v>
      </c>
    </row>
    <row r="25" spans="1:50" x14ac:dyDescent="0.2">
      <c r="A25" s="6">
        <v>1</v>
      </c>
      <c r="B25" s="6" t="s">
        <v>297</v>
      </c>
      <c r="C25" s="6" t="s">
        <v>298</v>
      </c>
      <c r="D25" s="6">
        <v>2024</v>
      </c>
      <c r="E25" s="6">
        <v>3</v>
      </c>
      <c r="F25" s="6">
        <v>1</v>
      </c>
      <c r="G25" s="6">
        <v>1</v>
      </c>
      <c r="H25" s="6">
        <v>0</v>
      </c>
      <c r="I25" s="6">
        <v>2</v>
      </c>
      <c r="J25" s="6">
        <v>1</v>
      </c>
      <c r="K25" s="6">
        <v>9.57</v>
      </c>
      <c r="L25" s="6">
        <v>6.92</v>
      </c>
      <c r="M25" s="6">
        <v>1</v>
      </c>
      <c r="N25" s="6">
        <v>1</v>
      </c>
      <c r="O25" s="6">
        <v>9.57</v>
      </c>
      <c r="P25" s="6">
        <v>6.92</v>
      </c>
      <c r="Q25" s="6">
        <v>1</v>
      </c>
      <c r="R25" s="6" t="s">
        <v>3</v>
      </c>
      <c r="S25" s="6" t="s">
        <v>3</v>
      </c>
      <c r="T25" s="6" t="s">
        <v>3</v>
      </c>
      <c r="U25" s="6" t="s">
        <v>3</v>
      </c>
      <c r="V25" s="6" t="s">
        <v>3</v>
      </c>
      <c r="W25" s="6" t="s">
        <v>3</v>
      </c>
      <c r="X25" s="6" t="s">
        <v>3</v>
      </c>
      <c r="Y25" s="6" t="s">
        <v>3</v>
      </c>
      <c r="Z25" s="6" t="s">
        <v>3</v>
      </c>
      <c r="AA25" s="6" t="s">
        <v>299</v>
      </c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>
        <v>52213275</v>
      </c>
      <c r="AO25" s="6"/>
      <c r="AP25" s="6"/>
      <c r="AQ25" s="6"/>
      <c r="AR25" s="6"/>
      <c r="AS25" s="6"/>
      <c r="AT25" s="6"/>
      <c r="AU25" s="6"/>
      <c r="AV25" s="6"/>
      <c r="AW25" s="6"/>
      <c r="AX25" s="6"/>
    </row>
    <row r="26" spans="1:50" x14ac:dyDescent="0.2">
      <c r="A26" s="4">
        <v>75</v>
      </c>
      <c r="B26" s="4" t="s">
        <v>296</v>
      </c>
      <c r="C26" s="4">
        <v>2024</v>
      </c>
      <c r="D26" s="4">
        <v>0</v>
      </c>
      <c r="E26" s="4">
        <v>3</v>
      </c>
      <c r="F26" s="4">
        <v>0</v>
      </c>
      <c r="G26" s="4">
        <v>0</v>
      </c>
      <c r="H26" s="4">
        <v>2</v>
      </c>
      <c r="I26" s="4">
        <v>1</v>
      </c>
      <c r="J26" s="4">
        <v>1</v>
      </c>
      <c r="K26" s="4">
        <v>95</v>
      </c>
      <c r="L26" s="4">
        <v>65</v>
      </c>
      <c r="M26" s="4">
        <v>1</v>
      </c>
      <c r="N26" s="4">
        <v>52210569</v>
      </c>
      <c r="O26" s="4">
        <v>2</v>
      </c>
    </row>
    <row r="27" spans="1:50" x14ac:dyDescent="0.2">
      <c r="A27" s="6">
        <v>1</v>
      </c>
      <c r="B27" s="6" t="s">
        <v>297</v>
      </c>
      <c r="C27" s="6" t="s">
        <v>298</v>
      </c>
      <c r="D27" s="6">
        <v>2024</v>
      </c>
      <c r="E27" s="6">
        <v>3</v>
      </c>
      <c r="F27" s="6">
        <v>1</v>
      </c>
      <c r="G27" s="6">
        <v>1</v>
      </c>
      <c r="H27" s="6">
        <v>0</v>
      </c>
      <c r="I27" s="6">
        <v>2</v>
      </c>
      <c r="J27" s="6">
        <v>1</v>
      </c>
      <c r="K27" s="6">
        <v>9.57</v>
      </c>
      <c r="L27" s="6">
        <v>6.92</v>
      </c>
      <c r="M27" s="6">
        <v>1</v>
      </c>
      <c r="N27" s="6">
        <v>1</v>
      </c>
      <c r="O27" s="6">
        <v>9.57</v>
      </c>
      <c r="P27" s="6">
        <v>6.92</v>
      </c>
      <c r="Q27" s="6">
        <v>1</v>
      </c>
      <c r="R27" s="6" t="s">
        <v>3</v>
      </c>
      <c r="S27" s="6" t="s">
        <v>3</v>
      </c>
      <c r="T27" s="6" t="s">
        <v>3</v>
      </c>
      <c r="U27" s="6" t="s">
        <v>3</v>
      </c>
      <c r="V27" s="6" t="s">
        <v>3</v>
      </c>
      <c r="W27" s="6" t="s">
        <v>3</v>
      </c>
      <c r="X27" s="6" t="s">
        <v>3</v>
      </c>
      <c r="Y27" s="6" t="s">
        <v>3</v>
      </c>
      <c r="Z27" s="6" t="s">
        <v>3</v>
      </c>
      <c r="AA27" s="6" t="s">
        <v>299</v>
      </c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>
        <v>52213276</v>
      </c>
      <c r="AO27" s="6"/>
      <c r="AP27" s="6"/>
      <c r="AQ27" s="6"/>
      <c r="AR27" s="6"/>
      <c r="AS27" s="6"/>
      <c r="AT27" s="6"/>
      <c r="AU27" s="6"/>
      <c r="AV27" s="6"/>
      <c r="AW27" s="6"/>
      <c r="AX27" s="6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D74F6-DA19-4344-BEAA-86B828ECB389}">
  <dimension ref="A1:DO29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ROW(Source!A35)</f>
        <v>35</v>
      </c>
      <c r="B1">
        <v>52210627</v>
      </c>
      <c r="C1">
        <v>52213280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301</v>
      </c>
      <c r="J1" t="s">
        <v>3</v>
      </c>
      <c r="K1" t="s">
        <v>302</v>
      </c>
      <c r="L1">
        <v>1191</v>
      </c>
      <c r="N1">
        <v>1013</v>
      </c>
      <c r="O1" t="s">
        <v>303</v>
      </c>
      <c r="P1" t="s">
        <v>303</v>
      </c>
      <c r="Q1">
        <v>1</v>
      </c>
      <c r="W1">
        <v>0</v>
      </c>
      <c r="X1">
        <v>476480486</v>
      </c>
      <c r="Y1">
        <f t="shared" ref="Y1:Y6" si="0">((AT1*1.2)*1.1)</f>
        <v>71.438399999999987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5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54.12</v>
      </c>
      <c r="AU1" t="s">
        <v>26</v>
      </c>
      <c r="AV1">
        <v>1</v>
      </c>
      <c r="AW1">
        <v>2</v>
      </c>
      <c r="AX1">
        <v>52213295</v>
      </c>
      <c r="AY1">
        <v>1</v>
      </c>
      <c r="AZ1">
        <v>2048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ROUND(AT1*Source!I35*AH1*AL1,2)</f>
        <v>0</v>
      </c>
      <c r="CV1">
        <f>ROUND(Y1*Source!I35,9)</f>
        <v>74.295935999999998</v>
      </c>
      <c r="CW1">
        <v>0</v>
      </c>
      <c r="CX1">
        <f>ROUND(Y1*Source!I35,9)</f>
        <v>74.295935999999998</v>
      </c>
      <c r="CY1">
        <f>AD1</f>
        <v>0</v>
      </c>
      <c r="CZ1">
        <f>AH1</f>
        <v>0</v>
      </c>
      <c r="DA1">
        <f>AL1</f>
        <v>1</v>
      </c>
      <c r="DB1">
        <f t="shared" ref="DB1:DB6" si="1">ROUND(((ROUND(AT1*CZ1,2)*1.2)*1.1),6)</f>
        <v>0</v>
      </c>
      <c r="DC1">
        <f t="shared" ref="DC1:DC6" si="2">ROUND(((ROUND(AT1*AG1,2)*1.2)*1.1),6)</f>
        <v>0</v>
      </c>
      <c r="DD1" t="s">
        <v>3</v>
      </c>
      <c r="DE1" t="s">
        <v>3</v>
      </c>
      <c r="DF1">
        <f t="shared" ref="DF1:DF6" si="3"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64" si="4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ROW(Source!A35)</f>
        <v>35</v>
      </c>
      <c r="B2">
        <v>52210627</v>
      </c>
      <c r="C2">
        <v>52213280</v>
      </c>
      <c r="D2">
        <v>30596076</v>
      </c>
      <c r="E2">
        <v>1</v>
      </c>
      <c r="F2">
        <v>1</v>
      </c>
      <c r="G2">
        <v>30515945</v>
      </c>
      <c r="H2">
        <v>2</v>
      </c>
      <c r="I2" t="s">
        <v>304</v>
      </c>
      <c r="J2" t="s">
        <v>305</v>
      </c>
      <c r="K2" t="s">
        <v>306</v>
      </c>
      <c r="L2">
        <v>1368</v>
      </c>
      <c r="N2">
        <v>1011</v>
      </c>
      <c r="O2" t="s">
        <v>307</v>
      </c>
      <c r="P2" t="s">
        <v>307</v>
      </c>
      <c r="Q2">
        <v>1</v>
      </c>
      <c r="W2">
        <v>0</v>
      </c>
      <c r="X2">
        <v>873451332</v>
      </c>
      <c r="Y2">
        <f t="shared" si="0"/>
        <v>1.0427999999999999</v>
      </c>
      <c r="AA2">
        <v>0</v>
      </c>
      <c r="AB2">
        <v>1367.59</v>
      </c>
      <c r="AC2">
        <v>402.74</v>
      </c>
      <c r="AD2">
        <v>0</v>
      </c>
      <c r="AE2">
        <v>0</v>
      </c>
      <c r="AF2">
        <v>119.07</v>
      </c>
      <c r="AG2">
        <v>12.62</v>
      </c>
      <c r="AH2">
        <v>0</v>
      </c>
      <c r="AI2">
        <v>1</v>
      </c>
      <c r="AJ2">
        <v>10.97</v>
      </c>
      <c r="AK2">
        <v>30.48</v>
      </c>
      <c r="AL2">
        <v>1</v>
      </c>
      <c r="AM2">
        <v>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0.79</v>
      </c>
      <c r="AU2" t="s">
        <v>26</v>
      </c>
      <c r="AV2">
        <v>0</v>
      </c>
      <c r="AW2">
        <v>2</v>
      </c>
      <c r="AX2">
        <v>52213296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ROUND(Y2*Source!I35*DO2,9)</f>
        <v>0</v>
      </c>
      <c r="CX2">
        <f>ROUND(Y2*Source!I35,9)</f>
        <v>1.0845119999999999</v>
      </c>
      <c r="CY2">
        <f>AB2</f>
        <v>1367.59</v>
      </c>
      <c r="CZ2">
        <f>AF2</f>
        <v>119.07</v>
      </c>
      <c r="DA2">
        <f>AJ2</f>
        <v>10.97</v>
      </c>
      <c r="DB2">
        <f t="shared" si="1"/>
        <v>124.1724</v>
      </c>
      <c r="DC2">
        <f t="shared" si="2"/>
        <v>13.160399999999999</v>
      </c>
      <c r="DD2" t="s">
        <v>3</v>
      </c>
      <c r="DE2" t="s">
        <v>3</v>
      </c>
      <c r="DF2">
        <f t="shared" si="3"/>
        <v>0</v>
      </c>
      <c r="DG2">
        <f>ROUND(ROUND(AF2*AJ2,2)*CX2,2)</f>
        <v>1416.59</v>
      </c>
      <c r="DH2">
        <f>ROUND(ROUND(AG2*AK2,2)*CX2,2)</f>
        <v>417.17</v>
      </c>
      <c r="DI2">
        <f t="shared" si="4"/>
        <v>0</v>
      </c>
      <c r="DJ2">
        <f>DG2</f>
        <v>1416.59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ROW(Source!A35)</f>
        <v>35</v>
      </c>
      <c r="B3">
        <v>52210627</v>
      </c>
      <c r="C3">
        <v>52213280</v>
      </c>
      <c r="D3">
        <v>30595432</v>
      </c>
      <c r="E3">
        <v>1</v>
      </c>
      <c r="F3">
        <v>1</v>
      </c>
      <c r="G3">
        <v>30515945</v>
      </c>
      <c r="H3">
        <v>2</v>
      </c>
      <c r="I3" t="s">
        <v>308</v>
      </c>
      <c r="J3" t="s">
        <v>309</v>
      </c>
      <c r="K3" t="s">
        <v>310</v>
      </c>
      <c r="L3">
        <v>1368</v>
      </c>
      <c r="N3">
        <v>1011</v>
      </c>
      <c r="O3" t="s">
        <v>307</v>
      </c>
      <c r="P3" t="s">
        <v>307</v>
      </c>
      <c r="Q3">
        <v>1</v>
      </c>
      <c r="W3">
        <v>0</v>
      </c>
      <c r="X3">
        <v>974983249</v>
      </c>
      <c r="Y3">
        <f t="shared" si="0"/>
        <v>1.1352000000000002</v>
      </c>
      <c r="AA3">
        <v>0</v>
      </c>
      <c r="AB3">
        <v>61.48</v>
      </c>
      <c r="AC3">
        <v>0</v>
      </c>
      <c r="AD3">
        <v>0</v>
      </c>
      <c r="AE3">
        <v>0</v>
      </c>
      <c r="AF3">
        <v>6.68</v>
      </c>
      <c r="AG3">
        <v>0</v>
      </c>
      <c r="AH3">
        <v>0</v>
      </c>
      <c r="AI3">
        <v>1</v>
      </c>
      <c r="AJ3">
        <v>8.7899999999999991</v>
      </c>
      <c r="AK3">
        <v>30.48</v>
      </c>
      <c r="AL3">
        <v>1</v>
      </c>
      <c r="AM3">
        <v>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0.86</v>
      </c>
      <c r="AU3" t="s">
        <v>26</v>
      </c>
      <c r="AV3">
        <v>0</v>
      </c>
      <c r="AW3">
        <v>2</v>
      </c>
      <c r="AX3">
        <v>52213297</v>
      </c>
      <c r="AY3">
        <v>1</v>
      </c>
      <c r="AZ3">
        <v>2048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ROUND(Y3*Source!I35*DO3,9)</f>
        <v>0</v>
      </c>
      <c r="CX3">
        <f>ROUND(Y3*Source!I35,9)</f>
        <v>1.1806080000000001</v>
      </c>
      <c r="CY3">
        <f>AB3</f>
        <v>61.48</v>
      </c>
      <c r="CZ3">
        <f>AF3</f>
        <v>6.68</v>
      </c>
      <c r="DA3">
        <f>AJ3</f>
        <v>8.7899999999999991</v>
      </c>
      <c r="DB3">
        <f t="shared" si="1"/>
        <v>7.5768000000000004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>ROUND(ROUND(AF3*AJ3,2)*CX3,2)</f>
        <v>69.33</v>
      </c>
      <c r="DH3">
        <f>ROUND(ROUND(AG3*AK3,2)*CX3,2)</f>
        <v>0</v>
      </c>
      <c r="DI3">
        <f t="shared" si="4"/>
        <v>0</v>
      </c>
      <c r="DJ3">
        <f>DG3</f>
        <v>69.33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ROW(Source!A35)</f>
        <v>35</v>
      </c>
      <c r="B4">
        <v>52210627</v>
      </c>
      <c r="C4">
        <v>52213280</v>
      </c>
      <c r="D4">
        <v>30595439</v>
      </c>
      <c r="E4">
        <v>1</v>
      </c>
      <c r="F4">
        <v>1</v>
      </c>
      <c r="G4">
        <v>30515945</v>
      </c>
      <c r="H4">
        <v>2</v>
      </c>
      <c r="I4" t="s">
        <v>311</v>
      </c>
      <c r="J4" t="s">
        <v>312</v>
      </c>
      <c r="K4" t="s">
        <v>313</v>
      </c>
      <c r="L4">
        <v>1368</v>
      </c>
      <c r="N4">
        <v>1011</v>
      </c>
      <c r="O4" t="s">
        <v>307</v>
      </c>
      <c r="P4" t="s">
        <v>307</v>
      </c>
      <c r="Q4">
        <v>1</v>
      </c>
      <c r="W4">
        <v>0</v>
      </c>
      <c r="X4">
        <v>437450338</v>
      </c>
      <c r="Y4">
        <f t="shared" si="0"/>
        <v>3.2076000000000002</v>
      </c>
      <c r="AA4">
        <v>0</v>
      </c>
      <c r="AB4">
        <v>4.72</v>
      </c>
      <c r="AC4">
        <v>0</v>
      </c>
      <c r="AD4">
        <v>0</v>
      </c>
      <c r="AE4">
        <v>0</v>
      </c>
      <c r="AF4">
        <v>0.54</v>
      </c>
      <c r="AG4">
        <v>0</v>
      </c>
      <c r="AH4">
        <v>0</v>
      </c>
      <c r="AI4">
        <v>1</v>
      </c>
      <c r="AJ4">
        <v>8.35</v>
      </c>
      <c r="AK4">
        <v>30.48</v>
      </c>
      <c r="AL4">
        <v>1</v>
      </c>
      <c r="AM4">
        <v>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2.4300000000000002</v>
      </c>
      <c r="AU4" t="s">
        <v>26</v>
      </c>
      <c r="AV4">
        <v>0</v>
      </c>
      <c r="AW4">
        <v>2</v>
      </c>
      <c r="AX4">
        <v>52213298</v>
      </c>
      <c r="AY4">
        <v>1</v>
      </c>
      <c r="AZ4">
        <v>2048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ROUND(Y4*Source!I35*DO4,9)</f>
        <v>0</v>
      </c>
      <c r="CX4">
        <f>ROUND(Y4*Source!I35,9)</f>
        <v>3.3359040000000002</v>
      </c>
      <c r="CY4">
        <f>AB4</f>
        <v>4.72</v>
      </c>
      <c r="CZ4">
        <f>AF4</f>
        <v>0.54</v>
      </c>
      <c r="DA4">
        <f>AJ4</f>
        <v>8.35</v>
      </c>
      <c r="DB4">
        <f t="shared" si="1"/>
        <v>1.7292000000000001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>ROUND(ROUND(AF4*AJ4,2)*CX4,2)</f>
        <v>15.04</v>
      </c>
      <c r="DH4">
        <f>ROUND(ROUND(AG4*AK4,2)*CX4,2)</f>
        <v>0</v>
      </c>
      <c r="DI4">
        <f t="shared" si="4"/>
        <v>0</v>
      </c>
      <c r="DJ4">
        <f>DG4</f>
        <v>15.04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ROW(Source!A35)</f>
        <v>35</v>
      </c>
      <c r="B5">
        <v>52210627</v>
      </c>
      <c r="C5">
        <v>52213280</v>
      </c>
      <c r="D5">
        <v>30595647</v>
      </c>
      <c r="E5">
        <v>1</v>
      </c>
      <c r="F5">
        <v>1</v>
      </c>
      <c r="G5">
        <v>30515945</v>
      </c>
      <c r="H5">
        <v>2</v>
      </c>
      <c r="I5" t="s">
        <v>314</v>
      </c>
      <c r="J5" t="s">
        <v>315</v>
      </c>
      <c r="K5" t="s">
        <v>316</v>
      </c>
      <c r="L5">
        <v>1368</v>
      </c>
      <c r="N5">
        <v>1011</v>
      </c>
      <c r="O5" t="s">
        <v>307</v>
      </c>
      <c r="P5" t="s">
        <v>307</v>
      </c>
      <c r="Q5">
        <v>1</v>
      </c>
      <c r="W5">
        <v>0</v>
      </c>
      <c r="X5">
        <v>-2118605299</v>
      </c>
      <c r="Y5">
        <f t="shared" si="0"/>
        <v>1.1352000000000002</v>
      </c>
      <c r="AA5">
        <v>0</v>
      </c>
      <c r="AB5">
        <v>1687.81</v>
      </c>
      <c r="AC5">
        <v>464.01</v>
      </c>
      <c r="AD5">
        <v>0</v>
      </c>
      <c r="AE5">
        <v>0</v>
      </c>
      <c r="AF5">
        <v>141.16</v>
      </c>
      <c r="AG5">
        <v>14.54</v>
      </c>
      <c r="AH5">
        <v>0</v>
      </c>
      <c r="AI5">
        <v>1</v>
      </c>
      <c r="AJ5">
        <v>11.42</v>
      </c>
      <c r="AK5">
        <v>30.48</v>
      </c>
      <c r="AL5">
        <v>1</v>
      </c>
      <c r="AM5">
        <v>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0.86</v>
      </c>
      <c r="AU5" t="s">
        <v>26</v>
      </c>
      <c r="AV5">
        <v>0</v>
      </c>
      <c r="AW5">
        <v>2</v>
      </c>
      <c r="AX5">
        <v>52213299</v>
      </c>
      <c r="AY5">
        <v>1</v>
      </c>
      <c r="AZ5">
        <v>2048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f>ROUND(Y5*Source!I35*DO5,9)</f>
        <v>0</v>
      </c>
      <c r="CX5">
        <f>ROUND(Y5*Source!I35,9)</f>
        <v>1.1806080000000001</v>
      </c>
      <c r="CY5">
        <f>AB5</f>
        <v>1687.81</v>
      </c>
      <c r="CZ5">
        <f>AF5</f>
        <v>141.16</v>
      </c>
      <c r="DA5">
        <f>AJ5</f>
        <v>11.42</v>
      </c>
      <c r="DB5">
        <f t="shared" si="1"/>
        <v>160.24799999999999</v>
      </c>
      <c r="DC5">
        <f t="shared" si="2"/>
        <v>16.5</v>
      </c>
      <c r="DD5" t="s">
        <v>3</v>
      </c>
      <c r="DE5" t="s">
        <v>3</v>
      </c>
      <c r="DF5">
        <f t="shared" si="3"/>
        <v>0</v>
      </c>
      <c r="DG5">
        <f>ROUND(ROUND(AF5*AJ5,2)*CX5,2)</f>
        <v>1903.2</v>
      </c>
      <c r="DH5">
        <f>ROUND(ROUND(AG5*AK5,2)*CX5,2)</f>
        <v>523.22</v>
      </c>
      <c r="DI5">
        <f t="shared" si="4"/>
        <v>0</v>
      </c>
      <c r="DJ5">
        <f>DG5</f>
        <v>1903.2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ROW(Source!A35)</f>
        <v>35</v>
      </c>
      <c r="B6">
        <v>52210627</v>
      </c>
      <c r="C6">
        <v>52213280</v>
      </c>
      <c r="D6">
        <v>30595653</v>
      </c>
      <c r="E6">
        <v>1</v>
      </c>
      <c r="F6">
        <v>1</v>
      </c>
      <c r="G6">
        <v>30515945</v>
      </c>
      <c r="H6">
        <v>2</v>
      </c>
      <c r="I6" t="s">
        <v>317</v>
      </c>
      <c r="J6" t="s">
        <v>318</v>
      </c>
      <c r="K6" t="s">
        <v>319</v>
      </c>
      <c r="L6">
        <v>1368</v>
      </c>
      <c r="N6">
        <v>1011</v>
      </c>
      <c r="O6" t="s">
        <v>307</v>
      </c>
      <c r="P6" t="s">
        <v>307</v>
      </c>
      <c r="Q6">
        <v>1</v>
      </c>
      <c r="W6">
        <v>0</v>
      </c>
      <c r="X6">
        <v>-165082980</v>
      </c>
      <c r="Y6">
        <f t="shared" si="0"/>
        <v>1.0032000000000001</v>
      </c>
      <c r="AA6">
        <v>0</v>
      </c>
      <c r="AB6">
        <v>34.53</v>
      </c>
      <c r="AC6">
        <v>0</v>
      </c>
      <c r="AD6">
        <v>0</v>
      </c>
      <c r="AE6">
        <v>0</v>
      </c>
      <c r="AF6">
        <v>3.95</v>
      </c>
      <c r="AG6">
        <v>0</v>
      </c>
      <c r="AH6">
        <v>0</v>
      </c>
      <c r="AI6">
        <v>1</v>
      </c>
      <c r="AJ6">
        <v>8.35</v>
      </c>
      <c r="AK6">
        <v>30.48</v>
      </c>
      <c r="AL6">
        <v>1</v>
      </c>
      <c r="AM6">
        <v>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0.76</v>
      </c>
      <c r="AU6" t="s">
        <v>26</v>
      </c>
      <c r="AV6">
        <v>0</v>
      </c>
      <c r="AW6">
        <v>2</v>
      </c>
      <c r="AX6">
        <v>52213300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f>ROUND(Y6*Source!I35*DO6,9)</f>
        <v>0</v>
      </c>
      <c r="CX6">
        <f>ROUND(Y6*Source!I35,9)</f>
        <v>1.043328</v>
      </c>
      <c r="CY6">
        <f>AB6</f>
        <v>34.53</v>
      </c>
      <c r="CZ6">
        <f>AF6</f>
        <v>3.95</v>
      </c>
      <c r="DA6">
        <f>AJ6</f>
        <v>8.35</v>
      </c>
      <c r="DB6">
        <f t="shared" si="1"/>
        <v>3.96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>ROUND(ROUND(AF6*AJ6,2)*CX6,2)</f>
        <v>34.409999999999997</v>
      </c>
      <c r="DH6">
        <f>ROUND(ROUND(AG6*AK6,2)*CX6,2)</f>
        <v>0</v>
      </c>
      <c r="DI6">
        <f t="shared" si="4"/>
        <v>0</v>
      </c>
      <c r="DJ6">
        <f>DG6</f>
        <v>34.409999999999997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ROW(Source!A35)</f>
        <v>35</v>
      </c>
      <c r="B7">
        <v>52210627</v>
      </c>
      <c r="C7">
        <v>52213280</v>
      </c>
      <c r="D7">
        <v>30571194</v>
      </c>
      <c r="E7">
        <v>1</v>
      </c>
      <c r="F7">
        <v>1</v>
      </c>
      <c r="G7">
        <v>30515945</v>
      </c>
      <c r="H7">
        <v>3</v>
      </c>
      <c r="I7" t="s">
        <v>320</v>
      </c>
      <c r="J7" t="s">
        <v>321</v>
      </c>
      <c r="K7" t="s">
        <v>322</v>
      </c>
      <c r="L7">
        <v>1348</v>
      </c>
      <c r="N7">
        <v>1009</v>
      </c>
      <c r="O7" t="s">
        <v>323</v>
      </c>
      <c r="P7" t="s">
        <v>323</v>
      </c>
      <c r="Q7">
        <v>1000</v>
      </c>
      <c r="W7">
        <v>0</v>
      </c>
      <c r="X7">
        <v>563176784</v>
      </c>
      <c r="Y7">
        <f t="shared" ref="Y7:Y14" si="5">AT7</f>
        <v>1E-4</v>
      </c>
      <c r="AA7">
        <v>76235.399999999994</v>
      </c>
      <c r="AB7">
        <v>0</v>
      </c>
      <c r="AC7">
        <v>0</v>
      </c>
      <c r="AD7">
        <v>0</v>
      </c>
      <c r="AE7">
        <v>6521.42</v>
      </c>
      <c r="AF7">
        <v>0</v>
      </c>
      <c r="AG7">
        <v>0</v>
      </c>
      <c r="AH7">
        <v>0</v>
      </c>
      <c r="AI7">
        <v>11.69</v>
      </c>
      <c r="AJ7">
        <v>1</v>
      </c>
      <c r="AK7">
        <v>1</v>
      </c>
      <c r="AL7">
        <v>1</v>
      </c>
      <c r="AM7">
        <v>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1E-4</v>
      </c>
      <c r="AU7" t="s">
        <v>3</v>
      </c>
      <c r="AV7">
        <v>0</v>
      </c>
      <c r="AW7">
        <v>2</v>
      </c>
      <c r="AX7">
        <v>52213301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ROUND(Y7*Source!I35,9)</f>
        <v>1.0399999999999999E-4</v>
      </c>
      <c r="CY7">
        <f t="shared" ref="CY7:CY14" si="6">AA7</f>
        <v>76235.399999999994</v>
      </c>
      <c r="CZ7">
        <f t="shared" ref="CZ7:CZ14" si="7">AE7</f>
        <v>6521.42</v>
      </c>
      <c r="DA7">
        <f t="shared" ref="DA7:DA14" si="8">AI7</f>
        <v>11.69</v>
      </c>
      <c r="DB7">
        <f t="shared" ref="DB7:DB14" si="9">ROUND(ROUND(AT7*CZ7,2),6)</f>
        <v>0.65</v>
      </c>
      <c r="DC7">
        <f t="shared" ref="DC7:DC14" si="10">ROUND(ROUND(AT7*AG7,2),6)</f>
        <v>0</v>
      </c>
      <c r="DD7" t="s">
        <v>3</v>
      </c>
      <c r="DE7" t="s">
        <v>3</v>
      </c>
      <c r="DF7">
        <f t="shared" ref="DF7:DF14" si="11">ROUND(ROUND(AE7*AI7,2)*CX7,2)</f>
        <v>7.93</v>
      </c>
      <c r="DG7">
        <f t="shared" ref="DG7:DG15" si="12">ROUND(ROUND(AF7,2)*CX7,2)</f>
        <v>0</v>
      </c>
      <c r="DH7">
        <f t="shared" ref="DH7:DH15" si="13">ROUND(ROUND(AG7,2)*CX7,2)</f>
        <v>0</v>
      </c>
      <c r="DI7">
        <f t="shared" si="4"/>
        <v>0</v>
      </c>
      <c r="DJ7">
        <f t="shared" ref="DJ7:DJ14" si="14">DF7</f>
        <v>7.93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ROW(Source!A35)</f>
        <v>35</v>
      </c>
      <c r="B8">
        <v>52210627</v>
      </c>
      <c r="C8">
        <v>52213280</v>
      </c>
      <c r="D8">
        <v>30572584</v>
      </c>
      <c r="E8">
        <v>1</v>
      </c>
      <c r="F8">
        <v>1</v>
      </c>
      <c r="G8">
        <v>30515945</v>
      </c>
      <c r="H8">
        <v>3</v>
      </c>
      <c r="I8" t="s">
        <v>324</v>
      </c>
      <c r="J8" t="s">
        <v>325</v>
      </c>
      <c r="K8" t="s">
        <v>326</v>
      </c>
      <c r="L8">
        <v>1346</v>
      </c>
      <c r="N8">
        <v>1009</v>
      </c>
      <c r="O8" t="s">
        <v>166</v>
      </c>
      <c r="P8" t="s">
        <v>166</v>
      </c>
      <c r="Q8">
        <v>1</v>
      </c>
      <c r="W8">
        <v>0</v>
      </c>
      <c r="X8">
        <v>362211761</v>
      </c>
      <c r="Y8">
        <f t="shared" si="5"/>
        <v>0.09</v>
      </c>
      <c r="AA8">
        <v>129.41</v>
      </c>
      <c r="AB8">
        <v>0</v>
      </c>
      <c r="AC8">
        <v>0</v>
      </c>
      <c r="AD8">
        <v>0</v>
      </c>
      <c r="AE8">
        <v>18.149999999999999</v>
      </c>
      <c r="AF8">
        <v>0</v>
      </c>
      <c r="AG8">
        <v>0</v>
      </c>
      <c r="AH8">
        <v>0</v>
      </c>
      <c r="AI8">
        <v>7.13</v>
      </c>
      <c r="AJ8">
        <v>1</v>
      </c>
      <c r="AK8">
        <v>1</v>
      </c>
      <c r="AL8">
        <v>1</v>
      </c>
      <c r="AM8">
        <v>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0.09</v>
      </c>
      <c r="AU8" t="s">
        <v>3</v>
      </c>
      <c r="AV8">
        <v>0</v>
      </c>
      <c r="AW8">
        <v>2</v>
      </c>
      <c r="AX8">
        <v>52213302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ROUND(Y8*Source!I35,9)</f>
        <v>9.3600000000000003E-2</v>
      </c>
      <c r="CY8">
        <f t="shared" si="6"/>
        <v>129.41</v>
      </c>
      <c r="CZ8">
        <f t="shared" si="7"/>
        <v>18.149999999999999</v>
      </c>
      <c r="DA8">
        <f t="shared" si="8"/>
        <v>7.13</v>
      </c>
      <c r="DB8">
        <f t="shared" si="9"/>
        <v>1.63</v>
      </c>
      <c r="DC8">
        <f t="shared" si="10"/>
        <v>0</v>
      </c>
      <c r="DD8" t="s">
        <v>3</v>
      </c>
      <c r="DE8" t="s">
        <v>3</v>
      </c>
      <c r="DF8">
        <f t="shared" si="11"/>
        <v>12.11</v>
      </c>
      <c r="DG8">
        <f t="shared" si="12"/>
        <v>0</v>
      </c>
      <c r="DH8">
        <f t="shared" si="13"/>
        <v>0</v>
      </c>
      <c r="DI8">
        <f t="shared" si="4"/>
        <v>0</v>
      </c>
      <c r="DJ8">
        <f t="shared" si="14"/>
        <v>12.11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ROW(Source!A35)</f>
        <v>35</v>
      </c>
      <c r="B9">
        <v>52210627</v>
      </c>
      <c r="C9">
        <v>52213280</v>
      </c>
      <c r="D9">
        <v>30571269</v>
      </c>
      <c r="E9">
        <v>1</v>
      </c>
      <c r="F9">
        <v>1</v>
      </c>
      <c r="G9">
        <v>30515945</v>
      </c>
      <c r="H9">
        <v>3</v>
      </c>
      <c r="I9" t="s">
        <v>327</v>
      </c>
      <c r="J9" t="s">
        <v>328</v>
      </c>
      <c r="K9" t="s">
        <v>329</v>
      </c>
      <c r="L9">
        <v>1339</v>
      </c>
      <c r="N9">
        <v>1007</v>
      </c>
      <c r="O9" t="s">
        <v>222</v>
      </c>
      <c r="P9" t="s">
        <v>222</v>
      </c>
      <c r="Q9">
        <v>1</v>
      </c>
      <c r="W9">
        <v>0</v>
      </c>
      <c r="X9">
        <v>-723752243</v>
      </c>
      <c r="Y9">
        <f t="shared" si="5"/>
        <v>0.01</v>
      </c>
      <c r="AA9">
        <v>8083.31</v>
      </c>
      <c r="AB9">
        <v>0</v>
      </c>
      <c r="AC9">
        <v>0</v>
      </c>
      <c r="AD9">
        <v>0</v>
      </c>
      <c r="AE9">
        <v>1183.5</v>
      </c>
      <c r="AF9">
        <v>0</v>
      </c>
      <c r="AG9">
        <v>0</v>
      </c>
      <c r="AH9">
        <v>0</v>
      </c>
      <c r="AI9">
        <v>6.83</v>
      </c>
      <c r="AJ9">
        <v>1</v>
      </c>
      <c r="AK9">
        <v>1</v>
      </c>
      <c r="AL9">
        <v>1</v>
      </c>
      <c r="AM9">
        <v>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0.01</v>
      </c>
      <c r="AU9" t="s">
        <v>3</v>
      </c>
      <c r="AV9">
        <v>0</v>
      </c>
      <c r="AW9">
        <v>2</v>
      </c>
      <c r="AX9">
        <v>52213303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ROUND(Y9*Source!I35,9)</f>
        <v>1.04E-2</v>
      </c>
      <c r="CY9">
        <f t="shared" si="6"/>
        <v>8083.31</v>
      </c>
      <c r="CZ9">
        <f t="shared" si="7"/>
        <v>1183.5</v>
      </c>
      <c r="DA9">
        <f t="shared" si="8"/>
        <v>6.83</v>
      </c>
      <c r="DB9">
        <f t="shared" si="9"/>
        <v>11.84</v>
      </c>
      <c r="DC9">
        <f t="shared" si="10"/>
        <v>0</v>
      </c>
      <c r="DD9" t="s">
        <v>3</v>
      </c>
      <c r="DE9" t="s">
        <v>3</v>
      </c>
      <c r="DF9">
        <f t="shared" si="11"/>
        <v>84.07</v>
      </c>
      <c r="DG9">
        <f t="shared" si="12"/>
        <v>0</v>
      </c>
      <c r="DH9">
        <f t="shared" si="13"/>
        <v>0</v>
      </c>
      <c r="DI9">
        <f t="shared" si="4"/>
        <v>0</v>
      </c>
      <c r="DJ9">
        <f t="shared" si="14"/>
        <v>84.07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ROW(Source!A35)</f>
        <v>35</v>
      </c>
      <c r="B10">
        <v>52210627</v>
      </c>
      <c r="C10">
        <v>52213280</v>
      </c>
      <c r="D10">
        <v>30571128</v>
      </c>
      <c r="E10">
        <v>1</v>
      </c>
      <c r="F10">
        <v>1</v>
      </c>
      <c r="G10">
        <v>30515945</v>
      </c>
      <c r="H10">
        <v>3</v>
      </c>
      <c r="I10" t="s">
        <v>330</v>
      </c>
      <c r="J10" t="s">
        <v>331</v>
      </c>
      <c r="K10" t="s">
        <v>332</v>
      </c>
      <c r="L10">
        <v>1348</v>
      </c>
      <c r="N10">
        <v>1009</v>
      </c>
      <c r="O10" t="s">
        <v>323</v>
      </c>
      <c r="P10" t="s">
        <v>323</v>
      </c>
      <c r="Q10">
        <v>1000</v>
      </c>
      <c r="W10">
        <v>0</v>
      </c>
      <c r="X10">
        <v>-1216696637</v>
      </c>
      <c r="Y10">
        <f t="shared" si="5"/>
        <v>2.8700000000000002E-3</v>
      </c>
      <c r="AA10">
        <v>119891.56</v>
      </c>
      <c r="AB10">
        <v>0</v>
      </c>
      <c r="AC10">
        <v>0</v>
      </c>
      <c r="AD10">
        <v>0</v>
      </c>
      <c r="AE10">
        <v>24618.39</v>
      </c>
      <c r="AF10">
        <v>0</v>
      </c>
      <c r="AG10">
        <v>0</v>
      </c>
      <c r="AH10">
        <v>0</v>
      </c>
      <c r="AI10">
        <v>4.87</v>
      </c>
      <c r="AJ10">
        <v>1</v>
      </c>
      <c r="AK10">
        <v>1</v>
      </c>
      <c r="AL10">
        <v>1</v>
      </c>
      <c r="AM10">
        <v>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2.8700000000000002E-3</v>
      </c>
      <c r="AU10" t="s">
        <v>3</v>
      </c>
      <c r="AV10">
        <v>0</v>
      </c>
      <c r="AW10">
        <v>2</v>
      </c>
      <c r="AX10">
        <v>52213304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ROUND(Y10*Source!I35,9)</f>
        <v>2.9848000000000001E-3</v>
      </c>
      <c r="CY10">
        <f t="shared" si="6"/>
        <v>119891.56</v>
      </c>
      <c r="CZ10">
        <f t="shared" si="7"/>
        <v>24618.39</v>
      </c>
      <c r="DA10">
        <f t="shared" si="8"/>
        <v>4.87</v>
      </c>
      <c r="DB10">
        <f t="shared" si="9"/>
        <v>70.650000000000006</v>
      </c>
      <c r="DC10">
        <f t="shared" si="10"/>
        <v>0</v>
      </c>
      <c r="DD10" t="s">
        <v>3</v>
      </c>
      <c r="DE10" t="s">
        <v>3</v>
      </c>
      <c r="DF10">
        <f t="shared" si="11"/>
        <v>357.85</v>
      </c>
      <c r="DG10">
        <f t="shared" si="12"/>
        <v>0</v>
      </c>
      <c r="DH10">
        <f t="shared" si="13"/>
        <v>0</v>
      </c>
      <c r="DI10">
        <f t="shared" si="4"/>
        <v>0</v>
      </c>
      <c r="DJ10">
        <f t="shared" si="14"/>
        <v>357.85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ROW(Source!A35)</f>
        <v>35</v>
      </c>
      <c r="B11">
        <v>52210627</v>
      </c>
      <c r="C11">
        <v>52213280</v>
      </c>
      <c r="D11">
        <v>30571881</v>
      </c>
      <c r="E11">
        <v>1</v>
      </c>
      <c r="F11">
        <v>1</v>
      </c>
      <c r="G11">
        <v>30515945</v>
      </c>
      <c r="H11">
        <v>3</v>
      </c>
      <c r="I11" t="s">
        <v>333</v>
      </c>
      <c r="J11" t="s">
        <v>334</v>
      </c>
      <c r="K11" t="s">
        <v>335</v>
      </c>
      <c r="L11">
        <v>1348</v>
      </c>
      <c r="N11">
        <v>1009</v>
      </c>
      <c r="O11" t="s">
        <v>323</v>
      </c>
      <c r="P11" t="s">
        <v>323</v>
      </c>
      <c r="Q11">
        <v>1000</v>
      </c>
      <c r="W11">
        <v>0</v>
      </c>
      <c r="X11">
        <v>-1557622869</v>
      </c>
      <c r="Y11">
        <f t="shared" si="5"/>
        <v>9.4000000000000004E-3</v>
      </c>
      <c r="AA11">
        <v>54621.75</v>
      </c>
      <c r="AB11">
        <v>0</v>
      </c>
      <c r="AC11">
        <v>0</v>
      </c>
      <c r="AD11">
        <v>0</v>
      </c>
      <c r="AE11">
        <v>6870.66</v>
      </c>
      <c r="AF11">
        <v>0</v>
      </c>
      <c r="AG11">
        <v>0</v>
      </c>
      <c r="AH11">
        <v>0</v>
      </c>
      <c r="AI11">
        <v>7.95</v>
      </c>
      <c r="AJ11">
        <v>1</v>
      </c>
      <c r="AK11">
        <v>1</v>
      </c>
      <c r="AL11">
        <v>1</v>
      </c>
      <c r="AM11">
        <v>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9.4000000000000004E-3</v>
      </c>
      <c r="AU11" t="s">
        <v>3</v>
      </c>
      <c r="AV11">
        <v>0</v>
      </c>
      <c r="AW11">
        <v>2</v>
      </c>
      <c r="AX11">
        <v>52213305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ROUND(Y11*Source!I35,9)</f>
        <v>9.776E-3</v>
      </c>
      <c r="CY11">
        <f t="shared" si="6"/>
        <v>54621.75</v>
      </c>
      <c r="CZ11">
        <f t="shared" si="7"/>
        <v>6870.66</v>
      </c>
      <c r="DA11">
        <f t="shared" si="8"/>
        <v>7.95</v>
      </c>
      <c r="DB11">
        <f t="shared" si="9"/>
        <v>64.58</v>
      </c>
      <c r="DC11">
        <f t="shared" si="10"/>
        <v>0</v>
      </c>
      <c r="DD11" t="s">
        <v>3</v>
      </c>
      <c r="DE11" t="s">
        <v>3</v>
      </c>
      <c r="DF11">
        <f t="shared" si="11"/>
        <v>533.98</v>
      </c>
      <c r="DG11">
        <f t="shared" si="12"/>
        <v>0</v>
      </c>
      <c r="DH11">
        <f t="shared" si="13"/>
        <v>0</v>
      </c>
      <c r="DI11">
        <f t="shared" si="4"/>
        <v>0</v>
      </c>
      <c r="DJ11">
        <f t="shared" si="14"/>
        <v>533.98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ROW(Source!A35)</f>
        <v>35</v>
      </c>
      <c r="B12">
        <v>52210627</v>
      </c>
      <c r="C12">
        <v>52213280</v>
      </c>
      <c r="D12">
        <v>30571908</v>
      </c>
      <c r="E12">
        <v>1</v>
      </c>
      <c r="F12">
        <v>1</v>
      </c>
      <c r="G12">
        <v>30515945</v>
      </c>
      <c r="H12">
        <v>3</v>
      </c>
      <c r="I12" t="s">
        <v>336</v>
      </c>
      <c r="J12" t="s">
        <v>337</v>
      </c>
      <c r="K12" t="s">
        <v>338</v>
      </c>
      <c r="L12">
        <v>1348</v>
      </c>
      <c r="N12">
        <v>1009</v>
      </c>
      <c r="O12" t="s">
        <v>323</v>
      </c>
      <c r="P12" t="s">
        <v>323</v>
      </c>
      <c r="Q12">
        <v>1000</v>
      </c>
      <c r="W12">
        <v>0</v>
      </c>
      <c r="X12">
        <v>195369394</v>
      </c>
      <c r="Y12">
        <f t="shared" si="5"/>
        <v>4.0000000000000003E-5</v>
      </c>
      <c r="AA12">
        <v>85798.95</v>
      </c>
      <c r="AB12">
        <v>0</v>
      </c>
      <c r="AC12">
        <v>0</v>
      </c>
      <c r="AD12">
        <v>0</v>
      </c>
      <c r="AE12">
        <v>9098.51</v>
      </c>
      <c r="AF12">
        <v>0</v>
      </c>
      <c r="AG12">
        <v>0</v>
      </c>
      <c r="AH12">
        <v>0</v>
      </c>
      <c r="AI12">
        <v>9.43</v>
      </c>
      <c r="AJ12">
        <v>1</v>
      </c>
      <c r="AK12">
        <v>1</v>
      </c>
      <c r="AL12">
        <v>1</v>
      </c>
      <c r="AM12">
        <v>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4.0000000000000003E-5</v>
      </c>
      <c r="AU12" t="s">
        <v>3</v>
      </c>
      <c r="AV12">
        <v>0</v>
      </c>
      <c r="AW12">
        <v>2</v>
      </c>
      <c r="AX12">
        <v>52213306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ROUND(Y12*Source!I35,9)</f>
        <v>4.1600000000000002E-5</v>
      </c>
      <c r="CY12">
        <f t="shared" si="6"/>
        <v>85798.95</v>
      </c>
      <c r="CZ12">
        <f t="shared" si="7"/>
        <v>9098.51</v>
      </c>
      <c r="DA12">
        <f t="shared" si="8"/>
        <v>9.43</v>
      </c>
      <c r="DB12">
        <f t="shared" si="9"/>
        <v>0.36</v>
      </c>
      <c r="DC12">
        <f t="shared" si="10"/>
        <v>0</v>
      </c>
      <c r="DD12" t="s">
        <v>3</v>
      </c>
      <c r="DE12" t="s">
        <v>3</v>
      </c>
      <c r="DF12">
        <f t="shared" si="11"/>
        <v>3.57</v>
      </c>
      <c r="DG12">
        <f t="shared" si="12"/>
        <v>0</v>
      </c>
      <c r="DH12">
        <f t="shared" si="13"/>
        <v>0</v>
      </c>
      <c r="DI12">
        <f t="shared" si="4"/>
        <v>0</v>
      </c>
      <c r="DJ12">
        <f t="shared" si="14"/>
        <v>3.57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ROW(Source!A35)</f>
        <v>35</v>
      </c>
      <c r="B13">
        <v>52210627</v>
      </c>
      <c r="C13">
        <v>52213280</v>
      </c>
      <c r="D13">
        <v>30584877</v>
      </c>
      <c r="E13">
        <v>1</v>
      </c>
      <c r="F13">
        <v>1</v>
      </c>
      <c r="G13">
        <v>30515945</v>
      </c>
      <c r="H13">
        <v>3</v>
      </c>
      <c r="I13" t="s">
        <v>339</v>
      </c>
      <c r="J13" t="s">
        <v>340</v>
      </c>
      <c r="K13" t="s">
        <v>341</v>
      </c>
      <c r="L13">
        <v>1356</v>
      </c>
      <c r="N13">
        <v>1010</v>
      </c>
      <c r="O13" t="s">
        <v>342</v>
      </c>
      <c r="P13" t="s">
        <v>342</v>
      </c>
      <c r="Q13">
        <v>1000</v>
      </c>
      <c r="W13">
        <v>0</v>
      </c>
      <c r="X13">
        <v>1695819439</v>
      </c>
      <c r="Y13">
        <f t="shared" si="5"/>
        <v>4.1000000000000003E-3</v>
      </c>
      <c r="AA13">
        <v>572.37</v>
      </c>
      <c r="AB13">
        <v>0</v>
      </c>
      <c r="AC13">
        <v>0</v>
      </c>
      <c r="AD13">
        <v>0</v>
      </c>
      <c r="AE13">
        <v>56.17</v>
      </c>
      <c r="AF13">
        <v>0</v>
      </c>
      <c r="AG13">
        <v>0</v>
      </c>
      <c r="AH13">
        <v>0</v>
      </c>
      <c r="AI13">
        <v>10.19</v>
      </c>
      <c r="AJ13">
        <v>1</v>
      </c>
      <c r="AK13">
        <v>1</v>
      </c>
      <c r="AL13">
        <v>1</v>
      </c>
      <c r="AM13">
        <v>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4.1000000000000003E-3</v>
      </c>
      <c r="AU13" t="s">
        <v>3</v>
      </c>
      <c r="AV13">
        <v>0</v>
      </c>
      <c r="AW13">
        <v>2</v>
      </c>
      <c r="AX13">
        <v>52213307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ROUND(Y13*Source!I35,9)</f>
        <v>4.2640000000000004E-3</v>
      </c>
      <c r="CY13">
        <f t="shared" si="6"/>
        <v>572.37</v>
      </c>
      <c r="CZ13">
        <f t="shared" si="7"/>
        <v>56.17</v>
      </c>
      <c r="DA13">
        <f t="shared" si="8"/>
        <v>10.19</v>
      </c>
      <c r="DB13">
        <f t="shared" si="9"/>
        <v>0.23</v>
      </c>
      <c r="DC13">
        <f t="shared" si="10"/>
        <v>0</v>
      </c>
      <c r="DD13" t="s">
        <v>3</v>
      </c>
      <c r="DE13" t="s">
        <v>3</v>
      </c>
      <c r="DF13">
        <f t="shared" si="11"/>
        <v>2.44</v>
      </c>
      <c r="DG13">
        <f t="shared" si="12"/>
        <v>0</v>
      </c>
      <c r="DH13">
        <f t="shared" si="13"/>
        <v>0</v>
      </c>
      <c r="DI13">
        <f t="shared" si="4"/>
        <v>0</v>
      </c>
      <c r="DJ13">
        <f t="shared" si="14"/>
        <v>2.44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ROW(Source!A35)</f>
        <v>35</v>
      </c>
      <c r="B14">
        <v>52210627</v>
      </c>
      <c r="C14">
        <v>52213280</v>
      </c>
      <c r="D14">
        <v>30584624</v>
      </c>
      <c r="E14">
        <v>1</v>
      </c>
      <c r="F14">
        <v>1</v>
      </c>
      <c r="G14">
        <v>30515945</v>
      </c>
      <c r="H14">
        <v>3</v>
      </c>
      <c r="I14" t="s">
        <v>343</v>
      </c>
      <c r="J14" t="s">
        <v>344</v>
      </c>
      <c r="K14" t="s">
        <v>345</v>
      </c>
      <c r="L14">
        <v>1355</v>
      </c>
      <c r="N14">
        <v>1010</v>
      </c>
      <c r="O14" t="s">
        <v>244</v>
      </c>
      <c r="P14" t="s">
        <v>244</v>
      </c>
      <c r="Q14">
        <v>100</v>
      </c>
      <c r="W14">
        <v>0</v>
      </c>
      <c r="X14">
        <v>358261884</v>
      </c>
      <c r="Y14">
        <f t="shared" si="5"/>
        <v>0.66669999999999996</v>
      </c>
      <c r="AA14">
        <v>185.57</v>
      </c>
      <c r="AB14">
        <v>0</v>
      </c>
      <c r="AC14">
        <v>0</v>
      </c>
      <c r="AD14">
        <v>0</v>
      </c>
      <c r="AE14">
        <v>57.81</v>
      </c>
      <c r="AF14">
        <v>0</v>
      </c>
      <c r="AG14">
        <v>0</v>
      </c>
      <c r="AH14">
        <v>0</v>
      </c>
      <c r="AI14">
        <v>3.21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0.66669999999999996</v>
      </c>
      <c r="AU14" t="s">
        <v>3</v>
      </c>
      <c r="AV14">
        <v>0</v>
      </c>
      <c r="AW14">
        <v>2</v>
      </c>
      <c r="AX14">
        <v>52213308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ROUND(Y14*Source!I35,9)</f>
        <v>0.69336799999999998</v>
      </c>
      <c r="CY14">
        <f t="shared" si="6"/>
        <v>185.57</v>
      </c>
      <c r="CZ14">
        <f t="shared" si="7"/>
        <v>57.81</v>
      </c>
      <c r="DA14">
        <f t="shared" si="8"/>
        <v>3.21</v>
      </c>
      <c r="DB14">
        <f t="shared" si="9"/>
        <v>38.54</v>
      </c>
      <c r="DC14">
        <f t="shared" si="10"/>
        <v>0</v>
      </c>
      <c r="DD14" t="s">
        <v>3</v>
      </c>
      <c r="DE14" t="s">
        <v>3</v>
      </c>
      <c r="DF14">
        <f t="shared" si="11"/>
        <v>128.66999999999999</v>
      </c>
      <c r="DG14">
        <f t="shared" si="12"/>
        <v>0</v>
      </c>
      <c r="DH14">
        <f t="shared" si="13"/>
        <v>0</v>
      </c>
      <c r="DI14">
        <f t="shared" si="4"/>
        <v>0</v>
      </c>
      <c r="DJ14">
        <f t="shared" si="14"/>
        <v>128.66999999999999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ROW(Source!A36)</f>
        <v>36</v>
      </c>
      <c r="B15">
        <v>52210569</v>
      </c>
      <c r="C15">
        <v>52213280</v>
      </c>
      <c r="D15">
        <v>30515951</v>
      </c>
      <c r="E15">
        <v>30515945</v>
      </c>
      <c r="F15">
        <v>1</v>
      </c>
      <c r="G15">
        <v>30515945</v>
      </c>
      <c r="H15">
        <v>1</v>
      </c>
      <c r="I15" t="s">
        <v>301</v>
      </c>
      <c r="J15" t="s">
        <v>3</v>
      </c>
      <c r="K15" t="s">
        <v>302</v>
      </c>
      <c r="L15">
        <v>1191</v>
      </c>
      <c r="N15">
        <v>1013</v>
      </c>
      <c r="O15" t="s">
        <v>303</v>
      </c>
      <c r="P15" t="s">
        <v>303</v>
      </c>
      <c r="Q15">
        <v>1</v>
      </c>
      <c r="W15">
        <v>0</v>
      </c>
      <c r="X15">
        <v>476480486</v>
      </c>
      <c r="Y15">
        <f t="shared" ref="Y15:Y20" si="15">((AT15*1.2)*1.1)</f>
        <v>71.438399999999987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5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54.12</v>
      </c>
      <c r="AU15" t="s">
        <v>26</v>
      </c>
      <c r="AV15">
        <v>1</v>
      </c>
      <c r="AW15">
        <v>2</v>
      </c>
      <c r="AX15">
        <v>52213295</v>
      </c>
      <c r="AY15">
        <v>1</v>
      </c>
      <c r="AZ15">
        <v>2048</v>
      </c>
      <c r="BA15">
        <v>16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ROUND(AT15*Source!I36*AH15*AL15,2)</f>
        <v>0</v>
      </c>
      <c r="CV15">
        <f>ROUND(Y15*Source!I36,9)</f>
        <v>74.295935999999998</v>
      </c>
      <c r="CW15">
        <v>0</v>
      </c>
      <c r="CX15">
        <f>ROUND(Y15*Source!I36,9)</f>
        <v>74.295935999999998</v>
      </c>
      <c r="CY15">
        <f>AD15</f>
        <v>0</v>
      </c>
      <c r="CZ15">
        <f>AH15</f>
        <v>0</v>
      </c>
      <c r="DA15">
        <f>AL15</f>
        <v>1</v>
      </c>
      <c r="DB15">
        <f t="shared" ref="DB15:DB20" si="16">ROUND(((ROUND(AT15*CZ15,2)*1.2)*1.1),6)</f>
        <v>0</v>
      </c>
      <c r="DC15">
        <f t="shared" ref="DC15:DC20" si="17">ROUND(((ROUND(AT15*AG15,2)*1.2)*1.1),6)</f>
        <v>0</v>
      </c>
      <c r="DD15" t="s">
        <v>3</v>
      </c>
      <c r="DE15" t="s">
        <v>3</v>
      </c>
      <c r="DF15">
        <f t="shared" ref="DF15:DF20" si="18">ROUND(ROUND(AE15,2)*CX15,2)</f>
        <v>0</v>
      </c>
      <c r="DG15">
        <f t="shared" si="12"/>
        <v>0</v>
      </c>
      <c r="DH15">
        <f t="shared" si="13"/>
        <v>0</v>
      </c>
      <c r="DI15">
        <f t="shared" si="4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ROW(Source!A36)</f>
        <v>36</v>
      </c>
      <c r="B16">
        <v>52210569</v>
      </c>
      <c r="C16">
        <v>52213280</v>
      </c>
      <c r="D16">
        <v>30596076</v>
      </c>
      <c r="E16">
        <v>1</v>
      </c>
      <c r="F16">
        <v>1</v>
      </c>
      <c r="G16">
        <v>30515945</v>
      </c>
      <c r="H16">
        <v>2</v>
      </c>
      <c r="I16" t="s">
        <v>304</v>
      </c>
      <c r="J16" t="s">
        <v>305</v>
      </c>
      <c r="K16" t="s">
        <v>306</v>
      </c>
      <c r="L16">
        <v>1368</v>
      </c>
      <c r="N16">
        <v>1011</v>
      </c>
      <c r="O16" t="s">
        <v>307</v>
      </c>
      <c r="P16" t="s">
        <v>307</v>
      </c>
      <c r="Q16">
        <v>1</v>
      </c>
      <c r="W16">
        <v>0</v>
      </c>
      <c r="X16">
        <v>873451332</v>
      </c>
      <c r="Y16">
        <f t="shared" si="15"/>
        <v>1.0427999999999999</v>
      </c>
      <c r="AA16">
        <v>0</v>
      </c>
      <c r="AB16">
        <v>1367.59</v>
      </c>
      <c r="AC16">
        <v>402.74</v>
      </c>
      <c r="AD16">
        <v>0</v>
      </c>
      <c r="AE16">
        <v>0</v>
      </c>
      <c r="AF16">
        <v>119.07</v>
      </c>
      <c r="AG16">
        <v>12.62</v>
      </c>
      <c r="AH16">
        <v>0</v>
      </c>
      <c r="AI16">
        <v>1</v>
      </c>
      <c r="AJ16">
        <v>10.97</v>
      </c>
      <c r="AK16">
        <v>30.48</v>
      </c>
      <c r="AL16">
        <v>1</v>
      </c>
      <c r="AM16">
        <v>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0.79</v>
      </c>
      <c r="AU16" t="s">
        <v>26</v>
      </c>
      <c r="AV16">
        <v>0</v>
      </c>
      <c r="AW16">
        <v>2</v>
      </c>
      <c r="AX16">
        <v>52213296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f>ROUND(Y16*Source!I36*DO16,9)</f>
        <v>0</v>
      </c>
      <c r="CX16">
        <f>ROUND(Y16*Source!I36,9)</f>
        <v>1.0845119999999999</v>
      </c>
      <c r="CY16">
        <f>AB16</f>
        <v>1367.59</v>
      </c>
      <c r="CZ16">
        <f>AF16</f>
        <v>119.07</v>
      </c>
      <c r="DA16">
        <f>AJ16</f>
        <v>10.97</v>
      </c>
      <c r="DB16">
        <f t="shared" si="16"/>
        <v>124.1724</v>
      </c>
      <c r="DC16">
        <f t="shared" si="17"/>
        <v>13.160399999999999</v>
      </c>
      <c r="DD16" t="s">
        <v>3</v>
      </c>
      <c r="DE16" t="s">
        <v>3</v>
      </c>
      <c r="DF16">
        <f t="shared" si="18"/>
        <v>0</v>
      </c>
      <c r="DG16">
        <f>ROUND(ROUND(AF16*AJ16,2)*CX16,2)</f>
        <v>1416.59</v>
      </c>
      <c r="DH16">
        <f>ROUND(ROUND(AG16*AK16,2)*CX16,2)</f>
        <v>417.17</v>
      </c>
      <c r="DI16">
        <f t="shared" si="4"/>
        <v>0</v>
      </c>
      <c r="DJ16">
        <f>DG16</f>
        <v>1416.59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ROW(Source!A36)</f>
        <v>36</v>
      </c>
      <c r="B17">
        <v>52210569</v>
      </c>
      <c r="C17">
        <v>52213280</v>
      </c>
      <c r="D17">
        <v>30595432</v>
      </c>
      <c r="E17">
        <v>1</v>
      </c>
      <c r="F17">
        <v>1</v>
      </c>
      <c r="G17">
        <v>30515945</v>
      </c>
      <c r="H17">
        <v>2</v>
      </c>
      <c r="I17" t="s">
        <v>308</v>
      </c>
      <c r="J17" t="s">
        <v>309</v>
      </c>
      <c r="K17" t="s">
        <v>310</v>
      </c>
      <c r="L17">
        <v>1368</v>
      </c>
      <c r="N17">
        <v>1011</v>
      </c>
      <c r="O17" t="s">
        <v>307</v>
      </c>
      <c r="P17" t="s">
        <v>307</v>
      </c>
      <c r="Q17">
        <v>1</v>
      </c>
      <c r="W17">
        <v>0</v>
      </c>
      <c r="X17">
        <v>974983249</v>
      </c>
      <c r="Y17">
        <f t="shared" si="15"/>
        <v>1.1352000000000002</v>
      </c>
      <c r="AA17">
        <v>0</v>
      </c>
      <c r="AB17">
        <v>61.48</v>
      </c>
      <c r="AC17">
        <v>0</v>
      </c>
      <c r="AD17">
        <v>0</v>
      </c>
      <c r="AE17">
        <v>0</v>
      </c>
      <c r="AF17">
        <v>6.68</v>
      </c>
      <c r="AG17">
        <v>0</v>
      </c>
      <c r="AH17">
        <v>0</v>
      </c>
      <c r="AI17">
        <v>1</v>
      </c>
      <c r="AJ17">
        <v>8.7899999999999991</v>
      </c>
      <c r="AK17">
        <v>30.48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0.86</v>
      </c>
      <c r="AU17" t="s">
        <v>26</v>
      </c>
      <c r="AV17">
        <v>0</v>
      </c>
      <c r="AW17">
        <v>2</v>
      </c>
      <c r="AX17">
        <v>52213297</v>
      </c>
      <c r="AY17">
        <v>1</v>
      </c>
      <c r="AZ17">
        <v>2048</v>
      </c>
      <c r="BA17">
        <v>18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f>ROUND(Y17*Source!I36*DO17,9)</f>
        <v>0</v>
      </c>
      <c r="CX17">
        <f>ROUND(Y17*Source!I36,9)</f>
        <v>1.1806080000000001</v>
      </c>
      <c r="CY17">
        <f>AB17</f>
        <v>61.48</v>
      </c>
      <c r="CZ17">
        <f>AF17</f>
        <v>6.68</v>
      </c>
      <c r="DA17">
        <f>AJ17</f>
        <v>8.7899999999999991</v>
      </c>
      <c r="DB17">
        <f t="shared" si="16"/>
        <v>7.5768000000000004</v>
      </c>
      <c r="DC17">
        <f t="shared" si="17"/>
        <v>0</v>
      </c>
      <c r="DD17" t="s">
        <v>3</v>
      </c>
      <c r="DE17" t="s">
        <v>3</v>
      </c>
      <c r="DF17">
        <f t="shared" si="18"/>
        <v>0</v>
      </c>
      <c r="DG17">
        <f>ROUND(ROUND(AF17*AJ17,2)*CX17,2)</f>
        <v>69.33</v>
      </c>
      <c r="DH17">
        <f>ROUND(ROUND(AG17*AK17,2)*CX17,2)</f>
        <v>0</v>
      </c>
      <c r="DI17">
        <f t="shared" si="4"/>
        <v>0</v>
      </c>
      <c r="DJ17">
        <f>DG17</f>
        <v>69.33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ROW(Source!A36)</f>
        <v>36</v>
      </c>
      <c r="B18">
        <v>52210569</v>
      </c>
      <c r="C18">
        <v>52213280</v>
      </c>
      <c r="D18">
        <v>30595439</v>
      </c>
      <c r="E18">
        <v>1</v>
      </c>
      <c r="F18">
        <v>1</v>
      </c>
      <c r="G18">
        <v>30515945</v>
      </c>
      <c r="H18">
        <v>2</v>
      </c>
      <c r="I18" t="s">
        <v>311</v>
      </c>
      <c r="J18" t="s">
        <v>312</v>
      </c>
      <c r="K18" t="s">
        <v>313</v>
      </c>
      <c r="L18">
        <v>1368</v>
      </c>
      <c r="N18">
        <v>1011</v>
      </c>
      <c r="O18" t="s">
        <v>307</v>
      </c>
      <c r="P18" t="s">
        <v>307</v>
      </c>
      <c r="Q18">
        <v>1</v>
      </c>
      <c r="W18">
        <v>0</v>
      </c>
      <c r="X18">
        <v>437450338</v>
      </c>
      <c r="Y18">
        <f t="shared" si="15"/>
        <v>3.2076000000000002</v>
      </c>
      <c r="AA18">
        <v>0</v>
      </c>
      <c r="AB18">
        <v>4.72</v>
      </c>
      <c r="AC18">
        <v>0</v>
      </c>
      <c r="AD18">
        <v>0</v>
      </c>
      <c r="AE18">
        <v>0</v>
      </c>
      <c r="AF18">
        <v>0.54</v>
      </c>
      <c r="AG18">
        <v>0</v>
      </c>
      <c r="AH18">
        <v>0</v>
      </c>
      <c r="AI18">
        <v>1</v>
      </c>
      <c r="AJ18">
        <v>8.35</v>
      </c>
      <c r="AK18">
        <v>30.48</v>
      </c>
      <c r="AL18">
        <v>1</v>
      </c>
      <c r="AM18">
        <v>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2.4300000000000002</v>
      </c>
      <c r="AU18" t="s">
        <v>26</v>
      </c>
      <c r="AV18">
        <v>0</v>
      </c>
      <c r="AW18">
        <v>2</v>
      </c>
      <c r="AX18">
        <v>52213298</v>
      </c>
      <c r="AY18">
        <v>1</v>
      </c>
      <c r="AZ18">
        <v>2048</v>
      </c>
      <c r="BA18">
        <v>19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f>ROUND(Y18*Source!I36*DO18,9)</f>
        <v>0</v>
      </c>
      <c r="CX18">
        <f>ROUND(Y18*Source!I36,9)</f>
        <v>3.3359040000000002</v>
      </c>
      <c r="CY18">
        <f>AB18</f>
        <v>4.72</v>
      </c>
      <c r="CZ18">
        <f>AF18</f>
        <v>0.54</v>
      </c>
      <c r="DA18">
        <f>AJ18</f>
        <v>8.35</v>
      </c>
      <c r="DB18">
        <f t="shared" si="16"/>
        <v>1.7292000000000001</v>
      </c>
      <c r="DC18">
        <f t="shared" si="17"/>
        <v>0</v>
      </c>
      <c r="DD18" t="s">
        <v>3</v>
      </c>
      <c r="DE18" t="s">
        <v>3</v>
      </c>
      <c r="DF18">
        <f t="shared" si="18"/>
        <v>0</v>
      </c>
      <c r="DG18">
        <f>ROUND(ROUND(AF18*AJ18,2)*CX18,2)</f>
        <v>15.04</v>
      </c>
      <c r="DH18">
        <f>ROUND(ROUND(AG18*AK18,2)*CX18,2)</f>
        <v>0</v>
      </c>
      <c r="DI18">
        <f t="shared" si="4"/>
        <v>0</v>
      </c>
      <c r="DJ18">
        <f>DG18</f>
        <v>15.04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ROW(Source!A36)</f>
        <v>36</v>
      </c>
      <c r="B19">
        <v>52210569</v>
      </c>
      <c r="C19">
        <v>52213280</v>
      </c>
      <c r="D19">
        <v>30595647</v>
      </c>
      <c r="E19">
        <v>1</v>
      </c>
      <c r="F19">
        <v>1</v>
      </c>
      <c r="G19">
        <v>30515945</v>
      </c>
      <c r="H19">
        <v>2</v>
      </c>
      <c r="I19" t="s">
        <v>314</v>
      </c>
      <c r="J19" t="s">
        <v>315</v>
      </c>
      <c r="K19" t="s">
        <v>316</v>
      </c>
      <c r="L19">
        <v>1368</v>
      </c>
      <c r="N19">
        <v>1011</v>
      </c>
      <c r="O19" t="s">
        <v>307</v>
      </c>
      <c r="P19" t="s">
        <v>307</v>
      </c>
      <c r="Q19">
        <v>1</v>
      </c>
      <c r="W19">
        <v>0</v>
      </c>
      <c r="X19">
        <v>-2118605299</v>
      </c>
      <c r="Y19">
        <f t="shared" si="15"/>
        <v>1.1352000000000002</v>
      </c>
      <c r="AA19">
        <v>0</v>
      </c>
      <c r="AB19">
        <v>1687.81</v>
      </c>
      <c r="AC19">
        <v>464.01</v>
      </c>
      <c r="AD19">
        <v>0</v>
      </c>
      <c r="AE19">
        <v>0</v>
      </c>
      <c r="AF19">
        <v>141.16</v>
      </c>
      <c r="AG19">
        <v>14.54</v>
      </c>
      <c r="AH19">
        <v>0</v>
      </c>
      <c r="AI19">
        <v>1</v>
      </c>
      <c r="AJ19">
        <v>11.42</v>
      </c>
      <c r="AK19">
        <v>30.48</v>
      </c>
      <c r="AL19">
        <v>1</v>
      </c>
      <c r="AM19">
        <v>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0.86</v>
      </c>
      <c r="AU19" t="s">
        <v>26</v>
      </c>
      <c r="AV19">
        <v>0</v>
      </c>
      <c r="AW19">
        <v>2</v>
      </c>
      <c r="AX19">
        <v>52213299</v>
      </c>
      <c r="AY19">
        <v>1</v>
      </c>
      <c r="AZ19">
        <v>2048</v>
      </c>
      <c r="BA19">
        <v>20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f>ROUND(Y19*Source!I36*DO19,9)</f>
        <v>0</v>
      </c>
      <c r="CX19">
        <f>ROUND(Y19*Source!I36,9)</f>
        <v>1.1806080000000001</v>
      </c>
      <c r="CY19">
        <f>AB19</f>
        <v>1687.81</v>
      </c>
      <c r="CZ19">
        <f>AF19</f>
        <v>141.16</v>
      </c>
      <c r="DA19">
        <f>AJ19</f>
        <v>11.42</v>
      </c>
      <c r="DB19">
        <f t="shared" si="16"/>
        <v>160.24799999999999</v>
      </c>
      <c r="DC19">
        <f t="shared" si="17"/>
        <v>16.5</v>
      </c>
      <c r="DD19" t="s">
        <v>3</v>
      </c>
      <c r="DE19" t="s">
        <v>3</v>
      </c>
      <c r="DF19">
        <f t="shared" si="18"/>
        <v>0</v>
      </c>
      <c r="DG19">
        <f>ROUND(ROUND(AF19*AJ19,2)*CX19,2)</f>
        <v>1903.2</v>
      </c>
      <c r="DH19">
        <f>ROUND(ROUND(AG19*AK19,2)*CX19,2)</f>
        <v>523.22</v>
      </c>
      <c r="DI19">
        <f t="shared" si="4"/>
        <v>0</v>
      </c>
      <c r="DJ19">
        <f>DG19</f>
        <v>1903.2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ROW(Source!A36)</f>
        <v>36</v>
      </c>
      <c r="B20">
        <v>52210569</v>
      </c>
      <c r="C20">
        <v>52213280</v>
      </c>
      <c r="D20">
        <v>30595653</v>
      </c>
      <c r="E20">
        <v>1</v>
      </c>
      <c r="F20">
        <v>1</v>
      </c>
      <c r="G20">
        <v>30515945</v>
      </c>
      <c r="H20">
        <v>2</v>
      </c>
      <c r="I20" t="s">
        <v>317</v>
      </c>
      <c r="J20" t="s">
        <v>318</v>
      </c>
      <c r="K20" t="s">
        <v>319</v>
      </c>
      <c r="L20">
        <v>1368</v>
      </c>
      <c r="N20">
        <v>1011</v>
      </c>
      <c r="O20" t="s">
        <v>307</v>
      </c>
      <c r="P20" t="s">
        <v>307</v>
      </c>
      <c r="Q20">
        <v>1</v>
      </c>
      <c r="W20">
        <v>0</v>
      </c>
      <c r="X20">
        <v>-165082980</v>
      </c>
      <c r="Y20">
        <f t="shared" si="15"/>
        <v>1.0032000000000001</v>
      </c>
      <c r="AA20">
        <v>0</v>
      </c>
      <c r="AB20">
        <v>34.53</v>
      </c>
      <c r="AC20">
        <v>0</v>
      </c>
      <c r="AD20">
        <v>0</v>
      </c>
      <c r="AE20">
        <v>0</v>
      </c>
      <c r="AF20">
        <v>3.95</v>
      </c>
      <c r="AG20">
        <v>0</v>
      </c>
      <c r="AH20">
        <v>0</v>
      </c>
      <c r="AI20">
        <v>1</v>
      </c>
      <c r="AJ20">
        <v>8.35</v>
      </c>
      <c r="AK20">
        <v>30.48</v>
      </c>
      <c r="AL20">
        <v>1</v>
      </c>
      <c r="AM20">
        <v>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0.76</v>
      </c>
      <c r="AU20" t="s">
        <v>26</v>
      </c>
      <c r="AV20">
        <v>0</v>
      </c>
      <c r="AW20">
        <v>2</v>
      </c>
      <c r="AX20">
        <v>52213300</v>
      </c>
      <c r="AY20">
        <v>1</v>
      </c>
      <c r="AZ20">
        <v>0</v>
      </c>
      <c r="BA20">
        <v>21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f>ROUND(Y20*Source!I36*DO20,9)</f>
        <v>0</v>
      </c>
      <c r="CX20">
        <f>ROUND(Y20*Source!I36,9)</f>
        <v>1.043328</v>
      </c>
      <c r="CY20">
        <f>AB20</f>
        <v>34.53</v>
      </c>
      <c r="CZ20">
        <f>AF20</f>
        <v>3.95</v>
      </c>
      <c r="DA20">
        <f>AJ20</f>
        <v>8.35</v>
      </c>
      <c r="DB20">
        <f t="shared" si="16"/>
        <v>3.96</v>
      </c>
      <c r="DC20">
        <f t="shared" si="17"/>
        <v>0</v>
      </c>
      <c r="DD20" t="s">
        <v>3</v>
      </c>
      <c r="DE20" t="s">
        <v>3</v>
      </c>
      <c r="DF20">
        <f t="shared" si="18"/>
        <v>0</v>
      </c>
      <c r="DG20">
        <f>ROUND(ROUND(AF20*AJ20,2)*CX20,2)</f>
        <v>34.409999999999997</v>
      </c>
      <c r="DH20">
        <f>ROUND(ROUND(AG20*AK20,2)*CX20,2)</f>
        <v>0</v>
      </c>
      <c r="DI20">
        <f t="shared" si="4"/>
        <v>0</v>
      </c>
      <c r="DJ20">
        <f>DG20</f>
        <v>34.409999999999997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ROW(Source!A36)</f>
        <v>36</v>
      </c>
      <c r="B21">
        <v>52210569</v>
      </c>
      <c r="C21">
        <v>52213280</v>
      </c>
      <c r="D21">
        <v>30571194</v>
      </c>
      <c r="E21">
        <v>1</v>
      </c>
      <c r="F21">
        <v>1</v>
      </c>
      <c r="G21">
        <v>30515945</v>
      </c>
      <c r="H21">
        <v>3</v>
      </c>
      <c r="I21" t="s">
        <v>320</v>
      </c>
      <c r="J21" t="s">
        <v>321</v>
      </c>
      <c r="K21" t="s">
        <v>322</v>
      </c>
      <c r="L21">
        <v>1348</v>
      </c>
      <c r="N21">
        <v>1009</v>
      </c>
      <c r="O21" t="s">
        <v>323</v>
      </c>
      <c r="P21" t="s">
        <v>323</v>
      </c>
      <c r="Q21">
        <v>1000</v>
      </c>
      <c r="W21">
        <v>0</v>
      </c>
      <c r="X21">
        <v>563176784</v>
      </c>
      <c r="Y21">
        <f t="shared" ref="Y21:Y28" si="19">AT21</f>
        <v>1E-4</v>
      </c>
      <c r="AA21">
        <v>76235.399999999994</v>
      </c>
      <c r="AB21">
        <v>0</v>
      </c>
      <c r="AC21">
        <v>0</v>
      </c>
      <c r="AD21">
        <v>0</v>
      </c>
      <c r="AE21">
        <v>6521.42</v>
      </c>
      <c r="AF21">
        <v>0</v>
      </c>
      <c r="AG21">
        <v>0</v>
      </c>
      <c r="AH21">
        <v>0</v>
      </c>
      <c r="AI21">
        <v>11.69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1E-4</v>
      </c>
      <c r="AU21" t="s">
        <v>3</v>
      </c>
      <c r="AV21">
        <v>0</v>
      </c>
      <c r="AW21">
        <v>2</v>
      </c>
      <c r="AX21">
        <v>52213301</v>
      </c>
      <c r="AY21">
        <v>1</v>
      </c>
      <c r="AZ21">
        <v>0</v>
      </c>
      <c r="BA21">
        <v>22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ROUND(Y21*Source!I36,9)</f>
        <v>1.0399999999999999E-4</v>
      </c>
      <c r="CY21">
        <f t="shared" ref="CY21:CY28" si="20">AA21</f>
        <v>76235.399999999994</v>
      </c>
      <c r="CZ21">
        <f t="shared" ref="CZ21:CZ28" si="21">AE21</f>
        <v>6521.42</v>
      </c>
      <c r="DA21">
        <f t="shared" ref="DA21:DA28" si="22">AI21</f>
        <v>11.69</v>
      </c>
      <c r="DB21">
        <f t="shared" ref="DB21:DB28" si="23">ROUND(ROUND(AT21*CZ21,2),6)</f>
        <v>0.65</v>
      </c>
      <c r="DC21">
        <f t="shared" ref="DC21:DC28" si="24">ROUND(ROUND(AT21*AG21,2),6)</f>
        <v>0</v>
      </c>
      <c r="DD21" t="s">
        <v>3</v>
      </c>
      <c r="DE21" t="s">
        <v>3</v>
      </c>
      <c r="DF21">
        <f t="shared" ref="DF21:DF28" si="25">ROUND(ROUND(AE21*AI21,2)*CX21,2)</f>
        <v>7.93</v>
      </c>
      <c r="DG21">
        <f t="shared" ref="DG21:DG29" si="26">ROUND(ROUND(AF21,2)*CX21,2)</f>
        <v>0</v>
      </c>
      <c r="DH21">
        <f t="shared" ref="DH21:DH29" si="27">ROUND(ROUND(AG21,2)*CX21,2)</f>
        <v>0</v>
      </c>
      <c r="DI21">
        <f t="shared" si="4"/>
        <v>0</v>
      </c>
      <c r="DJ21">
        <f t="shared" ref="DJ21:DJ28" si="28">DF21</f>
        <v>7.93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ROW(Source!A36)</f>
        <v>36</v>
      </c>
      <c r="B22">
        <v>52210569</v>
      </c>
      <c r="C22">
        <v>52213280</v>
      </c>
      <c r="D22">
        <v>30572584</v>
      </c>
      <c r="E22">
        <v>1</v>
      </c>
      <c r="F22">
        <v>1</v>
      </c>
      <c r="G22">
        <v>30515945</v>
      </c>
      <c r="H22">
        <v>3</v>
      </c>
      <c r="I22" t="s">
        <v>324</v>
      </c>
      <c r="J22" t="s">
        <v>325</v>
      </c>
      <c r="K22" t="s">
        <v>326</v>
      </c>
      <c r="L22">
        <v>1346</v>
      </c>
      <c r="N22">
        <v>1009</v>
      </c>
      <c r="O22" t="s">
        <v>166</v>
      </c>
      <c r="P22" t="s">
        <v>166</v>
      </c>
      <c r="Q22">
        <v>1</v>
      </c>
      <c r="W22">
        <v>0</v>
      </c>
      <c r="X22">
        <v>362211761</v>
      </c>
      <c r="Y22">
        <f t="shared" si="19"/>
        <v>0.09</v>
      </c>
      <c r="AA22">
        <v>129.41</v>
      </c>
      <c r="AB22">
        <v>0</v>
      </c>
      <c r="AC22">
        <v>0</v>
      </c>
      <c r="AD22">
        <v>0</v>
      </c>
      <c r="AE22">
        <v>18.149999999999999</v>
      </c>
      <c r="AF22">
        <v>0</v>
      </c>
      <c r="AG22">
        <v>0</v>
      </c>
      <c r="AH22">
        <v>0</v>
      </c>
      <c r="AI22">
        <v>7.13</v>
      </c>
      <c r="AJ22">
        <v>1</v>
      </c>
      <c r="AK22">
        <v>1</v>
      </c>
      <c r="AL22">
        <v>1</v>
      </c>
      <c r="AM22">
        <v>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0.09</v>
      </c>
      <c r="AU22" t="s">
        <v>3</v>
      </c>
      <c r="AV22">
        <v>0</v>
      </c>
      <c r="AW22">
        <v>2</v>
      </c>
      <c r="AX22">
        <v>52213302</v>
      </c>
      <c r="AY22">
        <v>1</v>
      </c>
      <c r="AZ22">
        <v>0</v>
      </c>
      <c r="BA22">
        <v>23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ROUND(Y22*Source!I36,9)</f>
        <v>9.3600000000000003E-2</v>
      </c>
      <c r="CY22">
        <f t="shared" si="20"/>
        <v>129.41</v>
      </c>
      <c r="CZ22">
        <f t="shared" si="21"/>
        <v>18.149999999999999</v>
      </c>
      <c r="DA22">
        <f t="shared" si="22"/>
        <v>7.13</v>
      </c>
      <c r="DB22">
        <f t="shared" si="23"/>
        <v>1.63</v>
      </c>
      <c r="DC22">
        <f t="shared" si="24"/>
        <v>0</v>
      </c>
      <c r="DD22" t="s">
        <v>3</v>
      </c>
      <c r="DE22" t="s">
        <v>3</v>
      </c>
      <c r="DF22">
        <f t="shared" si="25"/>
        <v>12.11</v>
      </c>
      <c r="DG22">
        <f t="shared" si="26"/>
        <v>0</v>
      </c>
      <c r="DH22">
        <f t="shared" si="27"/>
        <v>0</v>
      </c>
      <c r="DI22">
        <f t="shared" si="4"/>
        <v>0</v>
      </c>
      <c r="DJ22">
        <f t="shared" si="28"/>
        <v>12.11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ROW(Source!A36)</f>
        <v>36</v>
      </c>
      <c r="B23">
        <v>52210569</v>
      </c>
      <c r="C23">
        <v>52213280</v>
      </c>
      <c r="D23">
        <v>30571269</v>
      </c>
      <c r="E23">
        <v>1</v>
      </c>
      <c r="F23">
        <v>1</v>
      </c>
      <c r="G23">
        <v>30515945</v>
      </c>
      <c r="H23">
        <v>3</v>
      </c>
      <c r="I23" t="s">
        <v>327</v>
      </c>
      <c r="J23" t="s">
        <v>328</v>
      </c>
      <c r="K23" t="s">
        <v>329</v>
      </c>
      <c r="L23">
        <v>1339</v>
      </c>
      <c r="N23">
        <v>1007</v>
      </c>
      <c r="O23" t="s">
        <v>222</v>
      </c>
      <c r="P23" t="s">
        <v>222</v>
      </c>
      <c r="Q23">
        <v>1</v>
      </c>
      <c r="W23">
        <v>0</v>
      </c>
      <c r="X23">
        <v>-723752243</v>
      </c>
      <c r="Y23">
        <f t="shared" si="19"/>
        <v>0.01</v>
      </c>
      <c r="AA23">
        <v>8083.31</v>
      </c>
      <c r="AB23">
        <v>0</v>
      </c>
      <c r="AC23">
        <v>0</v>
      </c>
      <c r="AD23">
        <v>0</v>
      </c>
      <c r="AE23">
        <v>1183.5</v>
      </c>
      <c r="AF23">
        <v>0</v>
      </c>
      <c r="AG23">
        <v>0</v>
      </c>
      <c r="AH23">
        <v>0</v>
      </c>
      <c r="AI23">
        <v>6.83</v>
      </c>
      <c r="AJ23">
        <v>1</v>
      </c>
      <c r="AK23">
        <v>1</v>
      </c>
      <c r="AL23">
        <v>1</v>
      </c>
      <c r="AM23">
        <v>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0.01</v>
      </c>
      <c r="AU23" t="s">
        <v>3</v>
      </c>
      <c r="AV23">
        <v>0</v>
      </c>
      <c r="AW23">
        <v>2</v>
      </c>
      <c r="AX23">
        <v>52213303</v>
      </c>
      <c r="AY23">
        <v>1</v>
      </c>
      <c r="AZ23">
        <v>0</v>
      </c>
      <c r="BA23">
        <v>24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ROUND(Y23*Source!I36,9)</f>
        <v>1.04E-2</v>
      </c>
      <c r="CY23">
        <f t="shared" si="20"/>
        <v>8083.31</v>
      </c>
      <c r="CZ23">
        <f t="shared" si="21"/>
        <v>1183.5</v>
      </c>
      <c r="DA23">
        <f t="shared" si="22"/>
        <v>6.83</v>
      </c>
      <c r="DB23">
        <f t="shared" si="23"/>
        <v>11.84</v>
      </c>
      <c r="DC23">
        <f t="shared" si="24"/>
        <v>0</v>
      </c>
      <c r="DD23" t="s">
        <v>3</v>
      </c>
      <c r="DE23" t="s">
        <v>3</v>
      </c>
      <c r="DF23">
        <f t="shared" si="25"/>
        <v>84.07</v>
      </c>
      <c r="DG23">
        <f t="shared" si="26"/>
        <v>0</v>
      </c>
      <c r="DH23">
        <f t="shared" si="27"/>
        <v>0</v>
      </c>
      <c r="DI23">
        <f t="shared" si="4"/>
        <v>0</v>
      </c>
      <c r="DJ23">
        <f t="shared" si="28"/>
        <v>84.07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ROW(Source!A36)</f>
        <v>36</v>
      </c>
      <c r="B24">
        <v>52210569</v>
      </c>
      <c r="C24">
        <v>52213280</v>
      </c>
      <c r="D24">
        <v>30571128</v>
      </c>
      <c r="E24">
        <v>1</v>
      </c>
      <c r="F24">
        <v>1</v>
      </c>
      <c r="G24">
        <v>30515945</v>
      </c>
      <c r="H24">
        <v>3</v>
      </c>
      <c r="I24" t="s">
        <v>330</v>
      </c>
      <c r="J24" t="s">
        <v>331</v>
      </c>
      <c r="K24" t="s">
        <v>332</v>
      </c>
      <c r="L24">
        <v>1348</v>
      </c>
      <c r="N24">
        <v>1009</v>
      </c>
      <c r="O24" t="s">
        <v>323</v>
      </c>
      <c r="P24" t="s">
        <v>323</v>
      </c>
      <c r="Q24">
        <v>1000</v>
      </c>
      <c r="W24">
        <v>0</v>
      </c>
      <c r="X24">
        <v>-1216696637</v>
      </c>
      <c r="Y24">
        <f t="shared" si="19"/>
        <v>2.8700000000000002E-3</v>
      </c>
      <c r="AA24">
        <v>119891.56</v>
      </c>
      <c r="AB24">
        <v>0</v>
      </c>
      <c r="AC24">
        <v>0</v>
      </c>
      <c r="AD24">
        <v>0</v>
      </c>
      <c r="AE24">
        <v>24618.39</v>
      </c>
      <c r="AF24">
        <v>0</v>
      </c>
      <c r="AG24">
        <v>0</v>
      </c>
      <c r="AH24">
        <v>0</v>
      </c>
      <c r="AI24">
        <v>4.87</v>
      </c>
      <c r="AJ24">
        <v>1</v>
      </c>
      <c r="AK24">
        <v>1</v>
      </c>
      <c r="AL24">
        <v>1</v>
      </c>
      <c r="AM24">
        <v>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2.8700000000000002E-3</v>
      </c>
      <c r="AU24" t="s">
        <v>3</v>
      </c>
      <c r="AV24">
        <v>0</v>
      </c>
      <c r="AW24">
        <v>2</v>
      </c>
      <c r="AX24">
        <v>52213304</v>
      </c>
      <c r="AY24">
        <v>1</v>
      </c>
      <c r="AZ24">
        <v>0</v>
      </c>
      <c r="BA24">
        <v>25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ROUND(Y24*Source!I36,9)</f>
        <v>2.9848000000000001E-3</v>
      </c>
      <c r="CY24">
        <f t="shared" si="20"/>
        <v>119891.56</v>
      </c>
      <c r="CZ24">
        <f t="shared" si="21"/>
        <v>24618.39</v>
      </c>
      <c r="DA24">
        <f t="shared" si="22"/>
        <v>4.87</v>
      </c>
      <c r="DB24">
        <f t="shared" si="23"/>
        <v>70.650000000000006</v>
      </c>
      <c r="DC24">
        <f t="shared" si="24"/>
        <v>0</v>
      </c>
      <c r="DD24" t="s">
        <v>3</v>
      </c>
      <c r="DE24" t="s">
        <v>3</v>
      </c>
      <c r="DF24">
        <f t="shared" si="25"/>
        <v>357.85</v>
      </c>
      <c r="DG24">
        <f t="shared" si="26"/>
        <v>0</v>
      </c>
      <c r="DH24">
        <f t="shared" si="27"/>
        <v>0</v>
      </c>
      <c r="DI24">
        <f t="shared" si="4"/>
        <v>0</v>
      </c>
      <c r="DJ24">
        <f t="shared" si="28"/>
        <v>357.85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ROW(Source!A36)</f>
        <v>36</v>
      </c>
      <c r="B25">
        <v>52210569</v>
      </c>
      <c r="C25">
        <v>52213280</v>
      </c>
      <c r="D25">
        <v>30571881</v>
      </c>
      <c r="E25">
        <v>1</v>
      </c>
      <c r="F25">
        <v>1</v>
      </c>
      <c r="G25">
        <v>30515945</v>
      </c>
      <c r="H25">
        <v>3</v>
      </c>
      <c r="I25" t="s">
        <v>333</v>
      </c>
      <c r="J25" t="s">
        <v>334</v>
      </c>
      <c r="K25" t="s">
        <v>335</v>
      </c>
      <c r="L25">
        <v>1348</v>
      </c>
      <c r="N25">
        <v>1009</v>
      </c>
      <c r="O25" t="s">
        <v>323</v>
      </c>
      <c r="P25" t="s">
        <v>323</v>
      </c>
      <c r="Q25">
        <v>1000</v>
      </c>
      <c r="W25">
        <v>0</v>
      </c>
      <c r="X25">
        <v>-1557622869</v>
      </c>
      <c r="Y25">
        <f t="shared" si="19"/>
        <v>9.4000000000000004E-3</v>
      </c>
      <c r="AA25">
        <v>54621.75</v>
      </c>
      <c r="AB25">
        <v>0</v>
      </c>
      <c r="AC25">
        <v>0</v>
      </c>
      <c r="AD25">
        <v>0</v>
      </c>
      <c r="AE25">
        <v>6870.66</v>
      </c>
      <c r="AF25">
        <v>0</v>
      </c>
      <c r="AG25">
        <v>0</v>
      </c>
      <c r="AH25">
        <v>0</v>
      </c>
      <c r="AI25">
        <v>7.95</v>
      </c>
      <c r="AJ25">
        <v>1</v>
      </c>
      <c r="AK25">
        <v>1</v>
      </c>
      <c r="AL25">
        <v>1</v>
      </c>
      <c r="AM25">
        <v>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9.4000000000000004E-3</v>
      </c>
      <c r="AU25" t="s">
        <v>3</v>
      </c>
      <c r="AV25">
        <v>0</v>
      </c>
      <c r="AW25">
        <v>2</v>
      </c>
      <c r="AX25">
        <v>52213305</v>
      </c>
      <c r="AY25">
        <v>1</v>
      </c>
      <c r="AZ25">
        <v>0</v>
      </c>
      <c r="BA25">
        <v>26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ROUND(Y25*Source!I36,9)</f>
        <v>9.776E-3</v>
      </c>
      <c r="CY25">
        <f t="shared" si="20"/>
        <v>54621.75</v>
      </c>
      <c r="CZ25">
        <f t="shared" si="21"/>
        <v>6870.66</v>
      </c>
      <c r="DA25">
        <f t="shared" si="22"/>
        <v>7.95</v>
      </c>
      <c r="DB25">
        <f t="shared" si="23"/>
        <v>64.58</v>
      </c>
      <c r="DC25">
        <f t="shared" si="24"/>
        <v>0</v>
      </c>
      <c r="DD25" t="s">
        <v>3</v>
      </c>
      <c r="DE25" t="s">
        <v>3</v>
      </c>
      <c r="DF25">
        <f t="shared" si="25"/>
        <v>533.98</v>
      </c>
      <c r="DG25">
        <f t="shared" si="26"/>
        <v>0</v>
      </c>
      <c r="DH25">
        <f t="shared" si="27"/>
        <v>0</v>
      </c>
      <c r="DI25">
        <f t="shared" si="4"/>
        <v>0</v>
      </c>
      <c r="DJ25">
        <f t="shared" si="28"/>
        <v>533.98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ROW(Source!A36)</f>
        <v>36</v>
      </c>
      <c r="B26">
        <v>52210569</v>
      </c>
      <c r="C26">
        <v>52213280</v>
      </c>
      <c r="D26">
        <v>30571908</v>
      </c>
      <c r="E26">
        <v>1</v>
      </c>
      <c r="F26">
        <v>1</v>
      </c>
      <c r="G26">
        <v>30515945</v>
      </c>
      <c r="H26">
        <v>3</v>
      </c>
      <c r="I26" t="s">
        <v>336</v>
      </c>
      <c r="J26" t="s">
        <v>337</v>
      </c>
      <c r="K26" t="s">
        <v>338</v>
      </c>
      <c r="L26">
        <v>1348</v>
      </c>
      <c r="N26">
        <v>1009</v>
      </c>
      <c r="O26" t="s">
        <v>323</v>
      </c>
      <c r="P26" t="s">
        <v>323</v>
      </c>
      <c r="Q26">
        <v>1000</v>
      </c>
      <c r="W26">
        <v>0</v>
      </c>
      <c r="X26">
        <v>195369394</v>
      </c>
      <c r="Y26">
        <f t="shared" si="19"/>
        <v>4.0000000000000003E-5</v>
      </c>
      <c r="AA26">
        <v>85798.95</v>
      </c>
      <c r="AB26">
        <v>0</v>
      </c>
      <c r="AC26">
        <v>0</v>
      </c>
      <c r="AD26">
        <v>0</v>
      </c>
      <c r="AE26">
        <v>9098.51</v>
      </c>
      <c r="AF26">
        <v>0</v>
      </c>
      <c r="AG26">
        <v>0</v>
      </c>
      <c r="AH26">
        <v>0</v>
      </c>
      <c r="AI26">
        <v>9.43</v>
      </c>
      <c r="AJ26">
        <v>1</v>
      </c>
      <c r="AK26">
        <v>1</v>
      </c>
      <c r="AL26">
        <v>1</v>
      </c>
      <c r="AM26">
        <v>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4.0000000000000003E-5</v>
      </c>
      <c r="AU26" t="s">
        <v>3</v>
      </c>
      <c r="AV26">
        <v>0</v>
      </c>
      <c r="AW26">
        <v>2</v>
      </c>
      <c r="AX26">
        <v>52213306</v>
      </c>
      <c r="AY26">
        <v>1</v>
      </c>
      <c r="AZ26">
        <v>0</v>
      </c>
      <c r="BA26">
        <v>27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ROUND(Y26*Source!I36,9)</f>
        <v>4.1600000000000002E-5</v>
      </c>
      <c r="CY26">
        <f t="shared" si="20"/>
        <v>85798.95</v>
      </c>
      <c r="CZ26">
        <f t="shared" si="21"/>
        <v>9098.51</v>
      </c>
      <c r="DA26">
        <f t="shared" si="22"/>
        <v>9.43</v>
      </c>
      <c r="DB26">
        <f t="shared" si="23"/>
        <v>0.36</v>
      </c>
      <c r="DC26">
        <f t="shared" si="24"/>
        <v>0</v>
      </c>
      <c r="DD26" t="s">
        <v>3</v>
      </c>
      <c r="DE26" t="s">
        <v>3</v>
      </c>
      <c r="DF26">
        <f t="shared" si="25"/>
        <v>3.57</v>
      </c>
      <c r="DG26">
        <f t="shared" si="26"/>
        <v>0</v>
      </c>
      <c r="DH26">
        <f t="shared" si="27"/>
        <v>0</v>
      </c>
      <c r="DI26">
        <f t="shared" si="4"/>
        <v>0</v>
      </c>
      <c r="DJ26">
        <f t="shared" si="28"/>
        <v>3.57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ROW(Source!A36)</f>
        <v>36</v>
      </c>
      <c r="B27">
        <v>52210569</v>
      </c>
      <c r="C27">
        <v>52213280</v>
      </c>
      <c r="D27">
        <v>30584877</v>
      </c>
      <c r="E27">
        <v>1</v>
      </c>
      <c r="F27">
        <v>1</v>
      </c>
      <c r="G27">
        <v>30515945</v>
      </c>
      <c r="H27">
        <v>3</v>
      </c>
      <c r="I27" t="s">
        <v>339</v>
      </c>
      <c r="J27" t="s">
        <v>340</v>
      </c>
      <c r="K27" t="s">
        <v>341</v>
      </c>
      <c r="L27">
        <v>1356</v>
      </c>
      <c r="N27">
        <v>1010</v>
      </c>
      <c r="O27" t="s">
        <v>342</v>
      </c>
      <c r="P27" t="s">
        <v>342</v>
      </c>
      <c r="Q27">
        <v>1000</v>
      </c>
      <c r="W27">
        <v>0</v>
      </c>
      <c r="X27">
        <v>1695819439</v>
      </c>
      <c r="Y27">
        <f t="shared" si="19"/>
        <v>4.1000000000000003E-3</v>
      </c>
      <c r="AA27">
        <v>572.37</v>
      </c>
      <c r="AB27">
        <v>0</v>
      </c>
      <c r="AC27">
        <v>0</v>
      </c>
      <c r="AD27">
        <v>0</v>
      </c>
      <c r="AE27">
        <v>56.17</v>
      </c>
      <c r="AF27">
        <v>0</v>
      </c>
      <c r="AG27">
        <v>0</v>
      </c>
      <c r="AH27">
        <v>0</v>
      </c>
      <c r="AI27">
        <v>10.19</v>
      </c>
      <c r="AJ27">
        <v>1</v>
      </c>
      <c r="AK27">
        <v>1</v>
      </c>
      <c r="AL27">
        <v>1</v>
      </c>
      <c r="AM27">
        <v>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4.1000000000000003E-3</v>
      </c>
      <c r="AU27" t="s">
        <v>3</v>
      </c>
      <c r="AV27">
        <v>0</v>
      </c>
      <c r="AW27">
        <v>2</v>
      </c>
      <c r="AX27">
        <v>52213307</v>
      </c>
      <c r="AY27">
        <v>1</v>
      </c>
      <c r="AZ27">
        <v>0</v>
      </c>
      <c r="BA27">
        <v>28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ROUND(Y27*Source!I36,9)</f>
        <v>4.2640000000000004E-3</v>
      </c>
      <c r="CY27">
        <f t="shared" si="20"/>
        <v>572.37</v>
      </c>
      <c r="CZ27">
        <f t="shared" si="21"/>
        <v>56.17</v>
      </c>
      <c r="DA27">
        <f t="shared" si="22"/>
        <v>10.19</v>
      </c>
      <c r="DB27">
        <f t="shared" si="23"/>
        <v>0.23</v>
      </c>
      <c r="DC27">
        <f t="shared" si="24"/>
        <v>0</v>
      </c>
      <c r="DD27" t="s">
        <v>3</v>
      </c>
      <c r="DE27" t="s">
        <v>3</v>
      </c>
      <c r="DF27">
        <f t="shared" si="25"/>
        <v>2.44</v>
      </c>
      <c r="DG27">
        <f t="shared" si="26"/>
        <v>0</v>
      </c>
      <c r="DH27">
        <f t="shared" si="27"/>
        <v>0</v>
      </c>
      <c r="DI27">
        <f t="shared" si="4"/>
        <v>0</v>
      </c>
      <c r="DJ27">
        <f t="shared" si="28"/>
        <v>2.44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ROW(Source!A36)</f>
        <v>36</v>
      </c>
      <c r="B28">
        <v>52210569</v>
      </c>
      <c r="C28">
        <v>52213280</v>
      </c>
      <c r="D28">
        <v>30584624</v>
      </c>
      <c r="E28">
        <v>1</v>
      </c>
      <c r="F28">
        <v>1</v>
      </c>
      <c r="G28">
        <v>30515945</v>
      </c>
      <c r="H28">
        <v>3</v>
      </c>
      <c r="I28" t="s">
        <v>343</v>
      </c>
      <c r="J28" t="s">
        <v>344</v>
      </c>
      <c r="K28" t="s">
        <v>345</v>
      </c>
      <c r="L28">
        <v>1355</v>
      </c>
      <c r="N28">
        <v>1010</v>
      </c>
      <c r="O28" t="s">
        <v>244</v>
      </c>
      <c r="P28" t="s">
        <v>244</v>
      </c>
      <c r="Q28">
        <v>100</v>
      </c>
      <c r="W28">
        <v>0</v>
      </c>
      <c r="X28">
        <v>358261884</v>
      </c>
      <c r="Y28">
        <f t="shared" si="19"/>
        <v>0.66669999999999996</v>
      </c>
      <c r="AA28">
        <v>185.57</v>
      </c>
      <c r="AB28">
        <v>0</v>
      </c>
      <c r="AC28">
        <v>0</v>
      </c>
      <c r="AD28">
        <v>0</v>
      </c>
      <c r="AE28">
        <v>57.81</v>
      </c>
      <c r="AF28">
        <v>0</v>
      </c>
      <c r="AG28">
        <v>0</v>
      </c>
      <c r="AH28">
        <v>0</v>
      </c>
      <c r="AI28">
        <v>3.21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0.66669999999999996</v>
      </c>
      <c r="AU28" t="s">
        <v>3</v>
      </c>
      <c r="AV28">
        <v>0</v>
      </c>
      <c r="AW28">
        <v>2</v>
      </c>
      <c r="AX28">
        <v>52213308</v>
      </c>
      <c r="AY28">
        <v>1</v>
      </c>
      <c r="AZ28">
        <v>0</v>
      </c>
      <c r="BA28">
        <v>29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ROUND(Y28*Source!I36,9)</f>
        <v>0.69336799999999998</v>
      </c>
      <c r="CY28">
        <f t="shared" si="20"/>
        <v>185.57</v>
      </c>
      <c r="CZ28">
        <f t="shared" si="21"/>
        <v>57.81</v>
      </c>
      <c r="DA28">
        <f t="shared" si="22"/>
        <v>3.21</v>
      </c>
      <c r="DB28">
        <f t="shared" si="23"/>
        <v>38.54</v>
      </c>
      <c r="DC28">
        <f t="shared" si="24"/>
        <v>0</v>
      </c>
      <c r="DD28" t="s">
        <v>3</v>
      </c>
      <c r="DE28" t="s">
        <v>3</v>
      </c>
      <c r="DF28">
        <f t="shared" si="25"/>
        <v>128.66999999999999</v>
      </c>
      <c r="DG28">
        <f t="shared" si="26"/>
        <v>0</v>
      </c>
      <c r="DH28">
        <f t="shared" si="27"/>
        <v>0</v>
      </c>
      <c r="DI28">
        <f t="shared" si="4"/>
        <v>0</v>
      </c>
      <c r="DJ28">
        <f t="shared" si="28"/>
        <v>128.66999999999999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ROW(Source!A43)</f>
        <v>43</v>
      </c>
      <c r="B29">
        <v>52210627</v>
      </c>
      <c r="C29">
        <v>52213313</v>
      </c>
      <c r="D29">
        <v>30515951</v>
      </c>
      <c r="E29">
        <v>30515945</v>
      </c>
      <c r="F29">
        <v>1</v>
      </c>
      <c r="G29">
        <v>30515945</v>
      </c>
      <c r="H29">
        <v>1</v>
      </c>
      <c r="I29" t="s">
        <v>301</v>
      </c>
      <c r="J29" t="s">
        <v>3</v>
      </c>
      <c r="K29" t="s">
        <v>302</v>
      </c>
      <c r="L29">
        <v>1191</v>
      </c>
      <c r="N29">
        <v>1013</v>
      </c>
      <c r="O29" t="s">
        <v>303</v>
      </c>
      <c r="P29" t="s">
        <v>303</v>
      </c>
      <c r="Q29">
        <v>1</v>
      </c>
      <c r="W29">
        <v>0</v>
      </c>
      <c r="X29">
        <v>476480486</v>
      </c>
      <c r="Y29">
        <f>((AT29*1.2)*1.1)</f>
        <v>132.43559999999999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5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100.33</v>
      </c>
      <c r="AU29" t="s">
        <v>26</v>
      </c>
      <c r="AV29">
        <v>1</v>
      </c>
      <c r="AW29">
        <v>2</v>
      </c>
      <c r="AX29">
        <v>52213319</v>
      </c>
      <c r="AY29">
        <v>1</v>
      </c>
      <c r="AZ29">
        <v>0</v>
      </c>
      <c r="BA29">
        <v>31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U29">
        <f>ROUND(AT29*Source!I43*AH29*AL29,2)</f>
        <v>0</v>
      </c>
      <c r="CV29">
        <f>ROUND(Y29*Source!I43,9)</f>
        <v>5.6417565600000001</v>
      </c>
      <c r="CW29">
        <v>0</v>
      </c>
      <c r="CX29">
        <f>ROUND(Y29*Source!I43,9)</f>
        <v>5.6417565600000001</v>
      </c>
      <c r="CY29">
        <f>AD29</f>
        <v>0</v>
      </c>
      <c r="CZ29">
        <f>AH29</f>
        <v>0</v>
      </c>
      <c r="DA29">
        <f>AL29</f>
        <v>1</v>
      </c>
      <c r="DB29">
        <f>ROUND(((ROUND(AT29*CZ29,2)*1.2)*1.1),6)</f>
        <v>0</v>
      </c>
      <c r="DC29">
        <f>ROUND(((ROUND(AT29*AG29,2)*1.2)*1.1),6)</f>
        <v>0</v>
      </c>
      <c r="DD29" t="s">
        <v>3</v>
      </c>
      <c r="DE29" t="s">
        <v>3</v>
      </c>
      <c r="DF29">
        <f>ROUND(ROUND(AE29,2)*CX29,2)</f>
        <v>0</v>
      </c>
      <c r="DG29">
        <f t="shared" si="26"/>
        <v>0</v>
      </c>
      <c r="DH29">
        <f t="shared" si="27"/>
        <v>0</v>
      </c>
      <c r="DI29">
        <f t="shared" si="4"/>
        <v>0</v>
      </c>
      <c r="DJ29">
        <f>DI29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ROW(Source!A43)</f>
        <v>43</v>
      </c>
      <c r="B30">
        <v>52210627</v>
      </c>
      <c r="C30">
        <v>52213313</v>
      </c>
      <c r="D30">
        <v>30595791</v>
      </c>
      <c r="E30">
        <v>1</v>
      </c>
      <c r="F30">
        <v>1</v>
      </c>
      <c r="G30">
        <v>30515945</v>
      </c>
      <c r="H30">
        <v>2</v>
      </c>
      <c r="I30" t="s">
        <v>346</v>
      </c>
      <c r="J30" t="s">
        <v>347</v>
      </c>
      <c r="K30" t="s">
        <v>348</v>
      </c>
      <c r="L30">
        <v>1368</v>
      </c>
      <c r="N30">
        <v>1011</v>
      </c>
      <c r="O30" t="s">
        <v>307</v>
      </c>
      <c r="P30" t="s">
        <v>307</v>
      </c>
      <c r="Q30">
        <v>1</v>
      </c>
      <c r="W30">
        <v>0</v>
      </c>
      <c r="X30">
        <v>-1515164169</v>
      </c>
      <c r="Y30">
        <f>((AT30*1.2)*1.1)</f>
        <v>48.602400000000003</v>
      </c>
      <c r="AA30">
        <v>0</v>
      </c>
      <c r="AB30">
        <v>84.06</v>
      </c>
      <c r="AC30">
        <v>0</v>
      </c>
      <c r="AD30">
        <v>0</v>
      </c>
      <c r="AE30">
        <v>0</v>
      </c>
      <c r="AF30">
        <v>7.11</v>
      </c>
      <c r="AG30">
        <v>0</v>
      </c>
      <c r="AH30">
        <v>0</v>
      </c>
      <c r="AI30">
        <v>1</v>
      </c>
      <c r="AJ30">
        <v>11.08</v>
      </c>
      <c r="AK30">
        <v>30.48</v>
      </c>
      <c r="AL30">
        <v>1</v>
      </c>
      <c r="AM30">
        <v>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36.82</v>
      </c>
      <c r="AU30" t="s">
        <v>26</v>
      </c>
      <c r="AV30">
        <v>0</v>
      </c>
      <c r="AW30">
        <v>2</v>
      </c>
      <c r="AX30">
        <v>52213320</v>
      </c>
      <c r="AY30">
        <v>1</v>
      </c>
      <c r="AZ30">
        <v>0</v>
      </c>
      <c r="BA30">
        <v>32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f>ROUND(Y30*Source!I43*DO30,9)</f>
        <v>0</v>
      </c>
      <c r="CX30">
        <f>ROUND(Y30*Source!I43,9)</f>
        <v>2.0704622399999999</v>
      </c>
      <c r="CY30">
        <f>AB30</f>
        <v>84.06</v>
      </c>
      <c r="CZ30">
        <f>AF30</f>
        <v>7.11</v>
      </c>
      <c r="DA30">
        <f>AJ30</f>
        <v>11.08</v>
      </c>
      <c r="DB30">
        <f>ROUND(((ROUND(AT30*CZ30,2)*1.2)*1.1),6)</f>
        <v>345.56279999999998</v>
      </c>
      <c r="DC30">
        <f>ROUND(((ROUND(AT30*AG30,2)*1.2)*1.1),6)</f>
        <v>0</v>
      </c>
      <c r="DD30" t="s">
        <v>3</v>
      </c>
      <c r="DE30" t="s">
        <v>3</v>
      </c>
      <c r="DF30">
        <f>ROUND(ROUND(AE30,2)*CX30,2)</f>
        <v>0</v>
      </c>
      <c r="DG30">
        <f>ROUND(ROUND(AF30*AJ30,2)*CX30,2)</f>
        <v>163.11000000000001</v>
      </c>
      <c r="DH30">
        <f>ROUND(ROUND(AG30*AK30,2)*CX30,2)</f>
        <v>0</v>
      </c>
      <c r="DI30">
        <f t="shared" si="4"/>
        <v>0</v>
      </c>
      <c r="DJ30">
        <f>DG30</f>
        <v>163.11000000000001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ROW(Source!A43)</f>
        <v>43</v>
      </c>
      <c r="B31">
        <v>52210627</v>
      </c>
      <c r="C31">
        <v>52213313</v>
      </c>
      <c r="D31">
        <v>30596074</v>
      </c>
      <c r="E31">
        <v>1</v>
      </c>
      <c r="F31">
        <v>1</v>
      </c>
      <c r="G31">
        <v>30515945</v>
      </c>
      <c r="H31">
        <v>2</v>
      </c>
      <c r="I31" t="s">
        <v>349</v>
      </c>
      <c r="J31" t="s">
        <v>350</v>
      </c>
      <c r="K31" t="s">
        <v>351</v>
      </c>
      <c r="L31">
        <v>1368</v>
      </c>
      <c r="N31">
        <v>1011</v>
      </c>
      <c r="O31" t="s">
        <v>307</v>
      </c>
      <c r="P31" t="s">
        <v>307</v>
      </c>
      <c r="Q31">
        <v>1</v>
      </c>
      <c r="W31">
        <v>0</v>
      </c>
      <c r="X31">
        <v>-1440889904</v>
      </c>
      <c r="Y31">
        <f>((AT31*1.2)*1.1)</f>
        <v>0.64680000000000004</v>
      </c>
      <c r="AA31">
        <v>0</v>
      </c>
      <c r="AB31">
        <v>1076.43</v>
      </c>
      <c r="AC31">
        <v>410.43</v>
      </c>
      <c r="AD31">
        <v>0</v>
      </c>
      <c r="AE31">
        <v>0</v>
      </c>
      <c r="AF31">
        <v>83.1</v>
      </c>
      <c r="AG31">
        <v>12.62</v>
      </c>
      <c r="AH31">
        <v>0</v>
      </c>
      <c r="AI31">
        <v>1</v>
      </c>
      <c r="AJ31">
        <v>12.14</v>
      </c>
      <c r="AK31">
        <v>30.48</v>
      </c>
      <c r="AL31">
        <v>1</v>
      </c>
      <c r="AM31">
        <v>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0.49</v>
      </c>
      <c r="AU31" t="s">
        <v>26</v>
      </c>
      <c r="AV31">
        <v>0</v>
      </c>
      <c r="AW31">
        <v>2</v>
      </c>
      <c r="AX31">
        <v>52213321</v>
      </c>
      <c r="AY31">
        <v>1</v>
      </c>
      <c r="AZ31">
        <v>0</v>
      </c>
      <c r="BA31">
        <v>33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f>ROUND(Y31*Source!I43*DO31,9)</f>
        <v>0</v>
      </c>
      <c r="CX31">
        <f>ROUND(Y31*Source!I43,9)</f>
        <v>2.7553680000000001E-2</v>
      </c>
      <c r="CY31">
        <f>AB31</f>
        <v>1076.43</v>
      </c>
      <c r="CZ31">
        <f>AF31</f>
        <v>83.1</v>
      </c>
      <c r="DA31">
        <f>AJ31</f>
        <v>12.14</v>
      </c>
      <c r="DB31">
        <f>ROUND(((ROUND(AT31*CZ31,2)*1.2)*1.1),6)</f>
        <v>53.750399999999999</v>
      </c>
      <c r="DC31">
        <f>ROUND(((ROUND(AT31*AG31,2)*1.2)*1.1),6)</f>
        <v>8.1576000000000004</v>
      </c>
      <c r="DD31" t="s">
        <v>3</v>
      </c>
      <c r="DE31" t="s">
        <v>3</v>
      </c>
      <c r="DF31">
        <f>ROUND(ROUND(AE31,2)*CX31,2)</f>
        <v>0</v>
      </c>
      <c r="DG31">
        <f>ROUND(ROUND(AF31*AJ31,2)*CX31,2)</f>
        <v>27.8</v>
      </c>
      <c r="DH31">
        <f>ROUND(ROUND(AG31*AK31,2)*CX31,2)</f>
        <v>10.6</v>
      </c>
      <c r="DI31">
        <f t="shared" si="4"/>
        <v>0</v>
      </c>
      <c r="DJ31">
        <f>DG31</f>
        <v>27.8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ROW(Source!A43)</f>
        <v>43</v>
      </c>
      <c r="B32">
        <v>52210627</v>
      </c>
      <c r="C32">
        <v>52213313</v>
      </c>
      <c r="D32">
        <v>30572504</v>
      </c>
      <c r="E32">
        <v>1</v>
      </c>
      <c r="F32">
        <v>1</v>
      </c>
      <c r="G32">
        <v>30515945</v>
      </c>
      <c r="H32">
        <v>3</v>
      </c>
      <c r="I32" t="s">
        <v>352</v>
      </c>
      <c r="J32" t="s">
        <v>353</v>
      </c>
      <c r="K32" t="s">
        <v>354</v>
      </c>
      <c r="L32">
        <v>1346</v>
      </c>
      <c r="N32">
        <v>1009</v>
      </c>
      <c r="O32" t="s">
        <v>166</v>
      </c>
      <c r="P32" t="s">
        <v>166</v>
      </c>
      <c r="Q32">
        <v>1</v>
      </c>
      <c r="W32">
        <v>0</v>
      </c>
      <c r="X32">
        <v>1247009049</v>
      </c>
      <c r="Y32">
        <f>((AT32*1)*1)</f>
        <v>3.895</v>
      </c>
      <c r="AA32">
        <v>94.7</v>
      </c>
      <c r="AB32">
        <v>0</v>
      </c>
      <c r="AC32">
        <v>0</v>
      </c>
      <c r="AD32">
        <v>0</v>
      </c>
      <c r="AE32">
        <v>29.9</v>
      </c>
      <c r="AF32">
        <v>0</v>
      </c>
      <c r="AG32">
        <v>0</v>
      </c>
      <c r="AH32">
        <v>0</v>
      </c>
      <c r="AI32">
        <v>2.93</v>
      </c>
      <c r="AJ32">
        <v>1</v>
      </c>
      <c r="AK32">
        <v>1</v>
      </c>
      <c r="AL32">
        <v>1</v>
      </c>
      <c r="AM32">
        <v>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3.895</v>
      </c>
      <c r="AU32" t="s">
        <v>54</v>
      </c>
      <c r="AV32">
        <v>0</v>
      </c>
      <c r="AW32">
        <v>2</v>
      </c>
      <c r="AX32">
        <v>52213322</v>
      </c>
      <c r="AY32">
        <v>1</v>
      </c>
      <c r="AZ32">
        <v>0</v>
      </c>
      <c r="BA32">
        <v>34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ROUND(Y32*Source!I43,9)</f>
        <v>0.16592699999999999</v>
      </c>
      <c r="CY32">
        <f>AA32</f>
        <v>94.7</v>
      </c>
      <c r="CZ32">
        <f>AE32</f>
        <v>29.9</v>
      </c>
      <c r="DA32">
        <f>AI32</f>
        <v>2.93</v>
      </c>
      <c r="DB32">
        <f>ROUND(((ROUND(AT32*CZ32,2)*1)*1),6)</f>
        <v>116.46</v>
      </c>
      <c r="DC32">
        <f>ROUND(((ROUND(AT32*AG32,2)*1)*1),6)</f>
        <v>0</v>
      </c>
      <c r="DD32" t="s">
        <v>3</v>
      </c>
      <c r="DE32" t="s">
        <v>3</v>
      </c>
      <c r="DF32">
        <f>ROUND(ROUND(AE32*AI32,2)*CX32,2)</f>
        <v>14.54</v>
      </c>
      <c r="DG32">
        <f>ROUND(ROUND(AF32,2)*CX32,2)</f>
        <v>0</v>
      </c>
      <c r="DH32">
        <f>ROUND(ROUND(AG32,2)*CX32,2)</f>
        <v>0</v>
      </c>
      <c r="DI32">
        <f t="shared" si="4"/>
        <v>0</v>
      </c>
      <c r="DJ32">
        <f>DF32</f>
        <v>14.54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ROW(Source!A43)</f>
        <v>43</v>
      </c>
      <c r="B33">
        <v>52210627</v>
      </c>
      <c r="C33">
        <v>52213313</v>
      </c>
      <c r="D33">
        <v>30573848</v>
      </c>
      <c r="E33">
        <v>1</v>
      </c>
      <c r="F33">
        <v>1</v>
      </c>
      <c r="G33">
        <v>30515945</v>
      </c>
      <c r="H33">
        <v>3</v>
      </c>
      <c r="I33" t="s">
        <v>355</v>
      </c>
      <c r="J33" t="s">
        <v>356</v>
      </c>
      <c r="K33" t="s">
        <v>357</v>
      </c>
      <c r="L33">
        <v>1348</v>
      </c>
      <c r="N33">
        <v>1009</v>
      </c>
      <c r="O33" t="s">
        <v>323</v>
      </c>
      <c r="P33" t="s">
        <v>323</v>
      </c>
      <c r="Q33">
        <v>1000</v>
      </c>
      <c r="W33">
        <v>0</v>
      </c>
      <c r="X33">
        <v>823019325</v>
      </c>
      <c r="Y33">
        <f>((AT33*1)*1)</f>
        <v>1.257E-2</v>
      </c>
      <c r="AA33">
        <v>130575.09</v>
      </c>
      <c r="AB33">
        <v>0</v>
      </c>
      <c r="AC33">
        <v>0</v>
      </c>
      <c r="AD33">
        <v>0</v>
      </c>
      <c r="AE33">
        <v>11331.24</v>
      </c>
      <c r="AF33">
        <v>0</v>
      </c>
      <c r="AG33">
        <v>0</v>
      </c>
      <c r="AH33">
        <v>0</v>
      </c>
      <c r="AI33">
        <v>10.66</v>
      </c>
      <c r="AJ33">
        <v>1</v>
      </c>
      <c r="AK33">
        <v>1</v>
      </c>
      <c r="AL33">
        <v>1</v>
      </c>
      <c r="AM33">
        <v>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1.257E-2</v>
      </c>
      <c r="AU33" t="s">
        <v>54</v>
      </c>
      <c r="AV33">
        <v>0</v>
      </c>
      <c r="AW33">
        <v>2</v>
      </c>
      <c r="AX33">
        <v>52213323</v>
      </c>
      <c r="AY33">
        <v>1</v>
      </c>
      <c r="AZ33">
        <v>0</v>
      </c>
      <c r="BA33">
        <v>35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ROUND(Y33*Source!I43,9)</f>
        <v>5.3548199999999999E-4</v>
      </c>
      <c r="CY33">
        <f>AA33</f>
        <v>130575.09</v>
      </c>
      <c r="CZ33">
        <f>AE33</f>
        <v>11331.24</v>
      </c>
      <c r="DA33">
        <f>AI33</f>
        <v>10.66</v>
      </c>
      <c r="DB33">
        <f>ROUND(((ROUND(AT33*CZ33,2)*1)*1),6)</f>
        <v>142.43</v>
      </c>
      <c r="DC33">
        <f>ROUND(((ROUND(AT33*AG33,2)*1)*1),6)</f>
        <v>0</v>
      </c>
      <c r="DD33" t="s">
        <v>3</v>
      </c>
      <c r="DE33" t="s">
        <v>3</v>
      </c>
      <c r="DF33">
        <f>ROUND(ROUND(AE33*AI33,2)*CX33,2)</f>
        <v>64.680000000000007</v>
      </c>
      <c r="DG33">
        <f>ROUND(ROUND(AF33,2)*CX33,2)</f>
        <v>0</v>
      </c>
      <c r="DH33">
        <f>ROUND(ROUND(AG33,2)*CX33,2)</f>
        <v>0</v>
      </c>
      <c r="DI33">
        <f t="shared" si="4"/>
        <v>0</v>
      </c>
      <c r="DJ33">
        <f>DF33</f>
        <v>64.680000000000007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ROW(Source!A44)</f>
        <v>44</v>
      </c>
      <c r="B34">
        <v>52210569</v>
      </c>
      <c r="C34">
        <v>52213313</v>
      </c>
      <c r="D34">
        <v>30515951</v>
      </c>
      <c r="E34">
        <v>30515945</v>
      </c>
      <c r="F34">
        <v>1</v>
      </c>
      <c r="G34">
        <v>30515945</v>
      </c>
      <c r="H34">
        <v>1</v>
      </c>
      <c r="I34" t="s">
        <v>301</v>
      </c>
      <c r="J34" t="s">
        <v>3</v>
      </c>
      <c r="K34" t="s">
        <v>302</v>
      </c>
      <c r="L34">
        <v>1191</v>
      </c>
      <c r="N34">
        <v>1013</v>
      </c>
      <c r="O34" t="s">
        <v>303</v>
      </c>
      <c r="P34" t="s">
        <v>303</v>
      </c>
      <c r="Q34">
        <v>1</v>
      </c>
      <c r="W34">
        <v>0</v>
      </c>
      <c r="X34">
        <v>476480486</v>
      </c>
      <c r="Y34">
        <f>((AT34*1.2)*1.1)</f>
        <v>132.43559999999999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5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100.33</v>
      </c>
      <c r="AU34" t="s">
        <v>26</v>
      </c>
      <c r="AV34">
        <v>1</v>
      </c>
      <c r="AW34">
        <v>2</v>
      </c>
      <c r="AX34">
        <v>52213319</v>
      </c>
      <c r="AY34">
        <v>1</v>
      </c>
      <c r="AZ34">
        <v>0</v>
      </c>
      <c r="BA34">
        <v>37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ROUND(AT34*Source!I44*AH34*AL34,2)</f>
        <v>0</v>
      </c>
      <c r="CV34">
        <f>ROUND(Y34*Source!I44,9)</f>
        <v>5.6417565600000001</v>
      </c>
      <c r="CW34">
        <v>0</v>
      </c>
      <c r="CX34">
        <f>ROUND(Y34*Source!I44,9)</f>
        <v>5.6417565600000001</v>
      </c>
      <c r="CY34">
        <f>AD34</f>
        <v>0</v>
      </c>
      <c r="CZ34">
        <f>AH34</f>
        <v>0</v>
      </c>
      <c r="DA34">
        <f>AL34</f>
        <v>1</v>
      </c>
      <c r="DB34">
        <f>ROUND(((ROUND(AT34*CZ34,2)*1.2)*1.1),6)</f>
        <v>0</v>
      </c>
      <c r="DC34">
        <f>ROUND(((ROUND(AT34*AG34,2)*1.2)*1.1),6)</f>
        <v>0</v>
      </c>
      <c r="DD34" t="s">
        <v>3</v>
      </c>
      <c r="DE34" t="s">
        <v>3</v>
      </c>
      <c r="DF34">
        <f>ROUND(ROUND(AE34,2)*CX34,2)</f>
        <v>0</v>
      </c>
      <c r="DG34">
        <f>ROUND(ROUND(AF34,2)*CX34,2)</f>
        <v>0</v>
      </c>
      <c r="DH34">
        <f>ROUND(ROUND(AG34,2)*CX34,2)</f>
        <v>0</v>
      </c>
      <c r="DI34">
        <f t="shared" si="4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ROW(Source!A44)</f>
        <v>44</v>
      </c>
      <c r="B35">
        <v>52210569</v>
      </c>
      <c r="C35">
        <v>52213313</v>
      </c>
      <c r="D35">
        <v>30595791</v>
      </c>
      <c r="E35">
        <v>1</v>
      </c>
      <c r="F35">
        <v>1</v>
      </c>
      <c r="G35">
        <v>30515945</v>
      </c>
      <c r="H35">
        <v>2</v>
      </c>
      <c r="I35" t="s">
        <v>346</v>
      </c>
      <c r="J35" t="s">
        <v>347</v>
      </c>
      <c r="K35" t="s">
        <v>348</v>
      </c>
      <c r="L35">
        <v>1368</v>
      </c>
      <c r="N35">
        <v>1011</v>
      </c>
      <c r="O35" t="s">
        <v>307</v>
      </c>
      <c r="P35" t="s">
        <v>307</v>
      </c>
      <c r="Q35">
        <v>1</v>
      </c>
      <c r="W35">
        <v>0</v>
      </c>
      <c r="X35">
        <v>-1515164169</v>
      </c>
      <c r="Y35">
        <f>((AT35*1.2)*1.1)</f>
        <v>48.602400000000003</v>
      </c>
      <c r="AA35">
        <v>0</v>
      </c>
      <c r="AB35">
        <v>84.06</v>
      </c>
      <c r="AC35">
        <v>0</v>
      </c>
      <c r="AD35">
        <v>0</v>
      </c>
      <c r="AE35">
        <v>0</v>
      </c>
      <c r="AF35">
        <v>7.11</v>
      </c>
      <c r="AG35">
        <v>0</v>
      </c>
      <c r="AH35">
        <v>0</v>
      </c>
      <c r="AI35">
        <v>1</v>
      </c>
      <c r="AJ35">
        <v>11.08</v>
      </c>
      <c r="AK35">
        <v>30.48</v>
      </c>
      <c r="AL35">
        <v>1</v>
      </c>
      <c r="AM35">
        <v>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36.82</v>
      </c>
      <c r="AU35" t="s">
        <v>26</v>
      </c>
      <c r="AV35">
        <v>0</v>
      </c>
      <c r="AW35">
        <v>2</v>
      </c>
      <c r="AX35">
        <v>52213320</v>
      </c>
      <c r="AY35">
        <v>1</v>
      </c>
      <c r="AZ35">
        <v>0</v>
      </c>
      <c r="BA35">
        <v>38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ROUND(Y35*Source!I44*DO35,9)</f>
        <v>0</v>
      </c>
      <c r="CX35">
        <f>ROUND(Y35*Source!I44,9)</f>
        <v>2.0704622399999999</v>
      </c>
      <c r="CY35">
        <f>AB35</f>
        <v>84.06</v>
      </c>
      <c r="CZ35">
        <f>AF35</f>
        <v>7.11</v>
      </c>
      <c r="DA35">
        <f>AJ35</f>
        <v>11.08</v>
      </c>
      <c r="DB35">
        <f>ROUND(((ROUND(AT35*CZ35,2)*1.2)*1.1),6)</f>
        <v>345.56279999999998</v>
      </c>
      <c r="DC35">
        <f>ROUND(((ROUND(AT35*AG35,2)*1.2)*1.1),6)</f>
        <v>0</v>
      </c>
      <c r="DD35" t="s">
        <v>3</v>
      </c>
      <c r="DE35" t="s">
        <v>3</v>
      </c>
      <c r="DF35">
        <f>ROUND(ROUND(AE35,2)*CX35,2)</f>
        <v>0</v>
      </c>
      <c r="DG35">
        <f>ROUND(ROUND(AF35*AJ35,2)*CX35,2)</f>
        <v>163.11000000000001</v>
      </c>
      <c r="DH35">
        <f>ROUND(ROUND(AG35*AK35,2)*CX35,2)</f>
        <v>0</v>
      </c>
      <c r="DI35">
        <f t="shared" si="4"/>
        <v>0</v>
      </c>
      <c r="DJ35">
        <f>DG35</f>
        <v>163.11000000000001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ROW(Source!A44)</f>
        <v>44</v>
      </c>
      <c r="B36">
        <v>52210569</v>
      </c>
      <c r="C36">
        <v>52213313</v>
      </c>
      <c r="D36">
        <v>30596074</v>
      </c>
      <c r="E36">
        <v>1</v>
      </c>
      <c r="F36">
        <v>1</v>
      </c>
      <c r="G36">
        <v>30515945</v>
      </c>
      <c r="H36">
        <v>2</v>
      </c>
      <c r="I36" t="s">
        <v>349</v>
      </c>
      <c r="J36" t="s">
        <v>350</v>
      </c>
      <c r="K36" t="s">
        <v>351</v>
      </c>
      <c r="L36">
        <v>1368</v>
      </c>
      <c r="N36">
        <v>1011</v>
      </c>
      <c r="O36" t="s">
        <v>307</v>
      </c>
      <c r="P36" t="s">
        <v>307</v>
      </c>
      <c r="Q36">
        <v>1</v>
      </c>
      <c r="W36">
        <v>0</v>
      </c>
      <c r="X36">
        <v>-1440889904</v>
      </c>
      <c r="Y36">
        <f>((AT36*1.2)*1.1)</f>
        <v>0.64680000000000004</v>
      </c>
      <c r="AA36">
        <v>0</v>
      </c>
      <c r="AB36">
        <v>1076.43</v>
      </c>
      <c r="AC36">
        <v>410.43</v>
      </c>
      <c r="AD36">
        <v>0</v>
      </c>
      <c r="AE36">
        <v>0</v>
      </c>
      <c r="AF36">
        <v>83.1</v>
      </c>
      <c r="AG36">
        <v>12.62</v>
      </c>
      <c r="AH36">
        <v>0</v>
      </c>
      <c r="AI36">
        <v>1</v>
      </c>
      <c r="AJ36">
        <v>12.14</v>
      </c>
      <c r="AK36">
        <v>30.48</v>
      </c>
      <c r="AL36">
        <v>1</v>
      </c>
      <c r="AM36">
        <v>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0.49</v>
      </c>
      <c r="AU36" t="s">
        <v>26</v>
      </c>
      <c r="AV36">
        <v>0</v>
      </c>
      <c r="AW36">
        <v>2</v>
      </c>
      <c r="AX36">
        <v>52213321</v>
      </c>
      <c r="AY36">
        <v>1</v>
      </c>
      <c r="AZ36">
        <v>0</v>
      </c>
      <c r="BA36">
        <v>39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f>ROUND(Y36*Source!I44*DO36,9)</f>
        <v>0</v>
      </c>
      <c r="CX36">
        <f>ROUND(Y36*Source!I44,9)</f>
        <v>2.7553680000000001E-2</v>
      </c>
      <c r="CY36">
        <f>AB36</f>
        <v>1076.43</v>
      </c>
      <c r="CZ36">
        <f>AF36</f>
        <v>83.1</v>
      </c>
      <c r="DA36">
        <f>AJ36</f>
        <v>12.14</v>
      </c>
      <c r="DB36">
        <f>ROUND(((ROUND(AT36*CZ36,2)*1.2)*1.1),6)</f>
        <v>53.750399999999999</v>
      </c>
      <c r="DC36">
        <f>ROUND(((ROUND(AT36*AG36,2)*1.2)*1.1),6)</f>
        <v>8.1576000000000004</v>
      </c>
      <c r="DD36" t="s">
        <v>3</v>
      </c>
      <c r="DE36" t="s">
        <v>3</v>
      </c>
      <c r="DF36">
        <f>ROUND(ROUND(AE36,2)*CX36,2)</f>
        <v>0</v>
      </c>
      <c r="DG36">
        <f>ROUND(ROUND(AF36*AJ36,2)*CX36,2)</f>
        <v>27.8</v>
      </c>
      <c r="DH36">
        <f>ROUND(ROUND(AG36*AK36,2)*CX36,2)</f>
        <v>10.6</v>
      </c>
      <c r="DI36">
        <f t="shared" si="4"/>
        <v>0</v>
      </c>
      <c r="DJ36">
        <f>DG36</f>
        <v>27.8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ROW(Source!A44)</f>
        <v>44</v>
      </c>
      <c r="B37">
        <v>52210569</v>
      </c>
      <c r="C37">
        <v>52213313</v>
      </c>
      <c r="D37">
        <v>30572504</v>
      </c>
      <c r="E37">
        <v>1</v>
      </c>
      <c r="F37">
        <v>1</v>
      </c>
      <c r="G37">
        <v>30515945</v>
      </c>
      <c r="H37">
        <v>3</v>
      </c>
      <c r="I37" t="s">
        <v>352</v>
      </c>
      <c r="J37" t="s">
        <v>353</v>
      </c>
      <c r="K37" t="s">
        <v>354</v>
      </c>
      <c r="L37">
        <v>1346</v>
      </c>
      <c r="N37">
        <v>1009</v>
      </c>
      <c r="O37" t="s">
        <v>166</v>
      </c>
      <c r="P37" t="s">
        <v>166</v>
      </c>
      <c r="Q37">
        <v>1</v>
      </c>
      <c r="W37">
        <v>0</v>
      </c>
      <c r="X37">
        <v>1247009049</v>
      </c>
      <c r="Y37">
        <f>((AT37*1)*1)</f>
        <v>3.895</v>
      </c>
      <c r="AA37">
        <v>94.7</v>
      </c>
      <c r="AB37">
        <v>0</v>
      </c>
      <c r="AC37">
        <v>0</v>
      </c>
      <c r="AD37">
        <v>0</v>
      </c>
      <c r="AE37">
        <v>29.9</v>
      </c>
      <c r="AF37">
        <v>0</v>
      </c>
      <c r="AG37">
        <v>0</v>
      </c>
      <c r="AH37">
        <v>0</v>
      </c>
      <c r="AI37">
        <v>2.93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3.895</v>
      </c>
      <c r="AU37" t="s">
        <v>54</v>
      </c>
      <c r="AV37">
        <v>0</v>
      </c>
      <c r="AW37">
        <v>2</v>
      </c>
      <c r="AX37">
        <v>52213322</v>
      </c>
      <c r="AY37">
        <v>1</v>
      </c>
      <c r="AZ37">
        <v>0</v>
      </c>
      <c r="BA37">
        <v>40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ROUND(Y37*Source!I44,9)</f>
        <v>0.16592699999999999</v>
      </c>
      <c r="CY37">
        <f>AA37</f>
        <v>94.7</v>
      </c>
      <c r="CZ37">
        <f>AE37</f>
        <v>29.9</v>
      </c>
      <c r="DA37">
        <f>AI37</f>
        <v>2.93</v>
      </c>
      <c r="DB37">
        <f>ROUND(((ROUND(AT37*CZ37,2)*1)*1),6)</f>
        <v>116.46</v>
      </c>
      <c r="DC37">
        <f>ROUND(((ROUND(AT37*AG37,2)*1)*1),6)</f>
        <v>0</v>
      </c>
      <c r="DD37" t="s">
        <v>3</v>
      </c>
      <c r="DE37" t="s">
        <v>3</v>
      </c>
      <c r="DF37">
        <f>ROUND(ROUND(AE37*AI37,2)*CX37,2)</f>
        <v>14.54</v>
      </c>
      <c r="DG37">
        <f>ROUND(ROUND(AF37,2)*CX37,2)</f>
        <v>0</v>
      </c>
      <c r="DH37">
        <f>ROUND(ROUND(AG37,2)*CX37,2)</f>
        <v>0</v>
      </c>
      <c r="DI37">
        <f t="shared" si="4"/>
        <v>0</v>
      </c>
      <c r="DJ37">
        <f>DF37</f>
        <v>14.54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ROW(Source!A44)</f>
        <v>44</v>
      </c>
      <c r="B38">
        <v>52210569</v>
      </c>
      <c r="C38">
        <v>52213313</v>
      </c>
      <c r="D38">
        <v>30573848</v>
      </c>
      <c r="E38">
        <v>1</v>
      </c>
      <c r="F38">
        <v>1</v>
      </c>
      <c r="G38">
        <v>30515945</v>
      </c>
      <c r="H38">
        <v>3</v>
      </c>
      <c r="I38" t="s">
        <v>355</v>
      </c>
      <c r="J38" t="s">
        <v>356</v>
      </c>
      <c r="K38" t="s">
        <v>357</v>
      </c>
      <c r="L38">
        <v>1348</v>
      </c>
      <c r="N38">
        <v>1009</v>
      </c>
      <c r="O38" t="s">
        <v>323</v>
      </c>
      <c r="P38" t="s">
        <v>323</v>
      </c>
      <c r="Q38">
        <v>1000</v>
      </c>
      <c r="W38">
        <v>0</v>
      </c>
      <c r="X38">
        <v>823019325</v>
      </c>
      <c r="Y38">
        <f>((AT38*1)*1)</f>
        <v>1.257E-2</v>
      </c>
      <c r="AA38">
        <v>130575.09</v>
      </c>
      <c r="AB38">
        <v>0</v>
      </c>
      <c r="AC38">
        <v>0</v>
      </c>
      <c r="AD38">
        <v>0</v>
      </c>
      <c r="AE38">
        <v>11331.24</v>
      </c>
      <c r="AF38">
        <v>0</v>
      </c>
      <c r="AG38">
        <v>0</v>
      </c>
      <c r="AH38">
        <v>0</v>
      </c>
      <c r="AI38">
        <v>10.66</v>
      </c>
      <c r="AJ38">
        <v>1</v>
      </c>
      <c r="AK38">
        <v>1</v>
      </c>
      <c r="AL38">
        <v>1</v>
      </c>
      <c r="AM38">
        <v>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1.257E-2</v>
      </c>
      <c r="AU38" t="s">
        <v>54</v>
      </c>
      <c r="AV38">
        <v>0</v>
      </c>
      <c r="AW38">
        <v>2</v>
      </c>
      <c r="AX38">
        <v>52213323</v>
      </c>
      <c r="AY38">
        <v>1</v>
      </c>
      <c r="AZ38">
        <v>0</v>
      </c>
      <c r="BA38">
        <v>41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ROUND(Y38*Source!I44,9)</f>
        <v>5.3548199999999999E-4</v>
      </c>
      <c r="CY38">
        <f>AA38</f>
        <v>130575.09</v>
      </c>
      <c r="CZ38">
        <f>AE38</f>
        <v>11331.24</v>
      </c>
      <c r="DA38">
        <f>AI38</f>
        <v>10.66</v>
      </c>
      <c r="DB38">
        <f>ROUND(((ROUND(AT38*CZ38,2)*1)*1),6)</f>
        <v>142.43</v>
      </c>
      <c r="DC38">
        <f>ROUND(((ROUND(AT38*AG38,2)*1)*1),6)</f>
        <v>0</v>
      </c>
      <c r="DD38" t="s">
        <v>3</v>
      </c>
      <c r="DE38" t="s">
        <v>3</v>
      </c>
      <c r="DF38">
        <f>ROUND(ROUND(AE38*AI38,2)*CX38,2)</f>
        <v>64.680000000000007</v>
      </c>
      <c r="DG38">
        <f>ROUND(ROUND(AF38,2)*CX38,2)</f>
        <v>0</v>
      </c>
      <c r="DH38">
        <f>ROUND(ROUND(AG38,2)*CX38,2)</f>
        <v>0</v>
      </c>
      <c r="DI38">
        <f t="shared" si="4"/>
        <v>0</v>
      </c>
      <c r="DJ38">
        <f>DF38</f>
        <v>64.680000000000007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ROW(Source!A53)</f>
        <v>53</v>
      </c>
      <c r="B39">
        <v>52210627</v>
      </c>
      <c r="C39">
        <v>52213329</v>
      </c>
      <c r="D39">
        <v>30515951</v>
      </c>
      <c r="E39">
        <v>30515945</v>
      </c>
      <c r="F39">
        <v>1</v>
      </c>
      <c r="G39">
        <v>30515945</v>
      </c>
      <c r="H39">
        <v>1</v>
      </c>
      <c r="I39" t="s">
        <v>301</v>
      </c>
      <c r="J39" t="s">
        <v>3</v>
      </c>
      <c r="K39" t="s">
        <v>302</v>
      </c>
      <c r="L39">
        <v>1191</v>
      </c>
      <c r="N39">
        <v>1013</v>
      </c>
      <c r="O39" t="s">
        <v>303</v>
      </c>
      <c r="P39" t="s">
        <v>303</v>
      </c>
      <c r="Q39">
        <v>1</v>
      </c>
      <c r="W39">
        <v>0</v>
      </c>
      <c r="X39">
        <v>476480486</v>
      </c>
      <c r="Y39">
        <f>((AT39*1.2)*1.1)</f>
        <v>77.484000000000009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5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58.7</v>
      </c>
      <c r="AU39" t="s">
        <v>77</v>
      </c>
      <c r="AV39">
        <v>1</v>
      </c>
      <c r="AW39">
        <v>2</v>
      </c>
      <c r="AX39">
        <v>52213337</v>
      </c>
      <c r="AY39">
        <v>1</v>
      </c>
      <c r="AZ39">
        <v>2048</v>
      </c>
      <c r="BA39">
        <v>43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U39">
        <f>ROUND(AT39*Source!I53*AH39*AL39,2)</f>
        <v>0</v>
      </c>
      <c r="CV39">
        <f>ROUND(Y39*Source!I53,9)</f>
        <v>0.30373728</v>
      </c>
      <c r="CW39">
        <v>0</v>
      </c>
      <c r="CX39">
        <f>ROUND(Y39*Source!I53,9)</f>
        <v>0.30373728</v>
      </c>
      <c r="CY39">
        <f>AD39</f>
        <v>0</v>
      </c>
      <c r="CZ39">
        <f>AH39</f>
        <v>0</v>
      </c>
      <c r="DA39">
        <f>AL39</f>
        <v>1</v>
      </c>
      <c r="DB39">
        <f>ROUND(((ROUND(AT39*CZ39,2)*1.2)*1.1),6)</f>
        <v>0</v>
      </c>
      <c r="DC39">
        <f>ROUND(((ROUND(AT39*AG39,2)*1.2)*1.1),6)</f>
        <v>0</v>
      </c>
      <c r="DD39" t="s">
        <v>3</v>
      </c>
      <c r="DE39" t="s">
        <v>3</v>
      </c>
      <c r="DF39">
        <f>ROUND(ROUND(AE39,2)*CX39,2)</f>
        <v>0</v>
      </c>
      <c r="DG39">
        <f>ROUND(ROUND(AF39,2)*CX39,2)</f>
        <v>0</v>
      </c>
      <c r="DH39">
        <f>ROUND(ROUND(AG39,2)*CX39,2)</f>
        <v>0</v>
      </c>
      <c r="DI39">
        <f t="shared" si="4"/>
        <v>0</v>
      </c>
      <c r="DJ39">
        <f>DI39</f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ROW(Source!A53)</f>
        <v>53</v>
      </c>
      <c r="B40">
        <v>52210627</v>
      </c>
      <c r="C40">
        <v>52213329</v>
      </c>
      <c r="D40">
        <v>30595791</v>
      </c>
      <c r="E40">
        <v>1</v>
      </c>
      <c r="F40">
        <v>1</v>
      </c>
      <c r="G40">
        <v>30515945</v>
      </c>
      <c r="H40">
        <v>2</v>
      </c>
      <c r="I40" t="s">
        <v>346</v>
      </c>
      <c r="J40" t="s">
        <v>347</v>
      </c>
      <c r="K40" t="s">
        <v>348</v>
      </c>
      <c r="L40">
        <v>1368</v>
      </c>
      <c r="N40">
        <v>1011</v>
      </c>
      <c r="O40" t="s">
        <v>307</v>
      </c>
      <c r="P40" t="s">
        <v>307</v>
      </c>
      <c r="Q40">
        <v>1</v>
      </c>
      <c r="W40">
        <v>0</v>
      </c>
      <c r="X40">
        <v>-1515164169</v>
      </c>
      <c r="Y40">
        <f>((AT40*1.2)*1.1)</f>
        <v>21.12</v>
      </c>
      <c r="AA40">
        <v>0</v>
      </c>
      <c r="AB40">
        <v>85.63</v>
      </c>
      <c r="AC40">
        <v>0</v>
      </c>
      <c r="AD40">
        <v>0</v>
      </c>
      <c r="AE40">
        <v>0</v>
      </c>
      <c r="AF40">
        <v>7.11</v>
      </c>
      <c r="AG40">
        <v>0</v>
      </c>
      <c r="AH40">
        <v>0</v>
      </c>
      <c r="AI40">
        <v>1</v>
      </c>
      <c r="AJ40">
        <v>11.08</v>
      </c>
      <c r="AK40">
        <v>30.48</v>
      </c>
      <c r="AL40">
        <v>1</v>
      </c>
      <c r="AM40">
        <v>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16</v>
      </c>
      <c r="AU40" t="s">
        <v>26</v>
      </c>
      <c r="AV40">
        <v>0</v>
      </c>
      <c r="AW40">
        <v>2</v>
      </c>
      <c r="AX40">
        <v>52213338</v>
      </c>
      <c r="AY40">
        <v>1</v>
      </c>
      <c r="AZ40">
        <v>0</v>
      </c>
      <c r="BA40">
        <v>44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f>ROUND(Y40*Source!I53*DO40,9)</f>
        <v>0</v>
      </c>
      <c r="CX40">
        <f>ROUND(Y40*Source!I53,9)</f>
        <v>8.27904E-2</v>
      </c>
      <c r="CY40">
        <f>AB40</f>
        <v>85.63</v>
      </c>
      <c r="CZ40">
        <f>AF40</f>
        <v>7.11</v>
      </c>
      <c r="DA40">
        <f>AJ40</f>
        <v>11.08</v>
      </c>
      <c r="DB40">
        <f>ROUND(((ROUND(AT40*CZ40,2)*1.2)*1.1),6)</f>
        <v>150.16319999999999</v>
      </c>
      <c r="DC40">
        <f>ROUND(((ROUND(AT40*AG40,2)*1.2)*1.1),6)</f>
        <v>0</v>
      </c>
      <c r="DD40" t="s">
        <v>3</v>
      </c>
      <c r="DE40" t="s">
        <v>3</v>
      </c>
      <c r="DF40">
        <f>ROUND(ROUND(AE40,2)*CX40,2)</f>
        <v>0</v>
      </c>
      <c r="DG40">
        <f>ROUND(ROUND(AF40*AJ40,2)*CX40,2)</f>
        <v>6.52</v>
      </c>
      <c r="DH40">
        <f>ROUND(ROUND(AG40*AK40,2)*CX40,2)</f>
        <v>0</v>
      </c>
      <c r="DI40">
        <f t="shared" si="4"/>
        <v>0</v>
      </c>
      <c r="DJ40">
        <f>DG40</f>
        <v>6.52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ROW(Source!A53)</f>
        <v>53</v>
      </c>
      <c r="B41">
        <v>52210627</v>
      </c>
      <c r="C41">
        <v>52213329</v>
      </c>
      <c r="D41">
        <v>30596074</v>
      </c>
      <c r="E41">
        <v>1</v>
      </c>
      <c r="F41">
        <v>1</v>
      </c>
      <c r="G41">
        <v>30515945</v>
      </c>
      <c r="H41">
        <v>2</v>
      </c>
      <c r="I41" t="s">
        <v>349</v>
      </c>
      <c r="J41" t="s">
        <v>350</v>
      </c>
      <c r="K41" t="s">
        <v>351</v>
      </c>
      <c r="L41">
        <v>1368</v>
      </c>
      <c r="N41">
        <v>1011</v>
      </c>
      <c r="O41" t="s">
        <v>307</v>
      </c>
      <c r="P41" t="s">
        <v>307</v>
      </c>
      <c r="Q41">
        <v>1</v>
      </c>
      <c r="W41">
        <v>0</v>
      </c>
      <c r="X41">
        <v>-1440889904</v>
      </c>
      <c r="Y41">
        <f>((AT41*1.2)*1.1)</f>
        <v>2.4684000000000004</v>
      </c>
      <c r="AA41">
        <v>0</v>
      </c>
      <c r="AB41">
        <v>1096.5999999999999</v>
      </c>
      <c r="AC41">
        <v>418.12</v>
      </c>
      <c r="AD41">
        <v>0</v>
      </c>
      <c r="AE41">
        <v>0</v>
      </c>
      <c r="AF41">
        <v>83.1</v>
      </c>
      <c r="AG41">
        <v>12.62</v>
      </c>
      <c r="AH41">
        <v>0</v>
      </c>
      <c r="AI41">
        <v>1</v>
      </c>
      <c r="AJ41">
        <v>12.14</v>
      </c>
      <c r="AK41">
        <v>30.48</v>
      </c>
      <c r="AL41">
        <v>1</v>
      </c>
      <c r="AM41">
        <v>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1.87</v>
      </c>
      <c r="AU41" t="s">
        <v>26</v>
      </c>
      <c r="AV41">
        <v>0</v>
      </c>
      <c r="AW41">
        <v>2</v>
      </c>
      <c r="AX41">
        <v>52213339</v>
      </c>
      <c r="AY41">
        <v>1</v>
      </c>
      <c r="AZ41">
        <v>2048</v>
      </c>
      <c r="BA41">
        <v>45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f>ROUND(Y41*Source!I53*DO41,9)</f>
        <v>0</v>
      </c>
      <c r="CX41">
        <f>ROUND(Y41*Source!I53,9)</f>
        <v>9.6761280000000009E-3</v>
      </c>
      <c r="CY41">
        <f>AB41</f>
        <v>1096.5999999999999</v>
      </c>
      <c r="CZ41">
        <f>AF41</f>
        <v>83.1</v>
      </c>
      <c r="DA41">
        <f>AJ41</f>
        <v>12.14</v>
      </c>
      <c r="DB41">
        <f>ROUND(((ROUND(AT41*CZ41,2)*1.2)*1.1),6)</f>
        <v>205.12799999999999</v>
      </c>
      <c r="DC41">
        <f>ROUND(((ROUND(AT41*AG41,2)*1.2)*1.1),6)</f>
        <v>31.152000000000001</v>
      </c>
      <c r="DD41" t="s">
        <v>3</v>
      </c>
      <c r="DE41" t="s">
        <v>3</v>
      </c>
      <c r="DF41">
        <f>ROUND(ROUND(AE41,2)*CX41,2)</f>
        <v>0</v>
      </c>
      <c r="DG41">
        <f>ROUND(ROUND(AF41*AJ41,2)*CX41,2)</f>
        <v>9.76</v>
      </c>
      <c r="DH41">
        <f>ROUND(ROUND(AG41*AK41,2)*CX41,2)</f>
        <v>3.72</v>
      </c>
      <c r="DI41">
        <f t="shared" si="4"/>
        <v>0</v>
      </c>
      <c r="DJ41">
        <f>DG41</f>
        <v>9.76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ROW(Source!A53)</f>
        <v>53</v>
      </c>
      <c r="B42">
        <v>52210627</v>
      </c>
      <c r="C42">
        <v>52213329</v>
      </c>
      <c r="D42">
        <v>30572261</v>
      </c>
      <c r="E42">
        <v>1</v>
      </c>
      <c r="F42">
        <v>1</v>
      </c>
      <c r="G42">
        <v>30515945</v>
      </c>
      <c r="H42">
        <v>3</v>
      </c>
      <c r="I42" t="s">
        <v>358</v>
      </c>
      <c r="J42" t="s">
        <v>359</v>
      </c>
      <c r="K42" t="s">
        <v>360</v>
      </c>
      <c r="L42">
        <v>1348</v>
      </c>
      <c r="N42">
        <v>1009</v>
      </c>
      <c r="O42" t="s">
        <v>323</v>
      </c>
      <c r="P42" t="s">
        <v>323</v>
      </c>
      <c r="Q42">
        <v>1000</v>
      </c>
      <c r="W42">
        <v>0</v>
      </c>
      <c r="X42">
        <v>-318432533</v>
      </c>
      <c r="Y42">
        <f>((AT42*1)*1)</f>
        <v>3.7399999999999998E-3</v>
      </c>
      <c r="AA42">
        <v>7559.85</v>
      </c>
      <c r="AB42">
        <v>0</v>
      </c>
      <c r="AC42">
        <v>0</v>
      </c>
      <c r="AD42">
        <v>0</v>
      </c>
      <c r="AE42">
        <v>332.74</v>
      </c>
      <c r="AF42">
        <v>0</v>
      </c>
      <c r="AG42">
        <v>0</v>
      </c>
      <c r="AH42">
        <v>0</v>
      </c>
      <c r="AI42">
        <v>22.72</v>
      </c>
      <c r="AJ42">
        <v>1</v>
      </c>
      <c r="AK42">
        <v>1</v>
      </c>
      <c r="AL42">
        <v>1</v>
      </c>
      <c r="AM42">
        <v>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3.7399999999999998E-3</v>
      </c>
      <c r="AU42" t="s">
        <v>76</v>
      </c>
      <c r="AV42">
        <v>0</v>
      </c>
      <c r="AW42">
        <v>2</v>
      </c>
      <c r="AX42">
        <v>52213340</v>
      </c>
      <c r="AY42">
        <v>1</v>
      </c>
      <c r="AZ42">
        <v>0</v>
      </c>
      <c r="BA42">
        <v>46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ROUND(Y42*Source!I53,9)</f>
        <v>1.4661000000000001E-5</v>
      </c>
      <c r="CY42">
        <f>AA42</f>
        <v>7559.85</v>
      </c>
      <c r="CZ42">
        <f>AE42</f>
        <v>332.74</v>
      </c>
      <c r="DA42">
        <f>AI42</f>
        <v>22.72</v>
      </c>
      <c r="DB42">
        <f>ROUND(((ROUND(AT42*CZ42,2)*1)*1),6)</f>
        <v>1.24</v>
      </c>
      <c r="DC42">
        <f>ROUND(((ROUND(AT42*AG42,2)*1)*1),6)</f>
        <v>0</v>
      </c>
      <c r="DD42" t="s">
        <v>3</v>
      </c>
      <c r="DE42" t="s">
        <v>3</v>
      </c>
      <c r="DF42">
        <f>ROUND(ROUND(AE42*AI42,2)*CX42,2)</f>
        <v>0.11</v>
      </c>
      <c r="DG42">
        <f>ROUND(ROUND(AF42,2)*CX42,2)</f>
        <v>0</v>
      </c>
      <c r="DH42">
        <f>ROUND(ROUND(AG42,2)*CX42,2)</f>
        <v>0</v>
      </c>
      <c r="DI42">
        <f t="shared" si="4"/>
        <v>0</v>
      </c>
      <c r="DJ42">
        <f>DF42</f>
        <v>0.11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ROW(Source!A53)</f>
        <v>53</v>
      </c>
      <c r="B43">
        <v>52210627</v>
      </c>
      <c r="C43">
        <v>52213329</v>
      </c>
      <c r="D43">
        <v>30572591</v>
      </c>
      <c r="E43">
        <v>1</v>
      </c>
      <c r="F43">
        <v>1</v>
      </c>
      <c r="G43">
        <v>30515945</v>
      </c>
      <c r="H43">
        <v>3</v>
      </c>
      <c r="I43" t="s">
        <v>361</v>
      </c>
      <c r="J43" t="s">
        <v>362</v>
      </c>
      <c r="K43" t="s">
        <v>363</v>
      </c>
      <c r="L43">
        <v>1348</v>
      </c>
      <c r="N43">
        <v>1009</v>
      </c>
      <c r="O43" t="s">
        <v>323</v>
      </c>
      <c r="P43" t="s">
        <v>323</v>
      </c>
      <c r="Q43">
        <v>1000</v>
      </c>
      <c r="W43">
        <v>0</v>
      </c>
      <c r="X43">
        <v>1534553938</v>
      </c>
      <c r="Y43">
        <f>((AT43*1)*1)</f>
        <v>1.49E-3</v>
      </c>
      <c r="AA43">
        <v>157580.26</v>
      </c>
      <c r="AB43">
        <v>0</v>
      </c>
      <c r="AC43">
        <v>0</v>
      </c>
      <c r="AD43">
        <v>0</v>
      </c>
      <c r="AE43">
        <v>8596.85</v>
      </c>
      <c r="AF43">
        <v>0</v>
      </c>
      <c r="AG43">
        <v>0</v>
      </c>
      <c r="AH43">
        <v>0</v>
      </c>
      <c r="AI43">
        <v>18.329999999999998</v>
      </c>
      <c r="AJ43">
        <v>1</v>
      </c>
      <c r="AK43">
        <v>1</v>
      </c>
      <c r="AL43">
        <v>1</v>
      </c>
      <c r="AM43">
        <v>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1.49E-3</v>
      </c>
      <c r="AU43" t="s">
        <v>76</v>
      </c>
      <c r="AV43">
        <v>0</v>
      </c>
      <c r="AW43">
        <v>2</v>
      </c>
      <c r="AX43">
        <v>52213341</v>
      </c>
      <c r="AY43">
        <v>1</v>
      </c>
      <c r="AZ43">
        <v>0</v>
      </c>
      <c r="BA43">
        <v>47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ROUND(Y43*Source!I53,9)</f>
        <v>5.8409999999999996E-6</v>
      </c>
      <c r="CY43">
        <f>AA43</f>
        <v>157580.26</v>
      </c>
      <c r="CZ43">
        <f>AE43</f>
        <v>8596.85</v>
      </c>
      <c r="DA43">
        <f>AI43</f>
        <v>18.329999999999998</v>
      </c>
      <c r="DB43">
        <f>ROUND(((ROUND(AT43*CZ43,2)*1)*1),6)</f>
        <v>12.81</v>
      </c>
      <c r="DC43">
        <f>ROUND(((ROUND(AT43*AG43,2)*1)*1),6)</f>
        <v>0</v>
      </c>
      <c r="DD43" t="s">
        <v>3</v>
      </c>
      <c r="DE43" t="s">
        <v>3</v>
      </c>
      <c r="DF43">
        <f>ROUND(ROUND(AE43*AI43,2)*CX43,2)</f>
        <v>0.92</v>
      </c>
      <c r="DG43">
        <f>ROUND(ROUND(AF43,2)*CX43,2)</f>
        <v>0</v>
      </c>
      <c r="DH43">
        <f>ROUND(ROUND(AG43,2)*CX43,2)</f>
        <v>0</v>
      </c>
      <c r="DI43">
        <f t="shared" si="4"/>
        <v>0</v>
      </c>
      <c r="DJ43">
        <f>DF43</f>
        <v>0.92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ROW(Source!A53)</f>
        <v>53</v>
      </c>
      <c r="B44">
        <v>52210627</v>
      </c>
      <c r="C44">
        <v>52213329</v>
      </c>
      <c r="D44">
        <v>30571295</v>
      </c>
      <c r="E44">
        <v>1</v>
      </c>
      <c r="F44">
        <v>1</v>
      </c>
      <c r="G44">
        <v>30515945</v>
      </c>
      <c r="H44">
        <v>3</v>
      </c>
      <c r="I44" t="s">
        <v>364</v>
      </c>
      <c r="J44" t="s">
        <v>365</v>
      </c>
      <c r="K44" t="s">
        <v>366</v>
      </c>
      <c r="L44">
        <v>1354</v>
      </c>
      <c r="N44">
        <v>1010</v>
      </c>
      <c r="O44" t="s">
        <v>47</v>
      </c>
      <c r="P44" t="s">
        <v>47</v>
      </c>
      <c r="Q44">
        <v>1</v>
      </c>
      <c r="W44">
        <v>0</v>
      </c>
      <c r="X44">
        <v>-1689119193</v>
      </c>
      <c r="Y44">
        <f>((AT44*1)*1)</f>
        <v>528</v>
      </c>
      <c r="AA44">
        <v>9.8000000000000007</v>
      </c>
      <c r="AB44">
        <v>0</v>
      </c>
      <c r="AC44">
        <v>0</v>
      </c>
      <c r="AD44">
        <v>0</v>
      </c>
      <c r="AE44">
        <v>3.86</v>
      </c>
      <c r="AF44">
        <v>0</v>
      </c>
      <c r="AG44">
        <v>0</v>
      </c>
      <c r="AH44">
        <v>0</v>
      </c>
      <c r="AI44">
        <v>2.54</v>
      </c>
      <c r="AJ44">
        <v>1</v>
      </c>
      <c r="AK44">
        <v>1</v>
      </c>
      <c r="AL44">
        <v>1</v>
      </c>
      <c r="AM44">
        <v>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528</v>
      </c>
      <c r="AU44" t="s">
        <v>76</v>
      </c>
      <c r="AV44">
        <v>0</v>
      </c>
      <c r="AW44">
        <v>2</v>
      </c>
      <c r="AX44">
        <v>52213342</v>
      </c>
      <c r="AY44">
        <v>1</v>
      </c>
      <c r="AZ44">
        <v>0</v>
      </c>
      <c r="BA44">
        <v>48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ROUND(Y44*Source!I53,9)</f>
        <v>2.06976</v>
      </c>
      <c r="CY44">
        <f>AA44</f>
        <v>9.8000000000000007</v>
      </c>
      <c r="CZ44">
        <f>AE44</f>
        <v>3.86</v>
      </c>
      <c r="DA44">
        <f>AI44</f>
        <v>2.54</v>
      </c>
      <c r="DB44">
        <f>ROUND(((ROUND(AT44*CZ44,2)*1)*1),6)</f>
        <v>2038.08</v>
      </c>
      <c r="DC44">
        <f>ROUND(((ROUND(AT44*AG44,2)*1)*1),6)</f>
        <v>0</v>
      </c>
      <c r="DD44" t="s">
        <v>3</v>
      </c>
      <c r="DE44" t="s">
        <v>3</v>
      </c>
      <c r="DF44">
        <f>ROUND(ROUND(AE44*AI44,2)*CX44,2)</f>
        <v>20.28</v>
      </c>
      <c r="DG44">
        <f>ROUND(ROUND(AF44,2)*CX44,2)</f>
        <v>0</v>
      </c>
      <c r="DH44">
        <f>ROUND(ROUND(AG44,2)*CX44,2)</f>
        <v>0</v>
      </c>
      <c r="DI44">
        <f t="shared" si="4"/>
        <v>0</v>
      </c>
      <c r="DJ44">
        <f>DF44</f>
        <v>20.28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ROW(Source!A53)</f>
        <v>53</v>
      </c>
      <c r="B45">
        <v>52210627</v>
      </c>
      <c r="C45">
        <v>52213329</v>
      </c>
      <c r="D45">
        <v>30571525</v>
      </c>
      <c r="E45">
        <v>1</v>
      </c>
      <c r="F45">
        <v>1</v>
      </c>
      <c r="G45">
        <v>30515945</v>
      </c>
      <c r="H45">
        <v>3</v>
      </c>
      <c r="I45" t="s">
        <v>367</v>
      </c>
      <c r="J45" t="s">
        <v>368</v>
      </c>
      <c r="K45" t="s">
        <v>369</v>
      </c>
      <c r="L45">
        <v>1348</v>
      </c>
      <c r="N45">
        <v>1009</v>
      </c>
      <c r="O45" t="s">
        <v>323</v>
      </c>
      <c r="P45" t="s">
        <v>323</v>
      </c>
      <c r="Q45">
        <v>1000</v>
      </c>
      <c r="W45">
        <v>0</v>
      </c>
      <c r="X45">
        <v>852257746</v>
      </c>
      <c r="Y45">
        <f>((AT45*1)*1)</f>
        <v>7.7999999999999996E-3</v>
      </c>
      <c r="AA45">
        <v>77572.7</v>
      </c>
      <c r="AB45">
        <v>0</v>
      </c>
      <c r="AC45">
        <v>0</v>
      </c>
      <c r="AD45">
        <v>0</v>
      </c>
      <c r="AE45">
        <v>11242.42</v>
      </c>
      <c r="AF45">
        <v>0</v>
      </c>
      <c r="AG45">
        <v>0</v>
      </c>
      <c r="AH45">
        <v>0</v>
      </c>
      <c r="AI45">
        <v>6.9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7.7999999999999996E-3</v>
      </c>
      <c r="AU45" t="s">
        <v>76</v>
      </c>
      <c r="AV45">
        <v>0</v>
      </c>
      <c r="AW45">
        <v>2</v>
      </c>
      <c r="AX45">
        <v>52213343</v>
      </c>
      <c r="AY45">
        <v>1</v>
      </c>
      <c r="AZ45">
        <v>0</v>
      </c>
      <c r="BA45">
        <v>49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ROUND(Y45*Source!I53,9)</f>
        <v>3.0576E-5</v>
      </c>
      <c r="CY45">
        <f>AA45</f>
        <v>77572.7</v>
      </c>
      <c r="CZ45">
        <f>AE45</f>
        <v>11242.42</v>
      </c>
      <c r="DA45">
        <f>AI45</f>
        <v>6.9</v>
      </c>
      <c r="DB45">
        <f>ROUND(((ROUND(AT45*CZ45,2)*1)*1),6)</f>
        <v>87.69</v>
      </c>
      <c r="DC45">
        <f>ROUND(((ROUND(AT45*AG45,2)*1)*1),6)</f>
        <v>0</v>
      </c>
      <c r="DD45" t="s">
        <v>3</v>
      </c>
      <c r="DE45" t="s">
        <v>3</v>
      </c>
      <c r="DF45">
        <f>ROUND(ROUND(AE45*AI45,2)*CX45,2)</f>
        <v>2.37</v>
      </c>
      <c r="DG45">
        <f>ROUND(ROUND(AF45,2)*CX45,2)</f>
        <v>0</v>
      </c>
      <c r="DH45">
        <f>ROUND(ROUND(AG45,2)*CX45,2)</f>
        <v>0</v>
      </c>
      <c r="DI45">
        <f t="shared" si="4"/>
        <v>0</v>
      </c>
      <c r="DJ45">
        <f>DF45</f>
        <v>2.37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ROW(Source!A54)</f>
        <v>54</v>
      </c>
      <c r="B46">
        <v>52210569</v>
      </c>
      <c r="C46">
        <v>52213329</v>
      </c>
      <c r="D46">
        <v>30515951</v>
      </c>
      <c r="E46">
        <v>30515945</v>
      </c>
      <c r="F46">
        <v>1</v>
      </c>
      <c r="G46">
        <v>30515945</v>
      </c>
      <c r="H46">
        <v>1</v>
      </c>
      <c r="I46" t="s">
        <v>301</v>
      </c>
      <c r="J46" t="s">
        <v>3</v>
      </c>
      <c r="K46" t="s">
        <v>302</v>
      </c>
      <c r="L46">
        <v>1191</v>
      </c>
      <c r="N46">
        <v>1013</v>
      </c>
      <c r="O46" t="s">
        <v>303</v>
      </c>
      <c r="P46" t="s">
        <v>303</v>
      </c>
      <c r="Q46">
        <v>1</v>
      </c>
      <c r="W46">
        <v>0</v>
      </c>
      <c r="X46">
        <v>476480486</v>
      </c>
      <c r="Y46">
        <f>((AT46*1.2)*1.1)</f>
        <v>77.484000000000009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5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58.7</v>
      </c>
      <c r="AU46" t="s">
        <v>77</v>
      </c>
      <c r="AV46">
        <v>1</v>
      </c>
      <c r="AW46">
        <v>2</v>
      </c>
      <c r="AX46">
        <v>52213337</v>
      </c>
      <c r="AY46">
        <v>1</v>
      </c>
      <c r="AZ46">
        <v>2048</v>
      </c>
      <c r="BA46">
        <v>51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U46">
        <f>ROUND(AT46*Source!I54*AH46*AL46,2)</f>
        <v>0</v>
      </c>
      <c r="CV46">
        <f>ROUND(Y46*Source!I54,9)</f>
        <v>0.30373728</v>
      </c>
      <c r="CW46">
        <v>0</v>
      </c>
      <c r="CX46">
        <f>ROUND(Y46*Source!I54,9)</f>
        <v>0.30373728</v>
      </c>
      <c r="CY46">
        <f>AD46</f>
        <v>0</v>
      </c>
      <c r="CZ46">
        <f>AH46</f>
        <v>0</v>
      </c>
      <c r="DA46">
        <f>AL46</f>
        <v>1</v>
      </c>
      <c r="DB46">
        <f>ROUND(((ROUND(AT46*CZ46,2)*1.2)*1.1),6)</f>
        <v>0</v>
      </c>
      <c r="DC46">
        <f>ROUND(((ROUND(AT46*AG46,2)*1.2)*1.1),6)</f>
        <v>0</v>
      </c>
      <c r="DD46" t="s">
        <v>3</v>
      </c>
      <c r="DE46" t="s">
        <v>3</v>
      </c>
      <c r="DF46">
        <f>ROUND(ROUND(AE46,2)*CX46,2)</f>
        <v>0</v>
      </c>
      <c r="DG46">
        <f>ROUND(ROUND(AF46,2)*CX46,2)</f>
        <v>0</v>
      </c>
      <c r="DH46">
        <f>ROUND(ROUND(AG46,2)*CX46,2)</f>
        <v>0</v>
      </c>
      <c r="DI46">
        <f t="shared" si="4"/>
        <v>0</v>
      </c>
      <c r="DJ46">
        <f>DI46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ROW(Source!A54)</f>
        <v>54</v>
      </c>
      <c r="B47">
        <v>52210569</v>
      </c>
      <c r="C47">
        <v>52213329</v>
      </c>
      <c r="D47">
        <v>30595791</v>
      </c>
      <c r="E47">
        <v>1</v>
      </c>
      <c r="F47">
        <v>1</v>
      </c>
      <c r="G47">
        <v>30515945</v>
      </c>
      <c r="H47">
        <v>2</v>
      </c>
      <c r="I47" t="s">
        <v>346</v>
      </c>
      <c r="J47" t="s">
        <v>347</v>
      </c>
      <c r="K47" t="s">
        <v>348</v>
      </c>
      <c r="L47">
        <v>1368</v>
      </c>
      <c r="N47">
        <v>1011</v>
      </c>
      <c r="O47" t="s">
        <v>307</v>
      </c>
      <c r="P47" t="s">
        <v>307</v>
      </c>
      <c r="Q47">
        <v>1</v>
      </c>
      <c r="W47">
        <v>0</v>
      </c>
      <c r="X47">
        <v>-1515164169</v>
      </c>
      <c r="Y47">
        <f>((AT47*1.2)*1.1)</f>
        <v>21.12</v>
      </c>
      <c r="AA47">
        <v>0</v>
      </c>
      <c r="AB47">
        <v>85.63</v>
      </c>
      <c r="AC47">
        <v>0</v>
      </c>
      <c r="AD47">
        <v>0</v>
      </c>
      <c r="AE47">
        <v>0</v>
      </c>
      <c r="AF47">
        <v>7.11</v>
      </c>
      <c r="AG47">
        <v>0</v>
      </c>
      <c r="AH47">
        <v>0</v>
      </c>
      <c r="AI47">
        <v>1</v>
      </c>
      <c r="AJ47">
        <v>11.08</v>
      </c>
      <c r="AK47">
        <v>30.48</v>
      </c>
      <c r="AL47">
        <v>1</v>
      </c>
      <c r="AM47">
        <v>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16</v>
      </c>
      <c r="AU47" t="s">
        <v>26</v>
      </c>
      <c r="AV47">
        <v>0</v>
      </c>
      <c r="AW47">
        <v>2</v>
      </c>
      <c r="AX47">
        <v>52213338</v>
      </c>
      <c r="AY47">
        <v>1</v>
      </c>
      <c r="AZ47">
        <v>0</v>
      </c>
      <c r="BA47">
        <v>52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f>ROUND(Y47*Source!I54*DO47,9)</f>
        <v>0</v>
      </c>
      <c r="CX47">
        <f>ROUND(Y47*Source!I54,9)</f>
        <v>8.27904E-2</v>
      </c>
      <c r="CY47">
        <f>AB47</f>
        <v>85.63</v>
      </c>
      <c r="CZ47">
        <f>AF47</f>
        <v>7.11</v>
      </c>
      <c r="DA47">
        <f>AJ47</f>
        <v>11.08</v>
      </c>
      <c r="DB47">
        <f>ROUND(((ROUND(AT47*CZ47,2)*1.2)*1.1),6)</f>
        <v>150.16319999999999</v>
      </c>
      <c r="DC47">
        <f>ROUND(((ROUND(AT47*AG47,2)*1.2)*1.1),6)</f>
        <v>0</v>
      </c>
      <c r="DD47" t="s">
        <v>3</v>
      </c>
      <c r="DE47" t="s">
        <v>3</v>
      </c>
      <c r="DF47">
        <f>ROUND(ROUND(AE47,2)*CX47,2)</f>
        <v>0</v>
      </c>
      <c r="DG47">
        <f>ROUND(ROUND(AF47*AJ47,2)*CX47,2)</f>
        <v>6.52</v>
      </c>
      <c r="DH47">
        <f>ROUND(ROUND(AG47*AK47,2)*CX47,2)</f>
        <v>0</v>
      </c>
      <c r="DI47">
        <f t="shared" si="4"/>
        <v>0</v>
      </c>
      <c r="DJ47">
        <f>DG47</f>
        <v>6.52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ROW(Source!A54)</f>
        <v>54</v>
      </c>
      <c r="B48">
        <v>52210569</v>
      </c>
      <c r="C48">
        <v>52213329</v>
      </c>
      <c r="D48">
        <v>30596074</v>
      </c>
      <c r="E48">
        <v>1</v>
      </c>
      <c r="F48">
        <v>1</v>
      </c>
      <c r="G48">
        <v>30515945</v>
      </c>
      <c r="H48">
        <v>2</v>
      </c>
      <c r="I48" t="s">
        <v>349</v>
      </c>
      <c r="J48" t="s">
        <v>350</v>
      </c>
      <c r="K48" t="s">
        <v>351</v>
      </c>
      <c r="L48">
        <v>1368</v>
      </c>
      <c r="N48">
        <v>1011</v>
      </c>
      <c r="O48" t="s">
        <v>307</v>
      </c>
      <c r="P48" t="s">
        <v>307</v>
      </c>
      <c r="Q48">
        <v>1</v>
      </c>
      <c r="W48">
        <v>0</v>
      </c>
      <c r="X48">
        <v>-1440889904</v>
      </c>
      <c r="Y48">
        <f>((AT48*1.2)*1.1)</f>
        <v>2.4684000000000004</v>
      </c>
      <c r="AA48">
        <v>0</v>
      </c>
      <c r="AB48">
        <v>1096.5999999999999</v>
      </c>
      <c r="AC48">
        <v>418.12</v>
      </c>
      <c r="AD48">
        <v>0</v>
      </c>
      <c r="AE48">
        <v>0</v>
      </c>
      <c r="AF48">
        <v>83.1</v>
      </c>
      <c r="AG48">
        <v>12.62</v>
      </c>
      <c r="AH48">
        <v>0</v>
      </c>
      <c r="AI48">
        <v>1</v>
      </c>
      <c r="AJ48">
        <v>12.14</v>
      </c>
      <c r="AK48">
        <v>30.48</v>
      </c>
      <c r="AL48">
        <v>1</v>
      </c>
      <c r="AM48">
        <v>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1.87</v>
      </c>
      <c r="AU48" t="s">
        <v>26</v>
      </c>
      <c r="AV48">
        <v>0</v>
      </c>
      <c r="AW48">
        <v>2</v>
      </c>
      <c r="AX48">
        <v>52213339</v>
      </c>
      <c r="AY48">
        <v>1</v>
      </c>
      <c r="AZ48">
        <v>2048</v>
      </c>
      <c r="BA48">
        <v>53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f>ROUND(Y48*Source!I54*DO48,9)</f>
        <v>0</v>
      </c>
      <c r="CX48">
        <f>ROUND(Y48*Source!I54,9)</f>
        <v>9.6761280000000009E-3</v>
      </c>
      <c r="CY48">
        <f>AB48</f>
        <v>1096.5999999999999</v>
      </c>
      <c r="CZ48">
        <f>AF48</f>
        <v>83.1</v>
      </c>
      <c r="DA48">
        <f>AJ48</f>
        <v>12.14</v>
      </c>
      <c r="DB48">
        <f>ROUND(((ROUND(AT48*CZ48,2)*1.2)*1.1),6)</f>
        <v>205.12799999999999</v>
      </c>
      <c r="DC48">
        <f>ROUND(((ROUND(AT48*AG48,2)*1.2)*1.1),6)</f>
        <v>31.152000000000001</v>
      </c>
      <c r="DD48" t="s">
        <v>3</v>
      </c>
      <c r="DE48" t="s">
        <v>3</v>
      </c>
      <c r="DF48">
        <f>ROUND(ROUND(AE48,2)*CX48,2)</f>
        <v>0</v>
      </c>
      <c r="DG48">
        <f>ROUND(ROUND(AF48*AJ48,2)*CX48,2)</f>
        <v>9.76</v>
      </c>
      <c r="DH48">
        <f>ROUND(ROUND(AG48*AK48,2)*CX48,2)</f>
        <v>3.72</v>
      </c>
      <c r="DI48">
        <f t="shared" si="4"/>
        <v>0</v>
      </c>
      <c r="DJ48">
        <f>DG48</f>
        <v>9.76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ROW(Source!A54)</f>
        <v>54</v>
      </c>
      <c r="B49">
        <v>52210569</v>
      </c>
      <c r="C49">
        <v>52213329</v>
      </c>
      <c r="D49">
        <v>30572261</v>
      </c>
      <c r="E49">
        <v>1</v>
      </c>
      <c r="F49">
        <v>1</v>
      </c>
      <c r="G49">
        <v>30515945</v>
      </c>
      <c r="H49">
        <v>3</v>
      </c>
      <c r="I49" t="s">
        <v>358</v>
      </c>
      <c r="J49" t="s">
        <v>359</v>
      </c>
      <c r="K49" t="s">
        <v>360</v>
      </c>
      <c r="L49">
        <v>1348</v>
      </c>
      <c r="N49">
        <v>1009</v>
      </c>
      <c r="O49" t="s">
        <v>323</v>
      </c>
      <c r="P49" t="s">
        <v>323</v>
      </c>
      <c r="Q49">
        <v>1000</v>
      </c>
      <c r="W49">
        <v>0</v>
      </c>
      <c r="X49">
        <v>-318432533</v>
      </c>
      <c r="Y49">
        <f>((AT49*1)*1)</f>
        <v>3.7399999999999998E-3</v>
      </c>
      <c r="AA49">
        <v>7559.85</v>
      </c>
      <c r="AB49">
        <v>0</v>
      </c>
      <c r="AC49">
        <v>0</v>
      </c>
      <c r="AD49">
        <v>0</v>
      </c>
      <c r="AE49">
        <v>332.74</v>
      </c>
      <c r="AF49">
        <v>0</v>
      </c>
      <c r="AG49">
        <v>0</v>
      </c>
      <c r="AH49">
        <v>0</v>
      </c>
      <c r="AI49">
        <v>22.72</v>
      </c>
      <c r="AJ49">
        <v>1</v>
      </c>
      <c r="AK49">
        <v>1</v>
      </c>
      <c r="AL49">
        <v>1</v>
      </c>
      <c r="AM49">
        <v>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3.7399999999999998E-3</v>
      </c>
      <c r="AU49" t="s">
        <v>76</v>
      </c>
      <c r="AV49">
        <v>0</v>
      </c>
      <c r="AW49">
        <v>2</v>
      </c>
      <c r="AX49">
        <v>52213340</v>
      </c>
      <c r="AY49">
        <v>1</v>
      </c>
      <c r="AZ49">
        <v>0</v>
      </c>
      <c r="BA49">
        <v>54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ROUND(Y49*Source!I54,9)</f>
        <v>1.4661000000000001E-5</v>
      </c>
      <c r="CY49">
        <f>AA49</f>
        <v>7559.85</v>
      </c>
      <c r="CZ49">
        <f>AE49</f>
        <v>332.74</v>
      </c>
      <c r="DA49">
        <f>AI49</f>
        <v>22.72</v>
      </c>
      <c r="DB49">
        <f>ROUND(((ROUND(AT49*CZ49,2)*1)*1),6)</f>
        <v>1.24</v>
      </c>
      <c r="DC49">
        <f>ROUND(((ROUND(AT49*AG49,2)*1)*1),6)</f>
        <v>0</v>
      </c>
      <c r="DD49" t="s">
        <v>3</v>
      </c>
      <c r="DE49" t="s">
        <v>3</v>
      </c>
      <c r="DF49">
        <f>ROUND(ROUND(AE49*AI49,2)*CX49,2)</f>
        <v>0.11</v>
      </c>
      <c r="DG49">
        <f>ROUND(ROUND(AF49,2)*CX49,2)</f>
        <v>0</v>
      </c>
      <c r="DH49">
        <f>ROUND(ROUND(AG49,2)*CX49,2)</f>
        <v>0</v>
      </c>
      <c r="DI49">
        <f t="shared" si="4"/>
        <v>0</v>
      </c>
      <c r="DJ49">
        <f>DF49</f>
        <v>0.11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ROW(Source!A54)</f>
        <v>54</v>
      </c>
      <c r="B50">
        <v>52210569</v>
      </c>
      <c r="C50">
        <v>52213329</v>
      </c>
      <c r="D50">
        <v>30572591</v>
      </c>
      <c r="E50">
        <v>1</v>
      </c>
      <c r="F50">
        <v>1</v>
      </c>
      <c r="G50">
        <v>30515945</v>
      </c>
      <c r="H50">
        <v>3</v>
      </c>
      <c r="I50" t="s">
        <v>361</v>
      </c>
      <c r="J50" t="s">
        <v>362</v>
      </c>
      <c r="K50" t="s">
        <v>363</v>
      </c>
      <c r="L50">
        <v>1348</v>
      </c>
      <c r="N50">
        <v>1009</v>
      </c>
      <c r="O50" t="s">
        <v>323</v>
      </c>
      <c r="P50" t="s">
        <v>323</v>
      </c>
      <c r="Q50">
        <v>1000</v>
      </c>
      <c r="W50">
        <v>0</v>
      </c>
      <c r="X50">
        <v>1534553938</v>
      </c>
      <c r="Y50">
        <f>((AT50*1)*1)</f>
        <v>1.49E-3</v>
      </c>
      <c r="AA50">
        <v>157580.26</v>
      </c>
      <c r="AB50">
        <v>0</v>
      </c>
      <c r="AC50">
        <v>0</v>
      </c>
      <c r="AD50">
        <v>0</v>
      </c>
      <c r="AE50">
        <v>8596.85</v>
      </c>
      <c r="AF50">
        <v>0</v>
      </c>
      <c r="AG50">
        <v>0</v>
      </c>
      <c r="AH50">
        <v>0</v>
      </c>
      <c r="AI50">
        <v>18.329999999999998</v>
      </c>
      <c r="AJ50">
        <v>1</v>
      </c>
      <c r="AK50">
        <v>1</v>
      </c>
      <c r="AL50">
        <v>1</v>
      </c>
      <c r="AM50">
        <v>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1.49E-3</v>
      </c>
      <c r="AU50" t="s">
        <v>76</v>
      </c>
      <c r="AV50">
        <v>0</v>
      </c>
      <c r="AW50">
        <v>2</v>
      </c>
      <c r="AX50">
        <v>52213341</v>
      </c>
      <c r="AY50">
        <v>1</v>
      </c>
      <c r="AZ50">
        <v>0</v>
      </c>
      <c r="BA50">
        <v>55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ROUND(Y50*Source!I54,9)</f>
        <v>5.8409999999999996E-6</v>
      </c>
      <c r="CY50">
        <f>AA50</f>
        <v>157580.26</v>
      </c>
      <c r="CZ50">
        <f>AE50</f>
        <v>8596.85</v>
      </c>
      <c r="DA50">
        <f>AI50</f>
        <v>18.329999999999998</v>
      </c>
      <c r="DB50">
        <f>ROUND(((ROUND(AT50*CZ50,2)*1)*1),6)</f>
        <v>12.81</v>
      </c>
      <c r="DC50">
        <f>ROUND(((ROUND(AT50*AG50,2)*1)*1),6)</f>
        <v>0</v>
      </c>
      <c r="DD50" t="s">
        <v>3</v>
      </c>
      <c r="DE50" t="s">
        <v>3</v>
      </c>
      <c r="DF50">
        <f>ROUND(ROUND(AE50*AI50,2)*CX50,2)</f>
        <v>0.92</v>
      </c>
      <c r="DG50">
        <f>ROUND(ROUND(AF50,2)*CX50,2)</f>
        <v>0</v>
      </c>
      <c r="DH50">
        <f>ROUND(ROUND(AG50,2)*CX50,2)</f>
        <v>0</v>
      </c>
      <c r="DI50">
        <f t="shared" si="4"/>
        <v>0</v>
      </c>
      <c r="DJ50">
        <f>DF50</f>
        <v>0.92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ROW(Source!A54)</f>
        <v>54</v>
      </c>
      <c r="B51">
        <v>52210569</v>
      </c>
      <c r="C51">
        <v>52213329</v>
      </c>
      <c r="D51">
        <v>30571295</v>
      </c>
      <c r="E51">
        <v>1</v>
      </c>
      <c r="F51">
        <v>1</v>
      </c>
      <c r="G51">
        <v>30515945</v>
      </c>
      <c r="H51">
        <v>3</v>
      </c>
      <c r="I51" t="s">
        <v>364</v>
      </c>
      <c r="J51" t="s">
        <v>365</v>
      </c>
      <c r="K51" t="s">
        <v>366</v>
      </c>
      <c r="L51">
        <v>1354</v>
      </c>
      <c r="N51">
        <v>1010</v>
      </c>
      <c r="O51" t="s">
        <v>47</v>
      </c>
      <c r="P51" t="s">
        <v>47</v>
      </c>
      <c r="Q51">
        <v>1</v>
      </c>
      <c r="W51">
        <v>0</v>
      </c>
      <c r="X51">
        <v>-1689119193</v>
      </c>
      <c r="Y51">
        <f>((AT51*1)*1)</f>
        <v>528</v>
      </c>
      <c r="AA51">
        <v>9.8000000000000007</v>
      </c>
      <c r="AB51">
        <v>0</v>
      </c>
      <c r="AC51">
        <v>0</v>
      </c>
      <c r="AD51">
        <v>0</v>
      </c>
      <c r="AE51">
        <v>3.86</v>
      </c>
      <c r="AF51">
        <v>0</v>
      </c>
      <c r="AG51">
        <v>0</v>
      </c>
      <c r="AH51">
        <v>0</v>
      </c>
      <c r="AI51">
        <v>2.54</v>
      </c>
      <c r="AJ51">
        <v>1</v>
      </c>
      <c r="AK51">
        <v>1</v>
      </c>
      <c r="AL51">
        <v>1</v>
      </c>
      <c r="AM51">
        <v>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528</v>
      </c>
      <c r="AU51" t="s">
        <v>76</v>
      </c>
      <c r="AV51">
        <v>0</v>
      </c>
      <c r="AW51">
        <v>2</v>
      </c>
      <c r="AX51">
        <v>52213342</v>
      </c>
      <c r="AY51">
        <v>1</v>
      </c>
      <c r="AZ51">
        <v>0</v>
      </c>
      <c r="BA51">
        <v>56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ROUND(Y51*Source!I54,9)</f>
        <v>2.06976</v>
      </c>
      <c r="CY51">
        <f>AA51</f>
        <v>9.8000000000000007</v>
      </c>
      <c r="CZ51">
        <f>AE51</f>
        <v>3.86</v>
      </c>
      <c r="DA51">
        <f>AI51</f>
        <v>2.54</v>
      </c>
      <c r="DB51">
        <f>ROUND(((ROUND(AT51*CZ51,2)*1)*1),6)</f>
        <v>2038.08</v>
      </c>
      <c r="DC51">
        <f>ROUND(((ROUND(AT51*AG51,2)*1)*1),6)</f>
        <v>0</v>
      </c>
      <c r="DD51" t="s">
        <v>3</v>
      </c>
      <c r="DE51" t="s">
        <v>3</v>
      </c>
      <c r="DF51">
        <f>ROUND(ROUND(AE51*AI51,2)*CX51,2)</f>
        <v>20.28</v>
      </c>
      <c r="DG51">
        <f>ROUND(ROUND(AF51,2)*CX51,2)</f>
        <v>0</v>
      </c>
      <c r="DH51">
        <f>ROUND(ROUND(AG51,2)*CX51,2)</f>
        <v>0</v>
      </c>
      <c r="DI51">
        <f t="shared" si="4"/>
        <v>0</v>
      </c>
      <c r="DJ51">
        <f>DF51</f>
        <v>20.28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ROW(Source!A54)</f>
        <v>54</v>
      </c>
      <c r="B52">
        <v>52210569</v>
      </c>
      <c r="C52">
        <v>52213329</v>
      </c>
      <c r="D52">
        <v>30571525</v>
      </c>
      <c r="E52">
        <v>1</v>
      </c>
      <c r="F52">
        <v>1</v>
      </c>
      <c r="G52">
        <v>30515945</v>
      </c>
      <c r="H52">
        <v>3</v>
      </c>
      <c r="I52" t="s">
        <v>367</v>
      </c>
      <c r="J52" t="s">
        <v>368</v>
      </c>
      <c r="K52" t="s">
        <v>369</v>
      </c>
      <c r="L52">
        <v>1348</v>
      </c>
      <c r="N52">
        <v>1009</v>
      </c>
      <c r="O52" t="s">
        <v>323</v>
      </c>
      <c r="P52" t="s">
        <v>323</v>
      </c>
      <c r="Q52">
        <v>1000</v>
      </c>
      <c r="W52">
        <v>0</v>
      </c>
      <c r="X52">
        <v>852257746</v>
      </c>
      <c r="Y52">
        <f>((AT52*1)*1)</f>
        <v>7.7999999999999996E-3</v>
      </c>
      <c r="AA52">
        <v>77572.7</v>
      </c>
      <c r="AB52">
        <v>0</v>
      </c>
      <c r="AC52">
        <v>0</v>
      </c>
      <c r="AD52">
        <v>0</v>
      </c>
      <c r="AE52">
        <v>11242.42</v>
      </c>
      <c r="AF52">
        <v>0</v>
      </c>
      <c r="AG52">
        <v>0</v>
      </c>
      <c r="AH52">
        <v>0</v>
      </c>
      <c r="AI52">
        <v>6.9</v>
      </c>
      <c r="AJ52">
        <v>1</v>
      </c>
      <c r="AK52">
        <v>1</v>
      </c>
      <c r="AL52">
        <v>1</v>
      </c>
      <c r="AM52">
        <v>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7.7999999999999996E-3</v>
      </c>
      <c r="AU52" t="s">
        <v>76</v>
      </c>
      <c r="AV52">
        <v>0</v>
      </c>
      <c r="AW52">
        <v>2</v>
      </c>
      <c r="AX52">
        <v>52213343</v>
      </c>
      <c r="AY52">
        <v>1</v>
      </c>
      <c r="AZ52">
        <v>0</v>
      </c>
      <c r="BA52">
        <v>57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ROUND(Y52*Source!I54,9)</f>
        <v>3.0576E-5</v>
      </c>
      <c r="CY52">
        <f>AA52</f>
        <v>77572.7</v>
      </c>
      <c r="CZ52">
        <f>AE52</f>
        <v>11242.42</v>
      </c>
      <c r="DA52">
        <f>AI52</f>
        <v>6.9</v>
      </c>
      <c r="DB52">
        <f>ROUND(((ROUND(AT52*CZ52,2)*1)*1),6)</f>
        <v>87.69</v>
      </c>
      <c r="DC52">
        <f>ROUND(((ROUND(AT52*AG52,2)*1)*1),6)</f>
        <v>0</v>
      </c>
      <c r="DD52" t="s">
        <v>3</v>
      </c>
      <c r="DE52" t="s">
        <v>3</v>
      </c>
      <c r="DF52">
        <f>ROUND(ROUND(AE52*AI52,2)*CX52,2)</f>
        <v>2.37</v>
      </c>
      <c r="DG52">
        <f>ROUND(ROUND(AF52,2)*CX52,2)</f>
        <v>0</v>
      </c>
      <c r="DH52">
        <f>ROUND(ROUND(AG52,2)*CX52,2)</f>
        <v>0</v>
      </c>
      <c r="DI52">
        <f t="shared" si="4"/>
        <v>0</v>
      </c>
      <c r="DJ52">
        <f>DF52</f>
        <v>2.37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ROW(Source!A57)</f>
        <v>57</v>
      </c>
      <c r="B53">
        <v>52210627</v>
      </c>
      <c r="C53">
        <v>52213346</v>
      </c>
      <c r="D53">
        <v>30515951</v>
      </c>
      <c r="E53">
        <v>30515945</v>
      </c>
      <c r="F53">
        <v>1</v>
      </c>
      <c r="G53">
        <v>30515945</v>
      </c>
      <c r="H53">
        <v>1</v>
      </c>
      <c r="I53" t="s">
        <v>301</v>
      </c>
      <c r="J53" t="s">
        <v>3</v>
      </c>
      <c r="K53" t="s">
        <v>302</v>
      </c>
      <c r="L53">
        <v>1191</v>
      </c>
      <c r="N53">
        <v>1013</v>
      </c>
      <c r="O53" t="s">
        <v>303</v>
      </c>
      <c r="P53" t="s">
        <v>303</v>
      </c>
      <c r="Q53">
        <v>1</v>
      </c>
      <c r="W53">
        <v>0</v>
      </c>
      <c r="X53">
        <v>476480486</v>
      </c>
      <c r="Y53">
        <f>((AT53*1.2)*1.1)</f>
        <v>33.264000000000003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5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25.2</v>
      </c>
      <c r="AU53" t="s">
        <v>26</v>
      </c>
      <c r="AV53">
        <v>1</v>
      </c>
      <c r="AW53">
        <v>2</v>
      </c>
      <c r="AX53">
        <v>52213351</v>
      </c>
      <c r="AY53">
        <v>1</v>
      </c>
      <c r="AZ53">
        <v>0</v>
      </c>
      <c r="BA53">
        <v>59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ROUND(AT53*Source!I57*AH53*AL53,2)</f>
        <v>0</v>
      </c>
      <c r="CV53">
        <f>ROUND(Y53*Source!I57,9)</f>
        <v>4.1580000000000004</v>
      </c>
      <c r="CW53">
        <v>0</v>
      </c>
      <c r="CX53">
        <f>ROUND(Y53*Source!I57,9)</f>
        <v>4.1580000000000004</v>
      </c>
      <c r="CY53">
        <f>AD53</f>
        <v>0</v>
      </c>
      <c r="CZ53">
        <f>AH53</f>
        <v>0</v>
      </c>
      <c r="DA53">
        <f>AL53</f>
        <v>1</v>
      </c>
      <c r="DB53">
        <f>ROUND(((ROUND(AT53*CZ53,2)*1.2)*1.1),6)</f>
        <v>0</v>
      </c>
      <c r="DC53">
        <f>ROUND(((ROUND(AT53*AG53,2)*1.2)*1.1),6)</f>
        <v>0</v>
      </c>
      <c r="DD53" t="s">
        <v>3</v>
      </c>
      <c r="DE53" t="s">
        <v>3</v>
      </c>
      <c r="DF53">
        <f>ROUND(ROUND(AE53,2)*CX53,2)</f>
        <v>0</v>
      </c>
      <c r="DG53">
        <f>ROUND(ROUND(AF53,2)*CX53,2)</f>
        <v>0</v>
      </c>
      <c r="DH53">
        <f>ROUND(ROUND(AG53,2)*CX53,2)</f>
        <v>0</v>
      </c>
      <c r="DI53">
        <f t="shared" si="4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ROW(Source!A57)</f>
        <v>57</v>
      </c>
      <c r="B54">
        <v>52210627</v>
      </c>
      <c r="C54">
        <v>52213346</v>
      </c>
      <c r="D54">
        <v>30596074</v>
      </c>
      <c r="E54">
        <v>1</v>
      </c>
      <c r="F54">
        <v>1</v>
      </c>
      <c r="G54">
        <v>30515945</v>
      </c>
      <c r="H54">
        <v>2</v>
      </c>
      <c r="I54" t="s">
        <v>349</v>
      </c>
      <c r="J54" t="s">
        <v>350</v>
      </c>
      <c r="K54" t="s">
        <v>351</v>
      </c>
      <c r="L54">
        <v>1368</v>
      </c>
      <c r="N54">
        <v>1011</v>
      </c>
      <c r="O54" t="s">
        <v>307</v>
      </c>
      <c r="P54" t="s">
        <v>307</v>
      </c>
      <c r="Q54">
        <v>1</v>
      </c>
      <c r="W54">
        <v>0</v>
      </c>
      <c r="X54">
        <v>-1440889904</v>
      </c>
      <c r="Y54">
        <f>((AT54*1.2)*1.1)</f>
        <v>3.036</v>
      </c>
      <c r="AA54">
        <v>0</v>
      </c>
      <c r="AB54">
        <v>1056.25</v>
      </c>
      <c r="AC54">
        <v>402.74</v>
      </c>
      <c r="AD54">
        <v>0</v>
      </c>
      <c r="AE54">
        <v>0</v>
      </c>
      <c r="AF54">
        <v>83.1</v>
      </c>
      <c r="AG54">
        <v>12.62</v>
      </c>
      <c r="AH54">
        <v>0</v>
      </c>
      <c r="AI54">
        <v>1</v>
      </c>
      <c r="AJ54">
        <v>12.14</v>
      </c>
      <c r="AK54">
        <v>30.48</v>
      </c>
      <c r="AL54">
        <v>1</v>
      </c>
      <c r="AM54">
        <v>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2.2999999999999998</v>
      </c>
      <c r="AU54" t="s">
        <v>26</v>
      </c>
      <c r="AV54">
        <v>0</v>
      </c>
      <c r="AW54">
        <v>2</v>
      </c>
      <c r="AX54">
        <v>52213352</v>
      </c>
      <c r="AY54">
        <v>1</v>
      </c>
      <c r="AZ54">
        <v>0</v>
      </c>
      <c r="BA54">
        <v>60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f>ROUND(Y54*Source!I57*DO54,9)</f>
        <v>0</v>
      </c>
      <c r="CX54">
        <f>ROUND(Y54*Source!I57,9)</f>
        <v>0.3795</v>
      </c>
      <c r="CY54">
        <f>AB54</f>
        <v>1056.25</v>
      </c>
      <c r="CZ54">
        <f>AF54</f>
        <v>83.1</v>
      </c>
      <c r="DA54">
        <f>AJ54</f>
        <v>12.14</v>
      </c>
      <c r="DB54">
        <f>ROUND(((ROUND(AT54*CZ54,2)*1.2)*1.1),6)</f>
        <v>252.29159999999999</v>
      </c>
      <c r="DC54">
        <f>ROUND(((ROUND(AT54*AG54,2)*1.2)*1.1),6)</f>
        <v>38.319600000000001</v>
      </c>
      <c r="DD54" t="s">
        <v>3</v>
      </c>
      <c r="DE54" t="s">
        <v>3</v>
      </c>
      <c r="DF54">
        <f>ROUND(ROUND(AE54,2)*CX54,2)</f>
        <v>0</v>
      </c>
      <c r="DG54">
        <f>ROUND(ROUND(AF54*AJ54,2)*CX54,2)</f>
        <v>382.85</v>
      </c>
      <c r="DH54">
        <f>ROUND(ROUND(AG54*AK54,2)*CX54,2)</f>
        <v>145.97999999999999</v>
      </c>
      <c r="DI54">
        <f t="shared" si="4"/>
        <v>0</v>
      </c>
      <c r="DJ54">
        <f>DG54</f>
        <v>382.85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ROW(Source!A57)</f>
        <v>57</v>
      </c>
      <c r="B55">
        <v>52210627</v>
      </c>
      <c r="C55">
        <v>52213346</v>
      </c>
      <c r="D55">
        <v>30571502</v>
      </c>
      <c r="E55">
        <v>1</v>
      </c>
      <c r="F55">
        <v>1</v>
      </c>
      <c r="G55">
        <v>30515945</v>
      </c>
      <c r="H55">
        <v>3</v>
      </c>
      <c r="I55" t="s">
        <v>370</v>
      </c>
      <c r="J55" t="s">
        <v>371</v>
      </c>
      <c r="K55" t="s">
        <v>372</v>
      </c>
      <c r="L55">
        <v>1348</v>
      </c>
      <c r="N55">
        <v>1009</v>
      </c>
      <c r="O55" t="s">
        <v>323</v>
      </c>
      <c r="P55" t="s">
        <v>323</v>
      </c>
      <c r="Q55">
        <v>1000</v>
      </c>
      <c r="W55">
        <v>0</v>
      </c>
      <c r="X55">
        <v>-1629974761</v>
      </c>
      <c r="Y55">
        <f>((AT55*1)*1)</f>
        <v>1.9800000000000002E-2</v>
      </c>
      <c r="AA55">
        <v>94564.21</v>
      </c>
      <c r="AB55">
        <v>0</v>
      </c>
      <c r="AC55">
        <v>0</v>
      </c>
      <c r="AD55">
        <v>0</v>
      </c>
      <c r="AE55">
        <v>10907.06</v>
      </c>
      <c r="AF55">
        <v>0</v>
      </c>
      <c r="AG55">
        <v>0</v>
      </c>
      <c r="AH55">
        <v>0</v>
      </c>
      <c r="AI55">
        <v>8.67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1.9800000000000002E-2</v>
      </c>
      <c r="AU55" t="s">
        <v>54</v>
      </c>
      <c r="AV55">
        <v>0</v>
      </c>
      <c r="AW55">
        <v>2</v>
      </c>
      <c r="AX55">
        <v>52213353</v>
      </c>
      <c r="AY55">
        <v>1</v>
      </c>
      <c r="AZ55">
        <v>0</v>
      </c>
      <c r="BA55">
        <v>61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ROUND(Y55*Source!I57,9)</f>
        <v>2.4750000000000002E-3</v>
      </c>
      <c r="CY55">
        <f>AA55</f>
        <v>94564.21</v>
      </c>
      <c r="CZ55">
        <f>AE55</f>
        <v>10907.06</v>
      </c>
      <c r="DA55">
        <f>AI55</f>
        <v>8.67</v>
      </c>
      <c r="DB55">
        <f>ROUND(((ROUND(AT55*CZ55,2)*1)*1),6)</f>
        <v>215.96</v>
      </c>
      <c r="DC55">
        <f>ROUND(((ROUND(AT55*AG55,2)*1)*1),6)</f>
        <v>0</v>
      </c>
      <c r="DD55" t="s">
        <v>3</v>
      </c>
      <c r="DE55" t="s">
        <v>3</v>
      </c>
      <c r="DF55">
        <f>ROUND(ROUND(AE55*AI55,2)*CX55,2)</f>
        <v>234.05</v>
      </c>
      <c r="DG55">
        <f>ROUND(ROUND(AF55,2)*CX55,2)</f>
        <v>0</v>
      </c>
      <c r="DH55">
        <f>ROUND(ROUND(AG55,2)*CX55,2)</f>
        <v>0</v>
      </c>
      <c r="DI55">
        <f t="shared" si="4"/>
        <v>0</v>
      </c>
      <c r="DJ55">
        <f>DF55</f>
        <v>234.05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ROW(Source!A57)</f>
        <v>57</v>
      </c>
      <c r="B56">
        <v>52210627</v>
      </c>
      <c r="C56">
        <v>52213346</v>
      </c>
      <c r="D56">
        <v>48593126</v>
      </c>
      <c r="E56">
        <v>1</v>
      </c>
      <c r="F56">
        <v>1</v>
      </c>
      <c r="G56">
        <v>30515945</v>
      </c>
      <c r="H56">
        <v>3</v>
      </c>
      <c r="I56" t="s">
        <v>373</v>
      </c>
      <c r="J56" t="s">
        <v>374</v>
      </c>
      <c r="K56" t="s">
        <v>375</v>
      </c>
      <c r="L56">
        <v>1355</v>
      </c>
      <c r="N56">
        <v>1010</v>
      </c>
      <c r="O56" t="s">
        <v>244</v>
      </c>
      <c r="P56" t="s">
        <v>244</v>
      </c>
      <c r="Q56">
        <v>100</v>
      </c>
      <c r="W56">
        <v>0</v>
      </c>
      <c r="X56">
        <v>584393082</v>
      </c>
      <c r="Y56">
        <f>((AT56*1)*1)</f>
        <v>3.41</v>
      </c>
      <c r="AA56">
        <v>1774.03</v>
      </c>
      <c r="AB56">
        <v>0</v>
      </c>
      <c r="AC56">
        <v>0</v>
      </c>
      <c r="AD56">
        <v>0</v>
      </c>
      <c r="AE56">
        <v>222.31</v>
      </c>
      <c r="AF56">
        <v>0</v>
      </c>
      <c r="AG56">
        <v>0</v>
      </c>
      <c r="AH56">
        <v>0</v>
      </c>
      <c r="AI56">
        <v>7.98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3.41</v>
      </c>
      <c r="AU56" t="s">
        <v>54</v>
      </c>
      <c r="AV56">
        <v>0</v>
      </c>
      <c r="AW56">
        <v>2</v>
      </c>
      <c r="AX56">
        <v>52213354</v>
      </c>
      <c r="AY56">
        <v>1</v>
      </c>
      <c r="AZ56">
        <v>0</v>
      </c>
      <c r="BA56">
        <v>62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ROUND(Y56*Source!I57,9)</f>
        <v>0.42625000000000002</v>
      </c>
      <c r="CY56">
        <f>AA56</f>
        <v>1774.03</v>
      </c>
      <c r="CZ56">
        <f>AE56</f>
        <v>222.31</v>
      </c>
      <c r="DA56">
        <f>AI56</f>
        <v>7.98</v>
      </c>
      <c r="DB56">
        <f>ROUND(((ROUND(AT56*CZ56,2)*1)*1),6)</f>
        <v>758.08</v>
      </c>
      <c r="DC56">
        <f>ROUND(((ROUND(AT56*AG56,2)*1)*1),6)</f>
        <v>0</v>
      </c>
      <c r="DD56" t="s">
        <v>3</v>
      </c>
      <c r="DE56" t="s">
        <v>3</v>
      </c>
      <c r="DF56">
        <f>ROUND(ROUND(AE56*AI56,2)*CX56,2)</f>
        <v>756.18</v>
      </c>
      <c r="DG56">
        <f>ROUND(ROUND(AF56,2)*CX56,2)</f>
        <v>0</v>
      </c>
      <c r="DH56">
        <f>ROUND(ROUND(AG56,2)*CX56,2)</f>
        <v>0</v>
      </c>
      <c r="DI56">
        <f t="shared" si="4"/>
        <v>0</v>
      </c>
      <c r="DJ56">
        <f>DF56</f>
        <v>756.18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ROW(Source!A58)</f>
        <v>58</v>
      </c>
      <c r="B57">
        <v>52210569</v>
      </c>
      <c r="C57">
        <v>52213346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301</v>
      </c>
      <c r="J57" t="s">
        <v>3</v>
      </c>
      <c r="K57" t="s">
        <v>302</v>
      </c>
      <c r="L57">
        <v>1191</v>
      </c>
      <c r="N57">
        <v>1013</v>
      </c>
      <c r="O57" t="s">
        <v>303</v>
      </c>
      <c r="P57" t="s">
        <v>303</v>
      </c>
      <c r="Q57">
        <v>1</v>
      </c>
      <c r="W57">
        <v>0</v>
      </c>
      <c r="X57">
        <v>476480486</v>
      </c>
      <c r="Y57">
        <f>((AT57*1.2)*1.1)</f>
        <v>33.264000000000003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5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25.2</v>
      </c>
      <c r="AU57" t="s">
        <v>26</v>
      </c>
      <c r="AV57">
        <v>1</v>
      </c>
      <c r="AW57">
        <v>2</v>
      </c>
      <c r="AX57">
        <v>52213351</v>
      </c>
      <c r="AY57">
        <v>1</v>
      </c>
      <c r="AZ57">
        <v>0</v>
      </c>
      <c r="BA57">
        <v>64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ROUND(AT57*Source!I58*AH57*AL57,2)</f>
        <v>0</v>
      </c>
      <c r="CV57">
        <f>ROUND(Y57*Source!I58,9)</f>
        <v>4.1580000000000004</v>
      </c>
      <c r="CW57">
        <v>0</v>
      </c>
      <c r="CX57">
        <f>ROUND(Y57*Source!I58,9)</f>
        <v>4.1580000000000004</v>
      </c>
      <c r="CY57">
        <f>AD57</f>
        <v>0</v>
      </c>
      <c r="CZ57">
        <f>AH57</f>
        <v>0</v>
      </c>
      <c r="DA57">
        <f>AL57</f>
        <v>1</v>
      </c>
      <c r="DB57">
        <f>ROUND(((ROUND(AT57*CZ57,2)*1.2)*1.1),6)</f>
        <v>0</v>
      </c>
      <c r="DC57">
        <f>ROUND(((ROUND(AT57*AG57,2)*1.2)*1.1),6)</f>
        <v>0</v>
      </c>
      <c r="DD57" t="s">
        <v>3</v>
      </c>
      <c r="DE57" t="s">
        <v>3</v>
      </c>
      <c r="DF57">
        <f>ROUND(ROUND(AE57,2)*CX57,2)</f>
        <v>0</v>
      </c>
      <c r="DG57">
        <f>ROUND(ROUND(AF57,2)*CX57,2)</f>
        <v>0</v>
      </c>
      <c r="DH57">
        <f>ROUND(ROUND(AG57,2)*CX57,2)</f>
        <v>0</v>
      </c>
      <c r="DI57">
        <f t="shared" si="4"/>
        <v>0</v>
      </c>
      <c r="DJ57">
        <f>DI57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ROW(Source!A58)</f>
        <v>58</v>
      </c>
      <c r="B58">
        <v>52210569</v>
      </c>
      <c r="C58">
        <v>52213346</v>
      </c>
      <c r="D58">
        <v>30596074</v>
      </c>
      <c r="E58">
        <v>1</v>
      </c>
      <c r="F58">
        <v>1</v>
      </c>
      <c r="G58">
        <v>30515945</v>
      </c>
      <c r="H58">
        <v>2</v>
      </c>
      <c r="I58" t="s">
        <v>349</v>
      </c>
      <c r="J58" t="s">
        <v>350</v>
      </c>
      <c r="K58" t="s">
        <v>351</v>
      </c>
      <c r="L58">
        <v>1368</v>
      </c>
      <c r="N58">
        <v>1011</v>
      </c>
      <c r="O58" t="s">
        <v>307</v>
      </c>
      <c r="P58" t="s">
        <v>307</v>
      </c>
      <c r="Q58">
        <v>1</v>
      </c>
      <c r="W58">
        <v>0</v>
      </c>
      <c r="X58">
        <v>-1440889904</v>
      </c>
      <c r="Y58">
        <f>((AT58*1.2)*1.1)</f>
        <v>3.036</v>
      </c>
      <c r="AA58">
        <v>0</v>
      </c>
      <c r="AB58">
        <v>1056.25</v>
      </c>
      <c r="AC58">
        <v>402.74</v>
      </c>
      <c r="AD58">
        <v>0</v>
      </c>
      <c r="AE58">
        <v>0</v>
      </c>
      <c r="AF58">
        <v>83.1</v>
      </c>
      <c r="AG58">
        <v>12.62</v>
      </c>
      <c r="AH58">
        <v>0</v>
      </c>
      <c r="AI58">
        <v>1</v>
      </c>
      <c r="AJ58">
        <v>12.14</v>
      </c>
      <c r="AK58">
        <v>30.48</v>
      </c>
      <c r="AL58">
        <v>1</v>
      </c>
      <c r="AM58">
        <v>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2.2999999999999998</v>
      </c>
      <c r="AU58" t="s">
        <v>26</v>
      </c>
      <c r="AV58">
        <v>0</v>
      </c>
      <c r="AW58">
        <v>2</v>
      </c>
      <c r="AX58">
        <v>52213352</v>
      </c>
      <c r="AY58">
        <v>1</v>
      </c>
      <c r="AZ58">
        <v>0</v>
      </c>
      <c r="BA58">
        <v>65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ROUND(Y58*Source!I58*DO58,9)</f>
        <v>0</v>
      </c>
      <c r="CX58">
        <f>ROUND(Y58*Source!I58,9)</f>
        <v>0.3795</v>
      </c>
      <c r="CY58">
        <f>AB58</f>
        <v>1056.25</v>
      </c>
      <c r="CZ58">
        <f>AF58</f>
        <v>83.1</v>
      </c>
      <c r="DA58">
        <f>AJ58</f>
        <v>12.14</v>
      </c>
      <c r="DB58">
        <f>ROUND(((ROUND(AT58*CZ58,2)*1.2)*1.1),6)</f>
        <v>252.29159999999999</v>
      </c>
      <c r="DC58">
        <f>ROUND(((ROUND(AT58*AG58,2)*1.2)*1.1),6)</f>
        <v>38.319600000000001</v>
      </c>
      <c r="DD58" t="s">
        <v>3</v>
      </c>
      <c r="DE58" t="s">
        <v>3</v>
      </c>
      <c r="DF58">
        <f>ROUND(ROUND(AE58,2)*CX58,2)</f>
        <v>0</v>
      </c>
      <c r="DG58">
        <f>ROUND(ROUND(AF58*AJ58,2)*CX58,2)</f>
        <v>382.85</v>
      </c>
      <c r="DH58">
        <f>ROUND(ROUND(AG58*AK58,2)*CX58,2)</f>
        <v>145.97999999999999</v>
      </c>
      <c r="DI58">
        <f t="shared" si="4"/>
        <v>0</v>
      </c>
      <c r="DJ58">
        <f>DG58</f>
        <v>382.85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ROW(Source!A58)</f>
        <v>58</v>
      </c>
      <c r="B59">
        <v>52210569</v>
      </c>
      <c r="C59">
        <v>52213346</v>
      </c>
      <c r="D59">
        <v>30571502</v>
      </c>
      <c r="E59">
        <v>1</v>
      </c>
      <c r="F59">
        <v>1</v>
      </c>
      <c r="G59">
        <v>30515945</v>
      </c>
      <c r="H59">
        <v>3</v>
      </c>
      <c r="I59" t="s">
        <v>370</v>
      </c>
      <c r="J59" t="s">
        <v>371</v>
      </c>
      <c r="K59" t="s">
        <v>372</v>
      </c>
      <c r="L59">
        <v>1348</v>
      </c>
      <c r="N59">
        <v>1009</v>
      </c>
      <c r="O59" t="s">
        <v>323</v>
      </c>
      <c r="P59" t="s">
        <v>323</v>
      </c>
      <c r="Q59">
        <v>1000</v>
      </c>
      <c r="W59">
        <v>0</v>
      </c>
      <c r="X59">
        <v>-1629974761</v>
      </c>
      <c r="Y59">
        <f>((AT59*1)*1)</f>
        <v>1.9800000000000002E-2</v>
      </c>
      <c r="AA59">
        <v>94564.21</v>
      </c>
      <c r="AB59">
        <v>0</v>
      </c>
      <c r="AC59">
        <v>0</v>
      </c>
      <c r="AD59">
        <v>0</v>
      </c>
      <c r="AE59">
        <v>10907.06</v>
      </c>
      <c r="AF59">
        <v>0</v>
      </c>
      <c r="AG59">
        <v>0</v>
      </c>
      <c r="AH59">
        <v>0</v>
      </c>
      <c r="AI59">
        <v>8.67</v>
      </c>
      <c r="AJ59">
        <v>1</v>
      </c>
      <c r="AK59">
        <v>1</v>
      </c>
      <c r="AL59">
        <v>1</v>
      </c>
      <c r="AM59">
        <v>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1.9800000000000002E-2</v>
      </c>
      <c r="AU59" t="s">
        <v>54</v>
      </c>
      <c r="AV59">
        <v>0</v>
      </c>
      <c r="AW59">
        <v>2</v>
      </c>
      <c r="AX59">
        <v>52213353</v>
      </c>
      <c r="AY59">
        <v>1</v>
      </c>
      <c r="AZ59">
        <v>0</v>
      </c>
      <c r="BA59">
        <v>66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ROUND(Y59*Source!I58,9)</f>
        <v>2.4750000000000002E-3</v>
      </c>
      <c r="CY59">
        <f>AA59</f>
        <v>94564.21</v>
      </c>
      <c r="CZ59">
        <f>AE59</f>
        <v>10907.06</v>
      </c>
      <c r="DA59">
        <f>AI59</f>
        <v>8.67</v>
      </c>
      <c r="DB59">
        <f>ROUND(((ROUND(AT59*CZ59,2)*1)*1),6)</f>
        <v>215.96</v>
      </c>
      <c r="DC59">
        <f>ROUND(((ROUND(AT59*AG59,2)*1)*1),6)</f>
        <v>0</v>
      </c>
      <c r="DD59" t="s">
        <v>3</v>
      </c>
      <c r="DE59" t="s">
        <v>3</v>
      </c>
      <c r="DF59">
        <f>ROUND(ROUND(AE59*AI59,2)*CX59,2)</f>
        <v>234.05</v>
      </c>
      <c r="DG59">
        <f t="shared" ref="DG59:DG65" si="29">ROUND(ROUND(AF59,2)*CX59,2)</f>
        <v>0</v>
      </c>
      <c r="DH59">
        <f t="shared" ref="DH59:DH65" si="30">ROUND(ROUND(AG59,2)*CX59,2)</f>
        <v>0</v>
      </c>
      <c r="DI59">
        <f t="shared" si="4"/>
        <v>0</v>
      </c>
      <c r="DJ59">
        <f>DF59</f>
        <v>234.05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ROW(Source!A58)</f>
        <v>58</v>
      </c>
      <c r="B60">
        <v>52210569</v>
      </c>
      <c r="C60">
        <v>52213346</v>
      </c>
      <c r="D60">
        <v>48593126</v>
      </c>
      <c r="E60">
        <v>1</v>
      </c>
      <c r="F60">
        <v>1</v>
      </c>
      <c r="G60">
        <v>30515945</v>
      </c>
      <c r="H60">
        <v>3</v>
      </c>
      <c r="I60" t="s">
        <v>373</v>
      </c>
      <c r="J60" t="s">
        <v>374</v>
      </c>
      <c r="K60" t="s">
        <v>375</v>
      </c>
      <c r="L60">
        <v>1355</v>
      </c>
      <c r="N60">
        <v>1010</v>
      </c>
      <c r="O60" t="s">
        <v>244</v>
      </c>
      <c r="P60" t="s">
        <v>244</v>
      </c>
      <c r="Q60">
        <v>100</v>
      </c>
      <c r="W60">
        <v>0</v>
      </c>
      <c r="X60">
        <v>584393082</v>
      </c>
      <c r="Y60">
        <f>((AT60*1)*1)</f>
        <v>3.41</v>
      </c>
      <c r="AA60">
        <v>1774.03</v>
      </c>
      <c r="AB60">
        <v>0</v>
      </c>
      <c r="AC60">
        <v>0</v>
      </c>
      <c r="AD60">
        <v>0</v>
      </c>
      <c r="AE60">
        <v>222.31</v>
      </c>
      <c r="AF60">
        <v>0</v>
      </c>
      <c r="AG60">
        <v>0</v>
      </c>
      <c r="AH60">
        <v>0</v>
      </c>
      <c r="AI60">
        <v>7.98</v>
      </c>
      <c r="AJ60">
        <v>1</v>
      </c>
      <c r="AK60">
        <v>1</v>
      </c>
      <c r="AL60">
        <v>1</v>
      </c>
      <c r="AM60">
        <v>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3.41</v>
      </c>
      <c r="AU60" t="s">
        <v>54</v>
      </c>
      <c r="AV60">
        <v>0</v>
      </c>
      <c r="AW60">
        <v>2</v>
      </c>
      <c r="AX60">
        <v>52213354</v>
      </c>
      <c r="AY60">
        <v>1</v>
      </c>
      <c r="AZ60">
        <v>0</v>
      </c>
      <c r="BA60">
        <v>67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ROUND(Y60*Source!I58,9)</f>
        <v>0.42625000000000002</v>
      </c>
      <c r="CY60">
        <f>AA60</f>
        <v>1774.03</v>
      </c>
      <c r="CZ60">
        <f>AE60</f>
        <v>222.31</v>
      </c>
      <c r="DA60">
        <f>AI60</f>
        <v>7.98</v>
      </c>
      <c r="DB60">
        <f>ROUND(((ROUND(AT60*CZ60,2)*1)*1),6)</f>
        <v>758.08</v>
      </c>
      <c r="DC60">
        <f>ROUND(((ROUND(AT60*AG60,2)*1)*1),6)</f>
        <v>0</v>
      </c>
      <c r="DD60" t="s">
        <v>3</v>
      </c>
      <c r="DE60" t="s">
        <v>3</v>
      </c>
      <c r="DF60">
        <f>ROUND(ROUND(AE60*AI60,2)*CX60,2)</f>
        <v>756.18</v>
      </c>
      <c r="DG60">
        <f t="shared" si="29"/>
        <v>0</v>
      </c>
      <c r="DH60">
        <f t="shared" si="30"/>
        <v>0</v>
      </c>
      <c r="DI60">
        <f t="shared" si="4"/>
        <v>0</v>
      </c>
      <c r="DJ60">
        <f>DF60</f>
        <v>756.18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ROW(Source!A98)</f>
        <v>98</v>
      </c>
      <c r="B61">
        <v>52210627</v>
      </c>
      <c r="C61">
        <v>52213936</v>
      </c>
      <c r="D61">
        <v>30515951</v>
      </c>
      <c r="E61">
        <v>30515945</v>
      </c>
      <c r="F61">
        <v>1</v>
      </c>
      <c r="G61">
        <v>30515945</v>
      </c>
      <c r="H61">
        <v>1</v>
      </c>
      <c r="I61" t="s">
        <v>301</v>
      </c>
      <c r="J61" t="s">
        <v>3</v>
      </c>
      <c r="K61" t="s">
        <v>302</v>
      </c>
      <c r="L61">
        <v>1191</v>
      </c>
      <c r="N61">
        <v>1013</v>
      </c>
      <c r="O61" t="s">
        <v>303</v>
      </c>
      <c r="P61" t="s">
        <v>303</v>
      </c>
      <c r="Q61">
        <v>1</v>
      </c>
      <c r="W61">
        <v>0</v>
      </c>
      <c r="X61">
        <v>476480486</v>
      </c>
      <c r="Y61">
        <f>(AT61*1.1)</f>
        <v>3.3440000000000003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5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3.04</v>
      </c>
      <c r="AU61" t="s">
        <v>159</v>
      </c>
      <c r="AV61">
        <v>1</v>
      </c>
      <c r="AW61">
        <v>2</v>
      </c>
      <c r="AX61">
        <v>52213938</v>
      </c>
      <c r="AY61">
        <v>1</v>
      </c>
      <c r="AZ61">
        <v>0</v>
      </c>
      <c r="BA61">
        <v>69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ROUND(AT61*Source!I98*AH61*AL61,2)</f>
        <v>0</v>
      </c>
      <c r="CV61">
        <f>ROUND(Y61*Source!I98,9)</f>
        <v>45.612160000000003</v>
      </c>
      <c r="CW61">
        <v>0</v>
      </c>
      <c r="CX61">
        <f>ROUND(Y61*Source!I98,9)</f>
        <v>45.612160000000003</v>
      </c>
      <c r="CY61">
        <f>AD61</f>
        <v>0</v>
      </c>
      <c r="CZ61">
        <f>AH61</f>
        <v>0</v>
      </c>
      <c r="DA61">
        <f>AL61</f>
        <v>1</v>
      </c>
      <c r="DB61">
        <f>ROUND((ROUND(AT61*CZ61,2)*1.1),6)</f>
        <v>0</v>
      </c>
      <c r="DC61">
        <f>ROUND((ROUND(AT61*AG61,2)*1.1),6)</f>
        <v>0</v>
      </c>
      <c r="DD61" t="s">
        <v>3</v>
      </c>
      <c r="DE61" t="s">
        <v>3</v>
      </c>
      <c r="DF61">
        <f t="shared" ref="DF61:DF70" si="31">ROUND(ROUND(AE61,2)*CX61,2)</f>
        <v>0</v>
      </c>
      <c r="DG61">
        <f t="shared" si="29"/>
        <v>0</v>
      </c>
      <c r="DH61">
        <f t="shared" si="30"/>
        <v>0</v>
      </c>
      <c r="DI61">
        <f t="shared" si="4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ROW(Source!A99)</f>
        <v>99</v>
      </c>
      <c r="B62">
        <v>52210569</v>
      </c>
      <c r="C62">
        <v>52213936</v>
      </c>
      <c r="D62">
        <v>30515951</v>
      </c>
      <c r="E62">
        <v>30515945</v>
      </c>
      <c r="F62">
        <v>1</v>
      </c>
      <c r="G62">
        <v>30515945</v>
      </c>
      <c r="H62">
        <v>1</v>
      </c>
      <c r="I62" t="s">
        <v>301</v>
      </c>
      <c r="J62" t="s">
        <v>3</v>
      </c>
      <c r="K62" t="s">
        <v>302</v>
      </c>
      <c r="L62">
        <v>1191</v>
      </c>
      <c r="N62">
        <v>1013</v>
      </c>
      <c r="O62" t="s">
        <v>303</v>
      </c>
      <c r="P62" t="s">
        <v>303</v>
      </c>
      <c r="Q62">
        <v>1</v>
      </c>
      <c r="W62">
        <v>0</v>
      </c>
      <c r="X62">
        <v>476480486</v>
      </c>
      <c r="Y62">
        <f>(AT62*1.1)</f>
        <v>3.3440000000000003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5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3.04</v>
      </c>
      <c r="AU62" t="s">
        <v>159</v>
      </c>
      <c r="AV62">
        <v>1</v>
      </c>
      <c r="AW62">
        <v>2</v>
      </c>
      <c r="AX62">
        <v>52213938</v>
      </c>
      <c r="AY62">
        <v>1</v>
      </c>
      <c r="AZ62">
        <v>0</v>
      </c>
      <c r="BA62">
        <v>71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U62">
        <f>ROUND(AT62*Source!I99*AH62*AL62,2)</f>
        <v>0</v>
      </c>
      <c r="CV62">
        <f>ROUND(Y62*Source!I99,9)</f>
        <v>45.612160000000003</v>
      </c>
      <c r="CW62">
        <v>0</v>
      </c>
      <c r="CX62">
        <f>ROUND(Y62*Source!I99,9)</f>
        <v>45.612160000000003</v>
      </c>
      <c r="CY62">
        <f>AD62</f>
        <v>0</v>
      </c>
      <c r="CZ62">
        <f>AH62</f>
        <v>0</v>
      </c>
      <c r="DA62">
        <f>AL62</f>
        <v>1</v>
      </c>
      <c r="DB62">
        <f>ROUND((ROUND(AT62*CZ62,2)*1.1),6)</f>
        <v>0</v>
      </c>
      <c r="DC62">
        <f>ROUND((ROUND(AT62*AG62,2)*1.1),6)</f>
        <v>0</v>
      </c>
      <c r="DD62" t="s">
        <v>3</v>
      </c>
      <c r="DE62" t="s">
        <v>3</v>
      </c>
      <c r="DF62">
        <f t="shared" si="31"/>
        <v>0</v>
      </c>
      <c r="DG62">
        <f t="shared" si="29"/>
        <v>0</v>
      </c>
      <c r="DH62">
        <f t="shared" si="30"/>
        <v>0</v>
      </c>
      <c r="DI62">
        <f t="shared" si="4"/>
        <v>0</v>
      </c>
      <c r="DJ62">
        <f>DI62</f>
        <v>0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ROW(Source!A171)</f>
        <v>171</v>
      </c>
      <c r="B63">
        <v>52210627</v>
      </c>
      <c r="C63">
        <v>52214028</v>
      </c>
      <c r="D63">
        <v>30515951</v>
      </c>
      <c r="E63">
        <v>30515945</v>
      </c>
      <c r="F63">
        <v>1</v>
      </c>
      <c r="G63">
        <v>30515945</v>
      </c>
      <c r="H63">
        <v>1</v>
      </c>
      <c r="I63" t="s">
        <v>301</v>
      </c>
      <c r="J63" t="s">
        <v>3</v>
      </c>
      <c r="K63" t="s">
        <v>302</v>
      </c>
      <c r="L63">
        <v>1191</v>
      </c>
      <c r="N63">
        <v>1013</v>
      </c>
      <c r="O63" t="s">
        <v>303</v>
      </c>
      <c r="P63" t="s">
        <v>303</v>
      </c>
      <c r="Q63">
        <v>1</v>
      </c>
      <c r="W63">
        <v>0</v>
      </c>
      <c r="X63">
        <v>476480486</v>
      </c>
      <c r="Y63">
        <f>(AT63*1.1)</f>
        <v>3.3440000000000003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5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3.04</v>
      </c>
      <c r="AU63" t="s">
        <v>159</v>
      </c>
      <c r="AV63">
        <v>1</v>
      </c>
      <c r="AW63">
        <v>2</v>
      </c>
      <c r="AX63">
        <v>52214030</v>
      </c>
      <c r="AY63">
        <v>1</v>
      </c>
      <c r="AZ63">
        <v>0</v>
      </c>
      <c r="BA63">
        <v>73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U63">
        <f>ROUND(AT63*Source!I171*AH63*AL63,2)</f>
        <v>0</v>
      </c>
      <c r="CV63">
        <f>ROUND(Y63*Source!I171,9)</f>
        <v>45.612160000000003</v>
      </c>
      <c r="CW63">
        <v>0</v>
      </c>
      <c r="CX63">
        <f>ROUND(Y63*Source!I171,9)</f>
        <v>45.612160000000003</v>
      </c>
      <c r="CY63">
        <f>AD63</f>
        <v>0</v>
      </c>
      <c r="CZ63">
        <f>AH63</f>
        <v>0</v>
      </c>
      <c r="DA63">
        <f>AL63</f>
        <v>1</v>
      </c>
      <c r="DB63">
        <f>ROUND((ROUND(AT63*CZ63,2)*1.1),6)</f>
        <v>0</v>
      </c>
      <c r="DC63">
        <f>ROUND((ROUND(AT63*AG63,2)*1.1),6)</f>
        <v>0</v>
      </c>
      <c r="DD63" t="s">
        <v>3</v>
      </c>
      <c r="DE63" t="s">
        <v>3</v>
      </c>
      <c r="DF63">
        <f t="shared" si="31"/>
        <v>0</v>
      </c>
      <c r="DG63">
        <f t="shared" si="29"/>
        <v>0</v>
      </c>
      <c r="DH63">
        <f t="shared" si="30"/>
        <v>0</v>
      </c>
      <c r="DI63">
        <f t="shared" si="4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ROW(Source!A172)</f>
        <v>172</v>
      </c>
      <c r="B64">
        <v>52210569</v>
      </c>
      <c r="C64">
        <v>52214028</v>
      </c>
      <c r="D64">
        <v>30515951</v>
      </c>
      <c r="E64">
        <v>30515945</v>
      </c>
      <c r="F64">
        <v>1</v>
      </c>
      <c r="G64">
        <v>30515945</v>
      </c>
      <c r="H64">
        <v>1</v>
      </c>
      <c r="I64" t="s">
        <v>301</v>
      </c>
      <c r="J64" t="s">
        <v>3</v>
      </c>
      <c r="K64" t="s">
        <v>302</v>
      </c>
      <c r="L64">
        <v>1191</v>
      </c>
      <c r="N64">
        <v>1013</v>
      </c>
      <c r="O64" t="s">
        <v>303</v>
      </c>
      <c r="P64" t="s">
        <v>303</v>
      </c>
      <c r="Q64">
        <v>1</v>
      </c>
      <c r="W64">
        <v>0</v>
      </c>
      <c r="X64">
        <v>476480486</v>
      </c>
      <c r="Y64">
        <f>(AT64*1.1)</f>
        <v>3.3440000000000003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5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3.04</v>
      </c>
      <c r="AU64" t="s">
        <v>159</v>
      </c>
      <c r="AV64">
        <v>1</v>
      </c>
      <c r="AW64">
        <v>2</v>
      </c>
      <c r="AX64">
        <v>52214030</v>
      </c>
      <c r="AY64">
        <v>1</v>
      </c>
      <c r="AZ64">
        <v>0</v>
      </c>
      <c r="BA64">
        <v>75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U64">
        <f>ROUND(AT64*Source!I172*AH64*AL64,2)</f>
        <v>0</v>
      </c>
      <c r="CV64">
        <f>ROUND(Y64*Source!I172,9)</f>
        <v>45.612160000000003</v>
      </c>
      <c r="CW64">
        <v>0</v>
      </c>
      <c r="CX64">
        <f>ROUND(Y64*Source!I172,9)</f>
        <v>45.612160000000003</v>
      </c>
      <c r="CY64">
        <f>AD64</f>
        <v>0</v>
      </c>
      <c r="CZ64">
        <f>AH64</f>
        <v>0</v>
      </c>
      <c r="DA64">
        <f>AL64</f>
        <v>1</v>
      </c>
      <c r="DB64">
        <f>ROUND((ROUND(AT64*CZ64,2)*1.1),6)</f>
        <v>0</v>
      </c>
      <c r="DC64">
        <f>ROUND((ROUND(AT64*AG64,2)*1.1),6)</f>
        <v>0</v>
      </c>
      <c r="DD64" t="s">
        <v>3</v>
      </c>
      <c r="DE64" t="s">
        <v>3</v>
      </c>
      <c r="DF64">
        <f t="shared" si="31"/>
        <v>0</v>
      </c>
      <c r="DG64">
        <f t="shared" si="29"/>
        <v>0</v>
      </c>
      <c r="DH64">
        <f t="shared" si="30"/>
        <v>0</v>
      </c>
      <c r="DI64">
        <f t="shared" si="4"/>
        <v>0</v>
      </c>
      <c r="DJ64">
        <f>DI64</f>
        <v>0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ROW(Source!A244)</f>
        <v>244</v>
      </c>
      <c r="B65">
        <v>52210627</v>
      </c>
      <c r="C65">
        <v>52213358</v>
      </c>
      <c r="D65">
        <v>30515951</v>
      </c>
      <c r="E65">
        <v>30515945</v>
      </c>
      <c r="F65">
        <v>1</v>
      </c>
      <c r="G65">
        <v>30515945</v>
      </c>
      <c r="H65">
        <v>1</v>
      </c>
      <c r="I65" t="s">
        <v>301</v>
      </c>
      <c r="J65" t="s">
        <v>3</v>
      </c>
      <c r="K65" t="s">
        <v>302</v>
      </c>
      <c r="L65">
        <v>1191</v>
      </c>
      <c r="N65">
        <v>1013</v>
      </c>
      <c r="O65" t="s">
        <v>303</v>
      </c>
      <c r="P65" t="s">
        <v>303</v>
      </c>
      <c r="Q65">
        <v>1</v>
      </c>
      <c r="W65">
        <v>0</v>
      </c>
      <c r="X65">
        <v>476480486</v>
      </c>
      <c r="Y65">
        <f t="shared" ref="Y65:Y70" si="32">((AT65*1.2)*1.1)</f>
        <v>71.438399999999987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5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54.12</v>
      </c>
      <c r="AU65" t="s">
        <v>26</v>
      </c>
      <c r="AV65">
        <v>1</v>
      </c>
      <c r="AW65">
        <v>2</v>
      </c>
      <c r="AX65">
        <v>52213373</v>
      </c>
      <c r="AY65">
        <v>1</v>
      </c>
      <c r="AZ65">
        <v>2048</v>
      </c>
      <c r="BA65">
        <v>77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U65">
        <f>ROUND(AT65*Source!I244*AH65*AL65,2)</f>
        <v>0</v>
      </c>
      <c r="CV65">
        <f>ROUND(Y65*Source!I244,9)</f>
        <v>350.04816</v>
      </c>
      <c r="CW65">
        <v>0</v>
      </c>
      <c r="CX65">
        <f>ROUND(Y65*Source!I244,9)</f>
        <v>350.04816</v>
      </c>
      <c r="CY65">
        <f>AD65</f>
        <v>0</v>
      </c>
      <c r="CZ65">
        <f>AH65</f>
        <v>0</v>
      </c>
      <c r="DA65">
        <f>AL65</f>
        <v>1</v>
      </c>
      <c r="DB65">
        <f t="shared" ref="DB65:DB70" si="33">ROUND(((ROUND(AT65*CZ65,2)*1.2)*1.1),6)</f>
        <v>0</v>
      </c>
      <c r="DC65">
        <f t="shared" ref="DC65:DC70" si="34">ROUND(((ROUND(AT65*AG65,2)*1.2)*1.1),6)</f>
        <v>0</v>
      </c>
      <c r="DD65" t="s">
        <v>3</v>
      </c>
      <c r="DE65" t="s">
        <v>3</v>
      </c>
      <c r="DF65">
        <f t="shared" si="31"/>
        <v>0</v>
      </c>
      <c r="DG65">
        <f t="shared" si="29"/>
        <v>0</v>
      </c>
      <c r="DH65">
        <f t="shared" si="30"/>
        <v>0</v>
      </c>
      <c r="DI65">
        <f t="shared" ref="DI65:DI128" si="35">ROUND(ROUND(AH65,2)*CX65,2)</f>
        <v>0</v>
      </c>
      <c r="DJ65">
        <f>DI65</f>
        <v>0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ROW(Source!A244)</f>
        <v>244</v>
      </c>
      <c r="B66">
        <v>52210627</v>
      </c>
      <c r="C66">
        <v>52213358</v>
      </c>
      <c r="D66">
        <v>30596076</v>
      </c>
      <c r="E66">
        <v>1</v>
      </c>
      <c r="F66">
        <v>1</v>
      </c>
      <c r="G66">
        <v>30515945</v>
      </c>
      <c r="H66">
        <v>2</v>
      </c>
      <c r="I66" t="s">
        <v>304</v>
      </c>
      <c r="J66" t="s">
        <v>305</v>
      </c>
      <c r="K66" t="s">
        <v>306</v>
      </c>
      <c r="L66">
        <v>1368</v>
      </c>
      <c r="N66">
        <v>1011</v>
      </c>
      <c r="O66" t="s">
        <v>307</v>
      </c>
      <c r="P66" t="s">
        <v>307</v>
      </c>
      <c r="Q66">
        <v>1</v>
      </c>
      <c r="W66">
        <v>0</v>
      </c>
      <c r="X66">
        <v>873451332</v>
      </c>
      <c r="Y66">
        <f t="shared" si="32"/>
        <v>1.0427999999999999</v>
      </c>
      <c r="AA66">
        <v>0</v>
      </c>
      <c r="AB66">
        <v>1367.59</v>
      </c>
      <c r="AC66">
        <v>402.74</v>
      </c>
      <c r="AD66">
        <v>0</v>
      </c>
      <c r="AE66">
        <v>0</v>
      </c>
      <c r="AF66">
        <v>119.07</v>
      </c>
      <c r="AG66">
        <v>12.62</v>
      </c>
      <c r="AH66">
        <v>0</v>
      </c>
      <c r="AI66">
        <v>1</v>
      </c>
      <c r="AJ66">
        <v>10.97</v>
      </c>
      <c r="AK66">
        <v>30.48</v>
      </c>
      <c r="AL66">
        <v>1</v>
      </c>
      <c r="AM66">
        <v>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0.79</v>
      </c>
      <c r="AU66" t="s">
        <v>26</v>
      </c>
      <c r="AV66">
        <v>0</v>
      </c>
      <c r="AW66">
        <v>2</v>
      </c>
      <c r="AX66">
        <v>52213374</v>
      </c>
      <c r="AY66">
        <v>1</v>
      </c>
      <c r="AZ66">
        <v>0</v>
      </c>
      <c r="BA66">
        <v>78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f>ROUND(Y66*Source!I244*DO66,9)</f>
        <v>0</v>
      </c>
      <c r="CX66">
        <f>ROUND(Y66*Source!I244,9)</f>
        <v>5.1097200000000003</v>
      </c>
      <c r="CY66">
        <f>AB66</f>
        <v>1367.59</v>
      </c>
      <c r="CZ66">
        <f>AF66</f>
        <v>119.07</v>
      </c>
      <c r="DA66">
        <f>AJ66</f>
        <v>10.97</v>
      </c>
      <c r="DB66">
        <f t="shared" si="33"/>
        <v>124.1724</v>
      </c>
      <c r="DC66">
        <f t="shared" si="34"/>
        <v>13.160399999999999</v>
      </c>
      <c r="DD66" t="s">
        <v>3</v>
      </c>
      <c r="DE66" t="s">
        <v>3</v>
      </c>
      <c r="DF66">
        <f t="shared" si="31"/>
        <v>0</v>
      </c>
      <c r="DG66">
        <f>ROUND(ROUND(AF66*AJ66,2)*CX66,2)</f>
        <v>6674.32</v>
      </c>
      <c r="DH66">
        <f>ROUND(ROUND(AG66*AK66,2)*CX66,2)</f>
        <v>1965.5</v>
      </c>
      <c r="DI66">
        <f t="shared" si="35"/>
        <v>0</v>
      </c>
      <c r="DJ66">
        <f>DG66</f>
        <v>6674.32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ROW(Source!A244)</f>
        <v>244</v>
      </c>
      <c r="B67">
        <v>52210627</v>
      </c>
      <c r="C67">
        <v>52213358</v>
      </c>
      <c r="D67">
        <v>30595432</v>
      </c>
      <c r="E67">
        <v>1</v>
      </c>
      <c r="F67">
        <v>1</v>
      </c>
      <c r="G67">
        <v>30515945</v>
      </c>
      <c r="H67">
        <v>2</v>
      </c>
      <c r="I67" t="s">
        <v>308</v>
      </c>
      <c r="J67" t="s">
        <v>309</v>
      </c>
      <c r="K67" t="s">
        <v>310</v>
      </c>
      <c r="L67">
        <v>1368</v>
      </c>
      <c r="N67">
        <v>1011</v>
      </c>
      <c r="O67" t="s">
        <v>307</v>
      </c>
      <c r="P67" t="s">
        <v>307</v>
      </c>
      <c r="Q67">
        <v>1</v>
      </c>
      <c r="W67">
        <v>0</v>
      </c>
      <c r="X67">
        <v>974983249</v>
      </c>
      <c r="Y67">
        <f t="shared" si="32"/>
        <v>1.1352000000000002</v>
      </c>
      <c r="AA67">
        <v>0</v>
      </c>
      <c r="AB67">
        <v>61.48</v>
      </c>
      <c r="AC67">
        <v>0</v>
      </c>
      <c r="AD67">
        <v>0</v>
      </c>
      <c r="AE67">
        <v>0</v>
      </c>
      <c r="AF67">
        <v>6.68</v>
      </c>
      <c r="AG67">
        <v>0</v>
      </c>
      <c r="AH67">
        <v>0</v>
      </c>
      <c r="AI67">
        <v>1</v>
      </c>
      <c r="AJ67">
        <v>8.7899999999999991</v>
      </c>
      <c r="AK67">
        <v>30.48</v>
      </c>
      <c r="AL67">
        <v>1</v>
      </c>
      <c r="AM67">
        <v>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0.86</v>
      </c>
      <c r="AU67" t="s">
        <v>26</v>
      </c>
      <c r="AV67">
        <v>0</v>
      </c>
      <c r="AW67">
        <v>2</v>
      </c>
      <c r="AX67">
        <v>52213375</v>
      </c>
      <c r="AY67">
        <v>1</v>
      </c>
      <c r="AZ67">
        <v>2048</v>
      </c>
      <c r="BA67">
        <v>79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f>ROUND(Y67*Source!I244*DO67,9)</f>
        <v>0</v>
      </c>
      <c r="CX67">
        <f>ROUND(Y67*Source!I244,9)</f>
        <v>5.5624799999999999</v>
      </c>
      <c r="CY67">
        <f>AB67</f>
        <v>61.48</v>
      </c>
      <c r="CZ67">
        <f>AF67</f>
        <v>6.68</v>
      </c>
      <c r="DA67">
        <f>AJ67</f>
        <v>8.7899999999999991</v>
      </c>
      <c r="DB67">
        <f t="shared" si="33"/>
        <v>7.5768000000000004</v>
      </c>
      <c r="DC67">
        <f t="shared" si="34"/>
        <v>0</v>
      </c>
      <c r="DD67" t="s">
        <v>3</v>
      </c>
      <c r="DE67" t="s">
        <v>3</v>
      </c>
      <c r="DF67">
        <f t="shared" si="31"/>
        <v>0</v>
      </c>
      <c r="DG67">
        <f>ROUND(ROUND(AF67*AJ67,2)*CX67,2)</f>
        <v>326.63</v>
      </c>
      <c r="DH67">
        <f>ROUND(ROUND(AG67*AK67,2)*CX67,2)</f>
        <v>0</v>
      </c>
      <c r="DI67">
        <f t="shared" si="35"/>
        <v>0</v>
      </c>
      <c r="DJ67">
        <f>DG67</f>
        <v>326.63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ROW(Source!A244)</f>
        <v>244</v>
      </c>
      <c r="B68">
        <v>52210627</v>
      </c>
      <c r="C68">
        <v>52213358</v>
      </c>
      <c r="D68">
        <v>30595439</v>
      </c>
      <c r="E68">
        <v>1</v>
      </c>
      <c r="F68">
        <v>1</v>
      </c>
      <c r="G68">
        <v>30515945</v>
      </c>
      <c r="H68">
        <v>2</v>
      </c>
      <c r="I68" t="s">
        <v>311</v>
      </c>
      <c r="J68" t="s">
        <v>312</v>
      </c>
      <c r="K68" t="s">
        <v>313</v>
      </c>
      <c r="L68">
        <v>1368</v>
      </c>
      <c r="N68">
        <v>1011</v>
      </c>
      <c r="O68" t="s">
        <v>307</v>
      </c>
      <c r="P68" t="s">
        <v>307</v>
      </c>
      <c r="Q68">
        <v>1</v>
      </c>
      <c r="W68">
        <v>0</v>
      </c>
      <c r="X68">
        <v>437450338</v>
      </c>
      <c r="Y68">
        <f t="shared" si="32"/>
        <v>3.2076000000000002</v>
      </c>
      <c r="AA68">
        <v>0</v>
      </c>
      <c r="AB68">
        <v>4.72</v>
      </c>
      <c r="AC68">
        <v>0</v>
      </c>
      <c r="AD68">
        <v>0</v>
      </c>
      <c r="AE68">
        <v>0</v>
      </c>
      <c r="AF68">
        <v>0.54</v>
      </c>
      <c r="AG68">
        <v>0</v>
      </c>
      <c r="AH68">
        <v>0</v>
      </c>
      <c r="AI68">
        <v>1</v>
      </c>
      <c r="AJ68">
        <v>8.35</v>
      </c>
      <c r="AK68">
        <v>30.48</v>
      </c>
      <c r="AL68">
        <v>1</v>
      </c>
      <c r="AM68">
        <v>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2.4300000000000002</v>
      </c>
      <c r="AU68" t="s">
        <v>26</v>
      </c>
      <c r="AV68">
        <v>0</v>
      </c>
      <c r="AW68">
        <v>2</v>
      </c>
      <c r="AX68">
        <v>52213376</v>
      </c>
      <c r="AY68">
        <v>1</v>
      </c>
      <c r="AZ68">
        <v>2048</v>
      </c>
      <c r="BA68">
        <v>80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f>ROUND(Y68*Source!I244*DO68,9)</f>
        <v>0</v>
      </c>
      <c r="CX68">
        <f>ROUND(Y68*Source!I244,9)</f>
        <v>15.71724</v>
      </c>
      <c r="CY68">
        <f>AB68</f>
        <v>4.72</v>
      </c>
      <c r="CZ68">
        <f>AF68</f>
        <v>0.54</v>
      </c>
      <c r="DA68">
        <f>AJ68</f>
        <v>8.35</v>
      </c>
      <c r="DB68">
        <f t="shared" si="33"/>
        <v>1.7292000000000001</v>
      </c>
      <c r="DC68">
        <f t="shared" si="34"/>
        <v>0</v>
      </c>
      <c r="DD68" t="s">
        <v>3</v>
      </c>
      <c r="DE68" t="s">
        <v>3</v>
      </c>
      <c r="DF68">
        <f t="shared" si="31"/>
        <v>0</v>
      </c>
      <c r="DG68">
        <f>ROUND(ROUND(AF68*AJ68,2)*CX68,2)</f>
        <v>70.88</v>
      </c>
      <c r="DH68">
        <f>ROUND(ROUND(AG68*AK68,2)*CX68,2)</f>
        <v>0</v>
      </c>
      <c r="DI68">
        <f t="shared" si="35"/>
        <v>0</v>
      </c>
      <c r="DJ68">
        <f>DG68</f>
        <v>70.88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ROW(Source!A244)</f>
        <v>244</v>
      </c>
      <c r="B69">
        <v>52210627</v>
      </c>
      <c r="C69">
        <v>52213358</v>
      </c>
      <c r="D69">
        <v>30595647</v>
      </c>
      <c r="E69">
        <v>1</v>
      </c>
      <c r="F69">
        <v>1</v>
      </c>
      <c r="G69">
        <v>30515945</v>
      </c>
      <c r="H69">
        <v>2</v>
      </c>
      <c r="I69" t="s">
        <v>314</v>
      </c>
      <c r="J69" t="s">
        <v>315</v>
      </c>
      <c r="K69" t="s">
        <v>316</v>
      </c>
      <c r="L69">
        <v>1368</v>
      </c>
      <c r="N69">
        <v>1011</v>
      </c>
      <c r="O69" t="s">
        <v>307</v>
      </c>
      <c r="P69" t="s">
        <v>307</v>
      </c>
      <c r="Q69">
        <v>1</v>
      </c>
      <c r="W69">
        <v>0</v>
      </c>
      <c r="X69">
        <v>-2118605299</v>
      </c>
      <c r="Y69">
        <f t="shared" si="32"/>
        <v>1.1352000000000002</v>
      </c>
      <c r="AA69">
        <v>0</v>
      </c>
      <c r="AB69">
        <v>1687.81</v>
      </c>
      <c r="AC69">
        <v>464.01</v>
      </c>
      <c r="AD69">
        <v>0</v>
      </c>
      <c r="AE69">
        <v>0</v>
      </c>
      <c r="AF69">
        <v>141.16</v>
      </c>
      <c r="AG69">
        <v>14.54</v>
      </c>
      <c r="AH69">
        <v>0</v>
      </c>
      <c r="AI69">
        <v>1</v>
      </c>
      <c r="AJ69">
        <v>11.42</v>
      </c>
      <c r="AK69">
        <v>30.48</v>
      </c>
      <c r="AL69">
        <v>1</v>
      </c>
      <c r="AM69">
        <v>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0.86</v>
      </c>
      <c r="AU69" t="s">
        <v>26</v>
      </c>
      <c r="AV69">
        <v>0</v>
      </c>
      <c r="AW69">
        <v>2</v>
      </c>
      <c r="AX69">
        <v>52213377</v>
      </c>
      <c r="AY69">
        <v>1</v>
      </c>
      <c r="AZ69">
        <v>2048</v>
      </c>
      <c r="BA69">
        <v>81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f>ROUND(Y69*Source!I244*DO69,9)</f>
        <v>0</v>
      </c>
      <c r="CX69">
        <f>ROUND(Y69*Source!I244,9)</f>
        <v>5.5624799999999999</v>
      </c>
      <c r="CY69">
        <f>AB69</f>
        <v>1687.81</v>
      </c>
      <c r="CZ69">
        <f>AF69</f>
        <v>141.16</v>
      </c>
      <c r="DA69">
        <f>AJ69</f>
        <v>11.42</v>
      </c>
      <c r="DB69">
        <f t="shared" si="33"/>
        <v>160.24799999999999</v>
      </c>
      <c r="DC69">
        <f t="shared" si="34"/>
        <v>16.5</v>
      </c>
      <c r="DD69" t="s">
        <v>3</v>
      </c>
      <c r="DE69" t="s">
        <v>3</v>
      </c>
      <c r="DF69">
        <f t="shared" si="31"/>
        <v>0</v>
      </c>
      <c r="DG69">
        <f>ROUND(ROUND(AF69*AJ69,2)*CX69,2)</f>
        <v>8967</v>
      </c>
      <c r="DH69">
        <f>ROUND(ROUND(AG69*AK69,2)*CX69,2)</f>
        <v>2465.1799999999998</v>
      </c>
      <c r="DI69">
        <f t="shared" si="35"/>
        <v>0</v>
      </c>
      <c r="DJ69">
        <f>DG69</f>
        <v>8967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ROW(Source!A244)</f>
        <v>244</v>
      </c>
      <c r="B70">
        <v>52210627</v>
      </c>
      <c r="C70">
        <v>52213358</v>
      </c>
      <c r="D70">
        <v>30595653</v>
      </c>
      <c r="E70">
        <v>1</v>
      </c>
      <c r="F70">
        <v>1</v>
      </c>
      <c r="G70">
        <v>30515945</v>
      </c>
      <c r="H70">
        <v>2</v>
      </c>
      <c r="I70" t="s">
        <v>317</v>
      </c>
      <c r="J70" t="s">
        <v>318</v>
      </c>
      <c r="K70" t="s">
        <v>319</v>
      </c>
      <c r="L70">
        <v>1368</v>
      </c>
      <c r="N70">
        <v>1011</v>
      </c>
      <c r="O70" t="s">
        <v>307</v>
      </c>
      <c r="P70" t="s">
        <v>307</v>
      </c>
      <c r="Q70">
        <v>1</v>
      </c>
      <c r="W70">
        <v>0</v>
      </c>
      <c r="X70">
        <v>-165082980</v>
      </c>
      <c r="Y70">
        <f t="shared" si="32"/>
        <v>1.0032000000000001</v>
      </c>
      <c r="AA70">
        <v>0</v>
      </c>
      <c r="AB70">
        <v>34.53</v>
      </c>
      <c r="AC70">
        <v>0</v>
      </c>
      <c r="AD70">
        <v>0</v>
      </c>
      <c r="AE70">
        <v>0</v>
      </c>
      <c r="AF70">
        <v>3.95</v>
      </c>
      <c r="AG70">
        <v>0</v>
      </c>
      <c r="AH70">
        <v>0</v>
      </c>
      <c r="AI70">
        <v>1</v>
      </c>
      <c r="AJ70">
        <v>8.35</v>
      </c>
      <c r="AK70">
        <v>30.48</v>
      </c>
      <c r="AL70">
        <v>1</v>
      </c>
      <c r="AM70">
        <v>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0.76</v>
      </c>
      <c r="AU70" t="s">
        <v>26</v>
      </c>
      <c r="AV70">
        <v>0</v>
      </c>
      <c r="AW70">
        <v>2</v>
      </c>
      <c r="AX70">
        <v>52213378</v>
      </c>
      <c r="AY70">
        <v>1</v>
      </c>
      <c r="AZ70">
        <v>0</v>
      </c>
      <c r="BA70">
        <v>82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f>ROUND(Y70*Source!I244*DO70,9)</f>
        <v>0</v>
      </c>
      <c r="CX70">
        <f>ROUND(Y70*Source!I244,9)</f>
        <v>4.91568</v>
      </c>
      <c r="CY70">
        <f>AB70</f>
        <v>34.53</v>
      </c>
      <c r="CZ70">
        <f>AF70</f>
        <v>3.95</v>
      </c>
      <c r="DA70">
        <f>AJ70</f>
        <v>8.35</v>
      </c>
      <c r="DB70">
        <f t="shared" si="33"/>
        <v>3.96</v>
      </c>
      <c r="DC70">
        <f t="shared" si="34"/>
        <v>0</v>
      </c>
      <c r="DD70" t="s">
        <v>3</v>
      </c>
      <c r="DE70" t="s">
        <v>3</v>
      </c>
      <c r="DF70">
        <f t="shared" si="31"/>
        <v>0</v>
      </c>
      <c r="DG70">
        <f>ROUND(ROUND(AF70*AJ70,2)*CX70,2)</f>
        <v>162.12</v>
      </c>
      <c r="DH70">
        <f>ROUND(ROUND(AG70*AK70,2)*CX70,2)</f>
        <v>0</v>
      </c>
      <c r="DI70">
        <f t="shared" si="35"/>
        <v>0</v>
      </c>
      <c r="DJ70">
        <f>DG70</f>
        <v>162.12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ROW(Source!A244)</f>
        <v>244</v>
      </c>
      <c r="B71">
        <v>52210627</v>
      </c>
      <c r="C71">
        <v>52213358</v>
      </c>
      <c r="D71">
        <v>30571194</v>
      </c>
      <c r="E71">
        <v>1</v>
      </c>
      <c r="F71">
        <v>1</v>
      </c>
      <c r="G71">
        <v>30515945</v>
      </c>
      <c r="H71">
        <v>3</v>
      </c>
      <c r="I71" t="s">
        <v>320</v>
      </c>
      <c r="J71" t="s">
        <v>321</v>
      </c>
      <c r="K71" t="s">
        <v>322</v>
      </c>
      <c r="L71">
        <v>1348</v>
      </c>
      <c r="N71">
        <v>1009</v>
      </c>
      <c r="O71" t="s">
        <v>323</v>
      </c>
      <c r="P71" t="s">
        <v>323</v>
      </c>
      <c r="Q71">
        <v>1000</v>
      </c>
      <c r="W71">
        <v>0</v>
      </c>
      <c r="X71">
        <v>563176784</v>
      </c>
      <c r="Y71">
        <f t="shared" ref="Y71:Y78" si="36">AT71</f>
        <v>1E-4</v>
      </c>
      <c r="AA71">
        <v>76235.399999999994</v>
      </c>
      <c r="AB71">
        <v>0</v>
      </c>
      <c r="AC71">
        <v>0</v>
      </c>
      <c r="AD71">
        <v>0</v>
      </c>
      <c r="AE71">
        <v>6521.42</v>
      </c>
      <c r="AF71">
        <v>0</v>
      </c>
      <c r="AG71">
        <v>0</v>
      </c>
      <c r="AH71">
        <v>0</v>
      </c>
      <c r="AI71">
        <v>11.69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1E-4</v>
      </c>
      <c r="AU71" t="s">
        <v>3</v>
      </c>
      <c r="AV71">
        <v>0</v>
      </c>
      <c r="AW71">
        <v>2</v>
      </c>
      <c r="AX71">
        <v>52213379</v>
      </c>
      <c r="AY71">
        <v>1</v>
      </c>
      <c r="AZ71">
        <v>0</v>
      </c>
      <c r="BA71">
        <v>83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ROUND(Y71*Source!I244,9)</f>
        <v>4.8999999999999998E-4</v>
      </c>
      <c r="CY71">
        <f t="shared" ref="CY71:CY78" si="37">AA71</f>
        <v>76235.399999999994</v>
      </c>
      <c r="CZ71">
        <f t="shared" ref="CZ71:CZ78" si="38">AE71</f>
        <v>6521.42</v>
      </c>
      <c r="DA71">
        <f t="shared" ref="DA71:DA78" si="39">AI71</f>
        <v>11.69</v>
      </c>
      <c r="DB71">
        <f t="shared" ref="DB71:DB78" si="40">ROUND(ROUND(AT71*CZ71,2),6)</f>
        <v>0.65</v>
      </c>
      <c r="DC71">
        <f t="shared" ref="DC71:DC78" si="41">ROUND(ROUND(AT71*AG71,2),6)</f>
        <v>0</v>
      </c>
      <c r="DD71" t="s">
        <v>3</v>
      </c>
      <c r="DE71" t="s">
        <v>3</v>
      </c>
      <c r="DF71">
        <f t="shared" ref="DF71:DF78" si="42">ROUND(ROUND(AE71*AI71,2)*CX71,2)</f>
        <v>37.36</v>
      </c>
      <c r="DG71">
        <f t="shared" ref="DG71:DG79" si="43">ROUND(ROUND(AF71,2)*CX71,2)</f>
        <v>0</v>
      </c>
      <c r="DH71">
        <f t="shared" ref="DH71:DH79" si="44">ROUND(ROUND(AG71,2)*CX71,2)</f>
        <v>0</v>
      </c>
      <c r="DI71">
        <f t="shared" si="35"/>
        <v>0</v>
      </c>
      <c r="DJ71">
        <f t="shared" ref="DJ71:DJ78" si="45">DF71</f>
        <v>37.36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ROW(Source!A244)</f>
        <v>244</v>
      </c>
      <c r="B72">
        <v>52210627</v>
      </c>
      <c r="C72">
        <v>52213358</v>
      </c>
      <c r="D72">
        <v>30572584</v>
      </c>
      <c r="E72">
        <v>1</v>
      </c>
      <c r="F72">
        <v>1</v>
      </c>
      <c r="G72">
        <v>30515945</v>
      </c>
      <c r="H72">
        <v>3</v>
      </c>
      <c r="I72" t="s">
        <v>324</v>
      </c>
      <c r="J72" t="s">
        <v>325</v>
      </c>
      <c r="K72" t="s">
        <v>326</v>
      </c>
      <c r="L72">
        <v>1346</v>
      </c>
      <c r="N72">
        <v>1009</v>
      </c>
      <c r="O72" t="s">
        <v>166</v>
      </c>
      <c r="P72" t="s">
        <v>166</v>
      </c>
      <c r="Q72">
        <v>1</v>
      </c>
      <c r="W72">
        <v>0</v>
      </c>
      <c r="X72">
        <v>362211761</v>
      </c>
      <c r="Y72">
        <f t="shared" si="36"/>
        <v>0.09</v>
      </c>
      <c r="AA72">
        <v>129.41</v>
      </c>
      <c r="AB72">
        <v>0</v>
      </c>
      <c r="AC72">
        <v>0</v>
      </c>
      <c r="AD72">
        <v>0</v>
      </c>
      <c r="AE72">
        <v>18.149999999999999</v>
      </c>
      <c r="AF72">
        <v>0</v>
      </c>
      <c r="AG72">
        <v>0</v>
      </c>
      <c r="AH72">
        <v>0</v>
      </c>
      <c r="AI72">
        <v>7.13</v>
      </c>
      <c r="AJ72">
        <v>1</v>
      </c>
      <c r="AK72">
        <v>1</v>
      </c>
      <c r="AL72">
        <v>1</v>
      </c>
      <c r="AM72">
        <v>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0.09</v>
      </c>
      <c r="AU72" t="s">
        <v>3</v>
      </c>
      <c r="AV72">
        <v>0</v>
      </c>
      <c r="AW72">
        <v>2</v>
      </c>
      <c r="AX72">
        <v>52213380</v>
      </c>
      <c r="AY72">
        <v>1</v>
      </c>
      <c r="AZ72">
        <v>0</v>
      </c>
      <c r="BA72">
        <v>84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ROUND(Y72*Source!I244,9)</f>
        <v>0.441</v>
      </c>
      <c r="CY72">
        <f t="shared" si="37"/>
        <v>129.41</v>
      </c>
      <c r="CZ72">
        <f t="shared" si="38"/>
        <v>18.149999999999999</v>
      </c>
      <c r="DA72">
        <f t="shared" si="39"/>
        <v>7.13</v>
      </c>
      <c r="DB72">
        <f t="shared" si="40"/>
        <v>1.63</v>
      </c>
      <c r="DC72">
        <f t="shared" si="41"/>
        <v>0</v>
      </c>
      <c r="DD72" t="s">
        <v>3</v>
      </c>
      <c r="DE72" t="s">
        <v>3</v>
      </c>
      <c r="DF72">
        <f t="shared" si="42"/>
        <v>57.07</v>
      </c>
      <c r="DG72">
        <f t="shared" si="43"/>
        <v>0</v>
      </c>
      <c r="DH72">
        <f t="shared" si="44"/>
        <v>0</v>
      </c>
      <c r="DI72">
        <f t="shared" si="35"/>
        <v>0</v>
      </c>
      <c r="DJ72">
        <f t="shared" si="45"/>
        <v>57.07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ROW(Source!A244)</f>
        <v>244</v>
      </c>
      <c r="B73">
        <v>52210627</v>
      </c>
      <c r="C73">
        <v>52213358</v>
      </c>
      <c r="D73">
        <v>30571269</v>
      </c>
      <c r="E73">
        <v>1</v>
      </c>
      <c r="F73">
        <v>1</v>
      </c>
      <c r="G73">
        <v>30515945</v>
      </c>
      <c r="H73">
        <v>3</v>
      </c>
      <c r="I73" t="s">
        <v>327</v>
      </c>
      <c r="J73" t="s">
        <v>328</v>
      </c>
      <c r="K73" t="s">
        <v>329</v>
      </c>
      <c r="L73">
        <v>1339</v>
      </c>
      <c r="N73">
        <v>1007</v>
      </c>
      <c r="O73" t="s">
        <v>222</v>
      </c>
      <c r="P73" t="s">
        <v>222</v>
      </c>
      <c r="Q73">
        <v>1</v>
      </c>
      <c r="W73">
        <v>0</v>
      </c>
      <c r="X73">
        <v>-723752243</v>
      </c>
      <c r="Y73">
        <f t="shared" si="36"/>
        <v>0.01</v>
      </c>
      <c r="AA73">
        <v>8083.31</v>
      </c>
      <c r="AB73">
        <v>0</v>
      </c>
      <c r="AC73">
        <v>0</v>
      </c>
      <c r="AD73">
        <v>0</v>
      </c>
      <c r="AE73">
        <v>1183.5</v>
      </c>
      <c r="AF73">
        <v>0</v>
      </c>
      <c r="AG73">
        <v>0</v>
      </c>
      <c r="AH73">
        <v>0</v>
      </c>
      <c r="AI73">
        <v>6.83</v>
      </c>
      <c r="AJ73">
        <v>1</v>
      </c>
      <c r="AK73">
        <v>1</v>
      </c>
      <c r="AL73">
        <v>1</v>
      </c>
      <c r="AM73">
        <v>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0.01</v>
      </c>
      <c r="AU73" t="s">
        <v>3</v>
      </c>
      <c r="AV73">
        <v>0</v>
      </c>
      <c r="AW73">
        <v>2</v>
      </c>
      <c r="AX73">
        <v>52213381</v>
      </c>
      <c r="AY73">
        <v>1</v>
      </c>
      <c r="AZ73">
        <v>0</v>
      </c>
      <c r="BA73">
        <v>85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ROUND(Y73*Source!I244,9)</f>
        <v>4.9000000000000002E-2</v>
      </c>
      <c r="CY73">
        <f t="shared" si="37"/>
        <v>8083.31</v>
      </c>
      <c r="CZ73">
        <f t="shared" si="38"/>
        <v>1183.5</v>
      </c>
      <c r="DA73">
        <f t="shared" si="39"/>
        <v>6.83</v>
      </c>
      <c r="DB73">
        <f t="shared" si="40"/>
        <v>11.84</v>
      </c>
      <c r="DC73">
        <f t="shared" si="41"/>
        <v>0</v>
      </c>
      <c r="DD73" t="s">
        <v>3</v>
      </c>
      <c r="DE73" t="s">
        <v>3</v>
      </c>
      <c r="DF73">
        <f t="shared" si="42"/>
        <v>396.08</v>
      </c>
      <c r="DG73">
        <f t="shared" si="43"/>
        <v>0</v>
      </c>
      <c r="DH73">
        <f t="shared" si="44"/>
        <v>0</v>
      </c>
      <c r="DI73">
        <f t="shared" si="35"/>
        <v>0</v>
      </c>
      <c r="DJ73">
        <f t="shared" si="45"/>
        <v>396.08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ROW(Source!A244)</f>
        <v>244</v>
      </c>
      <c r="B74">
        <v>52210627</v>
      </c>
      <c r="C74">
        <v>52213358</v>
      </c>
      <c r="D74">
        <v>30571128</v>
      </c>
      <c r="E74">
        <v>1</v>
      </c>
      <c r="F74">
        <v>1</v>
      </c>
      <c r="G74">
        <v>30515945</v>
      </c>
      <c r="H74">
        <v>3</v>
      </c>
      <c r="I74" t="s">
        <v>330</v>
      </c>
      <c r="J74" t="s">
        <v>331</v>
      </c>
      <c r="K74" t="s">
        <v>332</v>
      </c>
      <c r="L74">
        <v>1348</v>
      </c>
      <c r="N74">
        <v>1009</v>
      </c>
      <c r="O74" t="s">
        <v>323</v>
      </c>
      <c r="P74" t="s">
        <v>323</v>
      </c>
      <c r="Q74">
        <v>1000</v>
      </c>
      <c r="W74">
        <v>0</v>
      </c>
      <c r="X74">
        <v>-1216696637</v>
      </c>
      <c r="Y74">
        <f t="shared" si="36"/>
        <v>2.8700000000000002E-3</v>
      </c>
      <c r="AA74">
        <v>119891.56</v>
      </c>
      <c r="AB74">
        <v>0</v>
      </c>
      <c r="AC74">
        <v>0</v>
      </c>
      <c r="AD74">
        <v>0</v>
      </c>
      <c r="AE74">
        <v>24618.39</v>
      </c>
      <c r="AF74">
        <v>0</v>
      </c>
      <c r="AG74">
        <v>0</v>
      </c>
      <c r="AH74">
        <v>0</v>
      </c>
      <c r="AI74">
        <v>4.87</v>
      </c>
      <c r="AJ74">
        <v>1</v>
      </c>
      <c r="AK74">
        <v>1</v>
      </c>
      <c r="AL74">
        <v>1</v>
      </c>
      <c r="AM74">
        <v>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2.8700000000000002E-3</v>
      </c>
      <c r="AU74" t="s">
        <v>3</v>
      </c>
      <c r="AV74">
        <v>0</v>
      </c>
      <c r="AW74">
        <v>2</v>
      </c>
      <c r="AX74">
        <v>52213382</v>
      </c>
      <c r="AY74">
        <v>1</v>
      </c>
      <c r="AZ74">
        <v>0</v>
      </c>
      <c r="BA74">
        <v>86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ROUND(Y74*Source!I244,9)</f>
        <v>1.4063000000000001E-2</v>
      </c>
      <c r="CY74">
        <f t="shared" si="37"/>
        <v>119891.56</v>
      </c>
      <c r="CZ74">
        <f t="shared" si="38"/>
        <v>24618.39</v>
      </c>
      <c r="DA74">
        <f t="shared" si="39"/>
        <v>4.87</v>
      </c>
      <c r="DB74">
        <f t="shared" si="40"/>
        <v>70.650000000000006</v>
      </c>
      <c r="DC74">
        <f t="shared" si="41"/>
        <v>0</v>
      </c>
      <c r="DD74" t="s">
        <v>3</v>
      </c>
      <c r="DE74" t="s">
        <v>3</v>
      </c>
      <c r="DF74">
        <f t="shared" si="42"/>
        <v>1686.04</v>
      </c>
      <c r="DG74">
        <f t="shared" si="43"/>
        <v>0</v>
      </c>
      <c r="DH74">
        <f t="shared" si="44"/>
        <v>0</v>
      </c>
      <c r="DI74">
        <f t="shared" si="35"/>
        <v>0</v>
      </c>
      <c r="DJ74">
        <f t="shared" si="45"/>
        <v>1686.04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ROW(Source!A244)</f>
        <v>244</v>
      </c>
      <c r="B75">
        <v>52210627</v>
      </c>
      <c r="C75">
        <v>52213358</v>
      </c>
      <c r="D75">
        <v>30571881</v>
      </c>
      <c r="E75">
        <v>1</v>
      </c>
      <c r="F75">
        <v>1</v>
      </c>
      <c r="G75">
        <v>30515945</v>
      </c>
      <c r="H75">
        <v>3</v>
      </c>
      <c r="I75" t="s">
        <v>333</v>
      </c>
      <c r="J75" t="s">
        <v>334</v>
      </c>
      <c r="K75" t="s">
        <v>335</v>
      </c>
      <c r="L75">
        <v>1348</v>
      </c>
      <c r="N75">
        <v>1009</v>
      </c>
      <c r="O75" t="s">
        <v>323</v>
      </c>
      <c r="P75" t="s">
        <v>323</v>
      </c>
      <c r="Q75">
        <v>1000</v>
      </c>
      <c r="W75">
        <v>0</v>
      </c>
      <c r="X75">
        <v>-1557622869</v>
      </c>
      <c r="Y75">
        <f t="shared" si="36"/>
        <v>9.4000000000000004E-3</v>
      </c>
      <c r="AA75">
        <v>54621.75</v>
      </c>
      <c r="AB75">
        <v>0</v>
      </c>
      <c r="AC75">
        <v>0</v>
      </c>
      <c r="AD75">
        <v>0</v>
      </c>
      <c r="AE75">
        <v>6870.66</v>
      </c>
      <c r="AF75">
        <v>0</v>
      </c>
      <c r="AG75">
        <v>0</v>
      </c>
      <c r="AH75">
        <v>0</v>
      </c>
      <c r="AI75">
        <v>7.95</v>
      </c>
      <c r="AJ75">
        <v>1</v>
      </c>
      <c r="AK75">
        <v>1</v>
      </c>
      <c r="AL75">
        <v>1</v>
      </c>
      <c r="AM75">
        <v>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9.4000000000000004E-3</v>
      </c>
      <c r="AU75" t="s">
        <v>3</v>
      </c>
      <c r="AV75">
        <v>0</v>
      </c>
      <c r="AW75">
        <v>2</v>
      </c>
      <c r="AX75">
        <v>52213383</v>
      </c>
      <c r="AY75">
        <v>1</v>
      </c>
      <c r="AZ75">
        <v>0</v>
      </c>
      <c r="BA75">
        <v>87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ROUND(Y75*Source!I244,9)</f>
        <v>4.6059999999999997E-2</v>
      </c>
      <c r="CY75">
        <f t="shared" si="37"/>
        <v>54621.75</v>
      </c>
      <c r="CZ75">
        <f t="shared" si="38"/>
        <v>6870.66</v>
      </c>
      <c r="DA75">
        <f t="shared" si="39"/>
        <v>7.95</v>
      </c>
      <c r="DB75">
        <f t="shared" si="40"/>
        <v>64.58</v>
      </c>
      <c r="DC75">
        <f t="shared" si="41"/>
        <v>0</v>
      </c>
      <c r="DD75" t="s">
        <v>3</v>
      </c>
      <c r="DE75" t="s">
        <v>3</v>
      </c>
      <c r="DF75">
        <f t="shared" si="42"/>
        <v>2515.88</v>
      </c>
      <c r="DG75">
        <f t="shared" si="43"/>
        <v>0</v>
      </c>
      <c r="DH75">
        <f t="shared" si="44"/>
        <v>0</v>
      </c>
      <c r="DI75">
        <f t="shared" si="35"/>
        <v>0</v>
      </c>
      <c r="DJ75">
        <f t="shared" si="45"/>
        <v>2515.88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ROW(Source!A244)</f>
        <v>244</v>
      </c>
      <c r="B76">
        <v>52210627</v>
      </c>
      <c r="C76">
        <v>52213358</v>
      </c>
      <c r="D76">
        <v>30571908</v>
      </c>
      <c r="E76">
        <v>1</v>
      </c>
      <c r="F76">
        <v>1</v>
      </c>
      <c r="G76">
        <v>30515945</v>
      </c>
      <c r="H76">
        <v>3</v>
      </c>
      <c r="I76" t="s">
        <v>336</v>
      </c>
      <c r="J76" t="s">
        <v>337</v>
      </c>
      <c r="K76" t="s">
        <v>338</v>
      </c>
      <c r="L76">
        <v>1348</v>
      </c>
      <c r="N76">
        <v>1009</v>
      </c>
      <c r="O76" t="s">
        <v>323</v>
      </c>
      <c r="P76" t="s">
        <v>323</v>
      </c>
      <c r="Q76">
        <v>1000</v>
      </c>
      <c r="W76">
        <v>0</v>
      </c>
      <c r="X76">
        <v>195369394</v>
      </c>
      <c r="Y76">
        <f t="shared" si="36"/>
        <v>4.0000000000000003E-5</v>
      </c>
      <c r="AA76">
        <v>85798.95</v>
      </c>
      <c r="AB76">
        <v>0</v>
      </c>
      <c r="AC76">
        <v>0</v>
      </c>
      <c r="AD76">
        <v>0</v>
      </c>
      <c r="AE76">
        <v>9098.51</v>
      </c>
      <c r="AF76">
        <v>0</v>
      </c>
      <c r="AG76">
        <v>0</v>
      </c>
      <c r="AH76">
        <v>0</v>
      </c>
      <c r="AI76">
        <v>9.43</v>
      </c>
      <c r="AJ76">
        <v>1</v>
      </c>
      <c r="AK76">
        <v>1</v>
      </c>
      <c r="AL76">
        <v>1</v>
      </c>
      <c r="AM76">
        <v>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4.0000000000000003E-5</v>
      </c>
      <c r="AU76" t="s">
        <v>3</v>
      </c>
      <c r="AV76">
        <v>0</v>
      </c>
      <c r="AW76">
        <v>2</v>
      </c>
      <c r="AX76">
        <v>52213384</v>
      </c>
      <c r="AY76">
        <v>1</v>
      </c>
      <c r="AZ76">
        <v>0</v>
      </c>
      <c r="BA76">
        <v>88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ROUND(Y76*Source!I244,9)</f>
        <v>1.9599999999999999E-4</v>
      </c>
      <c r="CY76">
        <f t="shared" si="37"/>
        <v>85798.95</v>
      </c>
      <c r="CZ76">
        <f t="shared" si="38"/>
        <v>9098.51</v>
      </c>
      <c r="DA76">
        <f t="shared" si="39"/>
        <v>9.43</v>
      </c>
      <c r="DB76">
        <f t="shared" si="40"/>
        <v>0.36</v>
      </c>
      <c r="DC76">
        <f t="shared" si="41"/>
        <v>0</v>
      </c>
      <c r="DD76" t="s">
        <v>3</v>
      </c>
      <c r="DE76" t="s">
        <v>3</v>
      </c>
      <c r="DF76">
        <f t="shared" si="42"/>
        <v>16.82</v>
      </c>
      <c r="DG76">
        <f t="shared" si="43"/>
        <v>0</v>
      </c>
      <c r="DH76">
        <f t="shared" si="44"/>
        <v>0</v>
      </c>
      <c r="DI76">
        <f t="shared" si="35"/>
        <v>0</v>
      </c>
      <c r="DJ76">
        <f t="shared" si="45"/>
        <v>16.82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ROW(Source!A244)</f>
        <v>244</v>
      </c>
      <c r="B77">
        <v>52210627</v>
      </c>
      <c r="C77">
        <v>52213358</v>
      </c>
      <c r="D77">
        <v>30584877</v>
      </c>
      <c r="E77">
        <v>1</v>
      </c>
      <c r="F77">
        <v>1</v>
      </c>
      <c r="G77">
        <v>30515945</v>
      </c>
      <c r="H77">
        <v>3</v>
      </c>
      <c r="I77" t="s">
        <v>339</v>
      </c>
      <c r="J77" t="s">
        <v>340</v>
      </c>
      <c r="K77" t="s">
        <v>341</v>
      </c>
      <c r="L77">
        <v>1356</v>
      </c>
      <c r="N77">
        <v>1010</v>
      </c>
      <c r="O77" t="s">
        <v>342</v>
      </c>
      <c r="P77" t="s">
        <v>342</v>
      </c>
      <c r="Q77">
        <v>1000</v>
      </c>
      <c r="W77">
        <v>0</v>
      </c>
      <c r="X77">
        <v>1695819439</v>
      </c>
      <c r="Y77">
        <f t="shared" si="36"/>
        <v>4.1000000000000003E-3</v>
      </c>
      <c r="AA77">
        <v>572.37</v>
      </c>
      <c r="AB77">
        <v>0</v>
      </c>
      <c r="AC77">
        <v>0</v>
      </c>
      <c r="AD77">
        <v>0</v>
      </c>
      <c r="AE77">
        <v>56.17</v>
      </c>
      <c r="AF77">
        <v>0</v>
      </c>
      <c r="AG77">
        <v>0</v>
      </c>
      <c r="AH77">
        <v>0</v>
      </c>
      <c r="AI77">
        <v>10.19</v>
      </c>
      <c r="AJ77">
        <v>1</v>
      </c>
      <c r="AK77">
        <v>1</v>
      </c>
      <c r="AL77">
        <v>1</v>
      </c>
      <c r="AM77">
        <v>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4.1000000000000003E-3</v>
      </c>
      <c r="AU77" t="s">
        <v>3</v>
      </c>
      <c r="AV77">
        <v>0</v>
      </c>
      <c r="AW77">
        <v>2</v>
      </c>
      <c r="AX77">
        <v>52213385</v>
      </c>
      <c r="AY77">
        <v>1</v>
      </c>
      <c r="AZ77">
        <v>0</v>
      </c>
      <c r="BA77">
        <v>89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ROUND(Y77*Source!I244,9)</f>
        <v>2.009E-2</v>
      </c>
      <c r="CY77">
        <f t="shared" si="37"/>
        <v>572.37</v>
      </c>
      <c r="CZ77">
        <f t="shared" si="38"/>
        <v>56.17</v>
      </c>
      <c r="DA77">
        <f t="shared" si="39"/>
        <v>10.19</v>
      </c>
      <c r="DB77">
        <f t="shared" si="40"/>
        <v>0.23</v>
      </c>
      <c r="DC77">
        <f t="shared" si="41"/>
        <v>0</v>
      </c>
      <c r="DD77" t="s">
        <v>3</v>
      </c>
      <c r="DE77" t="s">
        <v>3</v>
      </c>
      <c r="DF77">
        <f t="shared" si="42"/>
        <v>11.5</v>
      </c>
      <c r="DG77">
        <f t="shared" si="43"/>
        <v>0</v>
      </c>
      <c r="DH77">
        <f t="shared" si="44"/>
        <v>0</v>
      </c>
      <c r="DI77">
        <f t="shared" si="35"/>
        <v>0</v>
      </c>
      <c r="DJ77">
        <f t="shared" si="45"/>
        <v>11.5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ROW(Source!A244)</f>
        <v>244</v>
      </c>
      <c r="B78">
        <v>52210627</v>
      </c>
      <c r="C78">
        <v>52213358</v>
      </c>
      <c r="D78">
        <v>30584624</v>
      </c>
      <c r="E78">
        <v>1</v>
      </c>
      <c r="F78">
        <v>1</v>
      </c>
      <c r="G78">
        <v>30515945</v>
      </c>
      <c r="H78">
        <v>3</v>
      </c>
      <c r="I78" t="s">
        <v>343</v>
      </c>
      <c r="J78" t="s">
        <v>344</v>
      </c>
      <c r="K78" t="s">
        <v>345</v>
      </c>
      <c r="L78">
        <v>1355</v>
      </c>
      <c r="N78">
        <v>1010</v>
      </c>
      <c r="O78" t="s">
        <v>244</v>
      </c>
      <c r="P78" t="s">
        <v>244</v>
      </c>
      <c r="Q78">
        <v>100</v>
      </c>
      <c r="W78">
        <v>0</v>
      </c>
      <c r="X78">
        <v>358261884</v>
      </c>
      <c r="Y78">
        <f t="shared" si="36"/>
        <v>0.66669999999999996</v>
      </c>
      <c r="AA78">
        <v>185.57</v>
      </c>
      <c r="AB78">
        <v>0</v>
      </c>
      <c r="AC78">
        <v>0</v>
      </c>
      <c r="AD78">
        <v>0</v>
      </c>
      <c r="AE78">
        <v>57.81</v>
      </c>
      <c r="AF78">
        <v>0</v>
      </c>
      <c r="AG78">
        <v>0</v>
      </c>
      <c r="AH78">
        <v>0</v>
      </c>
      <c r="AI78">
        <v>3.21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0.66669999999999996</v>
      </c>
      <c r="AU78" t="s">
        <v>3</v>
      </c>
      <c r="AV78">
        <v>0</v>
      </c>
      <c r="AW78">
        <v>2</v>
      </c>
      <c r="AX78">
        <v>52213386</v>
      </c>
      <c r="AY78">
        <v>1</v>
      </c>
      <c r="AZ78">
        <v>0</v>
      </c>
      <c r="BA78">
        <v>90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ROUND(Y78*Source!I244,9)</f>
        <v>3.2668300000000001</v>
      </c>
      <c r="CY78">
        <f t="shared" si="37"/>
        <v>185.57</v>
      </c>
      <c r="CZ78">
        <f t="shared" si="38"/>
        <v>57.81</v>
      </c>
      <c r="DA78">
        <f t="shared" si="39"/>
        <v>3.21</v>
      </c>
      <c r="DB78">
        <f t="shared" si="40"/>
        <v>38.54</v>
      </c>
      <c r="DC78">
        <f t="shared" si="41"/>
        <v>0</v>
      </c>
      <c r="DD78" t="s">
        <v>3</v>
      </c>
      <c r="DE78" t="s">
        <v>3</v>
      </c>
      <c r="DF78">
        <f t="shared" si="42"/>
        <v>606.23</v>
      </c>
      <c r="DG78">
        <f t="shared" si="43"/>
        <v>0</v>
      </c>
      <c r="DH78">
        <f t="shared" si="44"/>
        <v>0</v>
      </c>
      <c r="DI78">
        <f t="shared" si="35"/>
        <v>0</v>
      </c>
      <c r="DJ78">
        <f t="shared" si="45"/>
        <v>606.23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ROW(Source!A245)</f>
        <v>245</v>
      </c>
      <c r="B79">
        <v>52210569</v>
      </c>
      <c r="C79">
        <v>52213358</v>
      </c>
      <c r="D79">
        <v>30515951</v>
      </c>
      <c r="E79">
        <v>30515945</v>
      </c>
      <c r="F79">
        <v>1</v>
      </c>
      <c r="G79">
        <v>30515945</v>
      </c>
      <c r="H79">
        <v>1</v>
      </c>
      <c r="I79" t="s">
        <v>301</v>
      </c>
      <c r="J79" t="s">
        <v>3</v>
      </c>
      <c r="K79" t="s">
        <v>302</v>
      </c>
      <c r="L79">
        <v>1191</v>
      </c>
      <c r="N79">
        <v>1013</v>
      </c>
      <c r="O79" t="s">
        <v>303</v>
      </c>
      <c r="P79" t="s">
        <v>303</v>
      </c>
      <c r="Q79">
        <v>1</v>
      </c>
      <c r="W79">
        <v>0</v>
      </c>
      <c r="X79">
        <v>476480486</v>
      </c>
      <c r="Y79">
        <f t="shared" ref="Y79:Y84" si="46">((AT79*1.2)*1.1)</f>
        <v>71.438399999999987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5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54.12</v>
      </c>
      <c r="AU79" t="s">
        <v>26</v>
      </c>
      <c r="AV79">
        <v>1</v>
      </c>
      <c r="AW79">
        <v>2</v>
      </c>
      <c r="AX79">
        <v>52213373</v>
      </c>
      <c r="AY79">
        <v>1</v>
      </c>
      <c r="AZ79">
        <v>2048</v>
      </c>
      <c r="BA79">
        <v>92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U79">
        <f>ROUND(AT79*Source!I245*AH79*AL79,2)</f>
        <v>0</v>
      </c>
      <c r="CV79">
        <f>ROUND(Y79*Source!I245,9)</f>
        <v>350.04816</v>
      </c>
      <c r="CW79">
        <v>0</v>
      </c>
      <c r="CX79">
        <f>ROUND(Y79*Source!I245,9)</f>
        <v>350.04816</v>
      </c>
      <c r="CY79">
        <f>AD79</f>
        <v>0</v>
      </c>
      <c r="CZ79">
        <f>AH79</f>
        <v>0</v>
      </c>
      <c r="DA79">
        <f>AL79</f>
        <v>1</v>
      </c>
      <c r="DB79">
        <f t="shared" ref="DB79:DB84" si="47">ROUND(((ROUND(AT79*CZ79,2)*1.2)*1.1),6)</f>
        <v>0</v>
      </c>
      <c r="DC79">
        <f t="shared" ref="DC79:DC84" si="48">ROUND(((ROUND(AT79*AG79,2)*1.2)*1.1),6)</f>
        <v>0</v>
      </c>
      <c r="DD79" t="s">
        <v>3</v>
      </c>
      <c r="DE79" t="s">
        <v>3</v>
      </c>
      <c r="DF79">
        <f t="shared" ref="DF79:DF84" si="49">ROUND(ROUND(AE79,2)*CX79,2)</f>
        <v>0</v>
      </c>
      <c r="DG79">
        <f t="shared" si="43"/>
        <v>0</v>
      </c>
      <c r="DH79">
        <f t="shared" si="44"/>
        <v>0</v>
      </c>
      <c r="DI79">
        <f t="shared" si="35"/>
        <v>0</v>
      </c>
      <c r="DJ79">
        <f>DI79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ROW(Source!A245)</f>
        <v>245</v>
      </c>
      <c r="B80">
        <v>52210569</v>
      </c>
      <c r="C80">
        <v>52213358</v>
      </c>
      <c r="D80">
        <v>30596076</v>
      </c>
      <c r="E80">
        <v>1</v>
      </c>
      <c r="F80">
        <v>1</v>
      </c>
      <c r="G80">
        <v>30515945</v>
      </c>
      <c r="H80">
        <v>2</v>
      </c>
      <c r="I80" t="s">
        <v>304</v>
      </c>
      <c r="J80" t="s">
        <v>305</v>
      </c>
      <c r="K80" t="s">
        <v>306</v>
      </c>
      <c r="L80">
        <v>1368</v>
      </c>
      <c r="N80">
        <v>1011</v>
      </c>
      <c r="O80" t="s">
        <v>307</v>
      </c>
      <c r="P80" t="s">
        <v>307</v>
      </c>
      <c r="Q80">
        <v>1</v>
      </c>
      <c r="W80">
        <v>0</v>
      </c>
      <c r="X80">
        <v>873451332</v>
      </c>
      <c r="Y80">
        <f t="shared" si="46"/>
        <v>1.0427999999999999</v>
      </c>
      <c r="AA80">
        <v>0</v>
      </c>
      <c r="AB80">
        <v>1367.59</v>
      </c>
      <c r="AC80">
        <v>402.74</v>
      </c>
      <c r="AD80">
        <v>0</v>
      </c>
      <c r="AE80">
        <v>0</v>
      </c>
      <c r="AF80">
        <v>119.07</v>
      </c>
      <c r="AG80">
        <v>12.62</v>
      </c>
      <c r="AH80">
        <v>0</v>
      </c>
      <c r="AI80">
        <v>1</v>
      </c>
      <c r="AJ80">
        <v>10.97</v>
      </c>
      <c r="AK80">
        <v>30.48</v>
      </c>
      <c r="AL80">
        <v>1</v>
      </c>
      <c r="AM80">
        <v>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0.79</v>
      </c>
      <c r="AU80" t="s">
        <v>26</v>
      </c>
      <c r="AV80">
        <v>0</v>
      </c>
      <c r="AW80">
        <v>2</v>
      </c>
      <c r="AX80">
        <v>52213374</v>
      </c>
      <c r="AY80">
        <v>1</v>
      </c>
      <c r="AZ80">
        <v>0</v>
      </c>
      <c r="BA80">
        <v>93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f>ROUND(Y80*Source!I245*DO80,9)</f>
        <v>0</v>
      </c>
      <c r="CX80">
        <f>ROUND(Y80*Source!I245,9)</f>
        <v>5.1097200000000003</v>
      </c>
      <c r="CY80">
        <f>AB80</f>
        <v>1367.59</v>
      </c>
      <c r="CZ80">
        <f>AF80</f>
        <v>119.07</v>
      </c>
      <c r="DA80">
        <f>AJ80</f>
        <v>10.97</v>
      </c>
      <c r="DB80">
        <f t="shared" si="47"/>
        <v>124.1724</v>
      </c>
      <c r="DC80">
        <f t="shared" si="48"/>
        <v>13.160399999999999</v>
      </c>
      <c r="DD80" t="s">
        <v>3</v>
      </c>
      <c r="DE80" t="s">
        <v>3</v>
      </c>
      <c r="DF80">
        <f t="shared" si="49"/>
        <v>0</v>
      </c>
      <c r="DG80">
        <f>ROUND(ROUND(AF80*AJ80,2)*CX80,2)</f>
        <v>6674.32</v>
      </c>
      <c r="DH80">
        <f>ROUND(ROUND(AG80*AK80,2)*CX80,2)</f>
        <v>1965.5</v>
      </c>
      <c r="DI80">
        <f t="shared" si="35"/>
        <v>0</v>
      </c>
      <c r="DJ80">
        <f>DG80</f>
        <v>6674.32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ROW(Source!A245)</f>
        <v>245</v>
      </c>
      <c r="B81">
        <v>52210569</v>
      </c>
      <c r="C81">
        <v>52213358</v>
      </c>
      <c r="D81">
        <v>30595432</v>
      </c>
      <c r="E81">
        <v>1</v>
      </c>
      <c r="F81">
        <v>1</v>
      </c>
      <c r="G81">
        <v>30515945</v>
      </c>
      <c r="H81">
        <v>2</v>
      </c>
      <c r="I81" t="s">
        <v>308</v>
      </c>
      <c r="J81" t="s">
        <v>309</v>
      </c>
      <c r="K81" t="s">
        <v>310</v>
      </c>
      <c r="L81">
        <v>1368</v>
      </c>
      <c r="N81">
        <v>1011</v>
      </c>
      <c r="O81" t="s">
        <v>307</v>
      </c>
      <c r="P81" t="s">
        <v>307</v>
      </c>
      <c r="Q81">
        <v>1</v>
      </c>
      <c r="W81">
        <v>0</v>
      </c>
      <c r="X81">
        <v>974983249</v>
      </c>
      <c r="Y81">
        <f t="shared" si="46"/>
        <v>1.1352000000000002</v>
      </c>
      <c r="AA81">
        <v>0</v>
      </c>
      <c r="AB81">
        <v>61.48</v>
      </c>
      <c r="AC81">
        <v>0</v>
      </c>
      <c r="AD81">
        <v>0</v>
      </c>
      <c r="AE81">
        <v>0</v>
      </c>
      <c r="AF81">
        <v>6.68</v>
      </c>
      <c r="AG81">
        <v>0</v>
      </c>
      <c r="AH81">
        <v>0</v>
      </c>
      <c r="AI81">
        <v>1</v>
      </c>
      <c r="AJ81">
        <v>8.7899999999999991</v>
      </c>
      <c r="AK81">
        <v>30.48</v>
      </c>
      <c r="AL81">
        <v>1</v>
      </c>
      <c r="AM81">
        <v>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0.86</v>
      </c>
      <c r="AU81" t="s">
        <v>26</v>
      </c>
      <c r="AV81">
        <v>0</v>
      </c>
      <c r="AW81">
        <v>2</v>
      </c>
      <c r="AX81">
        <v>52213375</v>
      </c>
      <c r="AY81">
        <v>1</v>
      </c>
      <c r="AZ81">
        <v>2048</v>
      </c>
      <c r="BA81">
        <v>94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f>ROUND(Y81*Source!I245*DO81,9)</f>
        <v>0</v>
      </c>
      <c r="CX81">
        <f>ROUND(Y81*Source!I245,9)</f>
        <v>5.5624799999999999</v>
      </c>
      <c r="CY81">
        <f>AB81</f>
        <v>61.48</v>
      </c>
      <c r="CZ81">
        <f>AF81</f>
        <v>6.68</v>
      </c>
      <c r="DA81">
        <f>AJ81</f>
        <v>8.7899999999999991</v>
      </c>
      <c r="DB81">
        <f t="shared" si="47"/>
        <v>7.5768000000000004</v>
      </c>
      <c r="DC81">
        <f t="shared" si="48"/>
        <v>0</v>
      </c>
      <c r="DD81" t="s">
        <v>3</v>
      </c>
      <c r="DE81" t="s">
        <v>3</v>
      </c>
      <c r="DF81">
        <f t="shared" si="49"/>
        <v>0</v>
      </c>
      <c r="DG81">
        <f>ROUND(ROUND(AF81*AJ81,2)*CX81,2)</f>
        <v>326.63</v>
      </c>
      <c r="DH81">
        <f>ROUND(ROUND(AG81*AK81,2)*CX81,2)</f>
        <v>0</v>
      </c>
      <c r="DI81">
        <f t="shared" si="35"/>
        <v>0</v>
      </c>
      <c r="DJ81">
        <f>DG81</f>
        <v>326.63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ROW(Source!A245)</f>
        <v>245</v>
      </c>
      <c r="B82">
        <v>52210569</v>
      </c>
      <c r="C82">
        <v>52213358</v>
      </c>
      <c r="D82">
        <v>30595439</v>
      </c>
      <c r="E82">
        <v>1</v>
      </c>
      <c r="F82">
        <v>1</v>
      </c>
      <c r="G82">
        <v>30515945</v>
      </c>
      <c r="H82">
        <v>2</v>
      </c>
      <c r="I82" t="s">
        <v>311</v>
      </c>
      <c r="J82" t="s">
        <v>312</v>
      </c>
      <c r="K82" t="s">
        <v>313</v>
      </c>
      <c r="L82">
        <v>1368</v>
      </c>
      <c r="N82">
        <v>1011</v>
      </c>
      <c r="O82" t="s">
        <v>307</v>
      </c>
      <c r="P82" t="s">
        <v>307</v>
      </c>
      <c r="Q82">
        <v>1</v>
      </c>
      <c r="W82">
        <v>0</v>
      </c>
      <c r="X82">
        <v>437450338</v>
      </c>
      <c r="Y82">
        <f t="shared" si="46"/>
        <v>3.2076000000000002</v>
      </c>
      <c r="AA82">
        <v>0</v>
      </c>
      <c r="AB82">
        <v>4.72</v>
      </c>
      <c r="AC82">
        <v>0</v>
      </c>
      <c r="AD82">
        <v>0</v>
      </c>
      <c r="AE82">
        <v>0</v>
      </c>
      <c r="AF82">
        <v>0.54</v>
      </c>
      <c r="AG82">
        <v>0</v>
      </c>
      <c r="AH82">
        <v>0</v>
      </c>
      <c r="AI82">
        <v>1</v>
      </c>
      <c r="AJ82">
        <v>8.35</v>
      </c>
      <c r="AK82">
        <v>30.48</v>
      </c>
      <c r="AL82">
        <v>1</v>
      </c>
      <c r="AM82">
        <v>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2.4300000000000002</v>
      </c>
      <c r="AU82" t="s">
        <v>26</v>
      </c>
      <c r="AV82">
        <v>0</v>
      </c>
      <c r="AW82">
        <v>2</v>
      </c>
      <c r="AX82">
        <v>52213376</v>
      </c>
      <c r="AY82">
        <v>1</v>
      </c>
      <c r="AZ82">
        <v>2048</v>
      </c>
      <c r="BA82">
        <v>95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f>ROUND(Y82*Source!I245*DO82,9)</f>
        <v>0</v>
      </c>
      <c r="CX82">
        <f>ROUND(Y82*Source!I245,9)</f>
        <v>15.71724</v>
      </c>
      <c r="CY82">
        <f>AB82</f>
        <v>4.72</v>
      </c>
      <c r="CZ82">
        <f>AF82</f>
        <v>0.54</v>
      </c>
      <c r="DA82">
        <f>AJ82</f>
        <v>8.35</v>
      </c>
      <c r="DB82">
        <f t="shared" si="47"/>
        <v>1.7292000000000001</v>
      </c>
      <c r="DC82">
        <f t="shared" si="48"/>
        <v>0</v>
      </c>
      <c r="DD82" t="s">
        <v>3</v>
      </c>
      <c r="DE82" t="s">
        <v>3</v>
      </c>
      <c r="DF82">
        <f t="shared" si="49"/>
        <v>0</v>
      </c>
      <c r="DG82">
        <f>ROUND(ROUND(AF82*AJ82,2)*CX82,2)</f>
        <v>70.88</v>
      </c>
      <c r="DH82">
        <f>ROUND(ROUND(AG82*AK82,2)*CX82,2)</f>
        <v>0</v>
      </c>
      <c r="DI82">
        <f t="shared" si="35"/>
        <v>0</v>
      </c>
      <c r="DJ82">
        <f>DG82</f>
        <v>70.88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ROW(Source!A245)</f>
        <v>245</v>
      </c>
      <c r="B83">
        <v>52210569</v>
      </c>
      <c r="C83">
        <v>52213358</v>
      </c>
      <c r="D83">
        <v>30595647</v>
      </c>
      <c r="E83">
        <v>1</v>
      </c>
      <c r="F83">
        <v>1</v>
      </c>
      <c r="G83">
        <v>30515945</v>
      </c>
      <c r="H83">
        <v>2</v>
      </c>
      <c r="I83" t="s">
        <v>314</v>
      </c>
      <c r="J83" t="s">
        <v>315</v>
      </c>
      <c r="K83" t="s">
        <v>316</v>
      </c>
      <c r="L83">
        <v>1368</v>
      </c>
      <c r="N83">
        <v>1011</v>
      </c>
      <c r="O83" t="s">
        <v>307</v>
      </c>
      <c r="P83" t="s">
        <v>307</v>
      </c>
      <c r="Q83">
        <v>1</v>
      </c>
      <c r="W83">
        <v>0</v>
      </c>
      <c r="X83">
        <v>-2118605299</v>
      </c>
      <c r="Y83">
        <f t="shared" si="46"/>
        <v>1.1352000000000002</v>
      </c>
      <c r="AA83">
        <v>0</v>
      </c>
      <c r="AB83">
        <v>1687.81</v>
      </c>
      <c r="AC83">
        <v>464.01</v>
      </c>
      <c r="AD83">
        <v>0</v>
      </c>
      <c r="AE83">
        <v>0</v>
      </c>
      <c r="AF83">
        <v>141.16</v>
      </c>
      <c r="AG83">
        <v>14.54</v>
      </c>
      <c r="AH83">
        <v>0</v>
      </c>
      <c r="AI83">
        <v>1</v>
      </c>
      <c r="AJ83">
        <v>11.42</v>
      </c>
      <c r="AK83">
        <v>30.48</v>
      </c>
      <c r="AL83">
        <v>1</v>
      </c>
      <c r="AM83">
        <v>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0.86</v>
      </c>
      <c r="AU83" t="s">
        <v>26</v>
      </c>
      <c r="AV83">
        <v>0</v>
      </c>
      <c r="AW83">
        <v>2</v>
      </c>
      <c r="AX83">
        <v>52213377</v>
      </c>
      <c r="AY83">
        <v>1</v>
      </c>
      <c r="AZ83">
        <v>2048</v>
      </c>
      <c r="BA83">
        <v>96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f>ROUND(Y83*Source!I245*DO83,9)</f>
        <v>0</v>
      </c>
      <c r="CX83">
        <f>ROUND(Y83*Source!I245,9)</f>
        <v>5.5624799999999999</v>
      </c>
      <c r="CY83">
        <f>AB83</f>
        <v>1687.81</v>
      </c>
      <c r="CZ83">
        <f>AF83</f>
        <v>141.16</v>
      </c>
      <c r="DA83">
        <f>AJ83</f>
        <v>11.42</v>
      </c>
      <c r="DB83">
        <f t="shared" si="47"/>
        <v>160.24799999999999</v>
      </c>
      <c r="DC83">
        <f t="shared" si="48"/>
        <v>16.5</v>
      </c>
      <c r="DD83" t="s">
        <v>3</v>
      </c>
      <c r="DE83" t="s">
        <v>3</v>
      </c>
      <c r="DF83">
        <f t="shared" si="49"/>
        <v>0</v>
      </c>
      <c r="DG83">
        <f>ROUND(ROUND(AF83*AJ83,2)*CX83,2)</f>
        <v>8967</v>
      </c>
      <c r="DH83">
        <f>ROUND(ROUND(AG83*AK83,2)*CX83,2)</f>
        <v>2465.1799999999998</v>
      </c>
      <c r="DI83">
        <f t="shared" si="35"/>
        <v>0</v>
      </c>
      <c r="DJ83">
        <f>DG83</f>
        <v>8967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ROW(Source!A245)</f>
        <v>245</v>
      </c>
      <c r="B84">
        <v>52210569</v>
      </c>
      <c r="C84">
        <v>52213358</v>
      </c>
      <c r="D84">
        <v>30595653</v>
      </c>
      <c r="E84">
        <v>1</v>
      </c>
      <c r="F84">
        <v>1</v>
      </c>
      <c r="G84">
        <v>30515945</v>
      </c>
      <c r="H84">
        <v>2</v>
      </c>
      <c r="I84" t="s">
        <v>317</v>
      </c>
      <c r="J84" t="s">
        <v>318</v>
      </c>
      <c r="K84" t="s">
        <v>319</v>
      </c>
      <c r="L84">
        <v>1368</v>
      </c>
      <c r="N84">
        <v>1011</v>
      </c>
      <c r="O84" t="s">
        <v>307</v>
      </c>
      <c r="P84" t="s">
        <v>307</v>
      </c>
      <c r="Q84">
        <v>1</v>
      </c>
      <c r="W84">
        <v>0</v>
      </c>
      <c r="X84">
        <v>-165082980</v>
      </c>
      <c r="Y84">
        <f t="shared" si="46"/>
        <v>1.0032000000000001</v>
      </c>
      <c r="AA84">
        <v>0</v>
      </c>
      <c r="AB84">
        <v>34.53</v>
      </c>
      <c r="AC84">
        <v>0</v>
      </c>
      <c r="AD84">
        <v>0</v>
      </c>
      <c r="AE84">
        <v>0</v>
      </c>
      <c r="AF84">
        <v>3.95</v>
      </c>
      <c r="AG84">
        <v>0</v>
      </c>
      <c r="AH84">
        <v>0</v>
      </c>
      <c r="AI84">
        <v>1</v>
      </c>
      <c r="AJ84">
        <v>8.35</v>
      </c>
      <c r="AK84">
        <v>30.48</v>
      </c>
      <c r="AL84">
        <v>1</v>
      </c>
      <c r="AM84">
        <v>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0.76</v>
      </c>
      <c r="AU84" t="s">
        <v>26</v>
      </c>
      <c r="AV84">
        <v>0</v>
      </c>
      <c r="AW84">
        <v>2</v>
      </c>
      <c r="AX84">
        <v>52213378</v>
      </c>
      <c r="AY84">
        <v>1</v>
      </c>
      <c r="AZ84">
        <v>0</v>
      </c>
      <c r="BA84">
        <v>97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f>ROUND(Y84*Source!I245*DO84,9)</f>
        <v>0</v>
      </c>
      <c r="CX84">
        <f>ROUND(Y84*Source!I245,9)</f>
        <v>4.91568</v>
      </c>
      <c r="CY84">
        <f>AB84</f>
        <v>34.53</v>
      </c>
      <c r="CZ84">
        <f>AF84</f>
        <v>3.95</v>
      </c>
      <c r="DA84">
        <f>AJ84</f>
        <v>8.35</v>
      </c>
      <c r="DB84">
        <f t="shared" si="47"/>
        <v>3.96</v>
      </c>
      <c r="DC84">
        <f t="shared" si="48"/>
        <v>0</v>
      </c>
      <c r="DD84" t="s">
        <v>3</v>
      </c>
      <c r="DE84" t="s">
        <v>3</v>
      </c>
      <c r="DF84">
        <f t="shared" si="49"/>
        <v>0</v>
      </c>
      <c r="DG84">
        <f>ROUND(ROUND(AF84*AJ84,2)*CX84,2)</f>
        <v>162.12</v>
      </c>
      <c r="DH84">
        <f>ROUND(ROUND(AG84*AK84,2)*CX84,2)</f>
        <v>0</v>
      </c>
      <c r="DI84">
        <f t="shared" si="35"/>
        <v>0</v>
      </c>
      <c r="DJ84">
        <f>DG84</f>
        <v>162.12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ROW(Source!A245)</f>
        <v>245</v>
      </c>
      <c r="B85">
        <v>52210569</v>
      </c>
      <c r="C85">
        <v>52213358</v>
      </c>
      <c r="D85">
        <v>30571194</v>
      </c>
      <c r="E85">
        <v>1</v>
      </c>
      <c r="F85">
        <v>1</v>
      </c>
      <c r="G85">
        <v>30515945</v>
      </c>
      <c r="H85">
        <v>3</v>
      </c>
      <c r="I85" t="s">
        <v>320</v>
      </c>
      <c r="J85" t="s">
        <v>321</v>
      </c>
      <c r="K85" t="s">
        <v>322</v>
      </c>
      <c r="L85">
        <v>1348</v>
      </c>
      <c r="N85">
        <v>1009</v>
      </c>
      <c r="O85" t="s">
        <v>323</v>
      </c>
      <c r="P85" t="s">
        <v>323</v>
      </c>
      <c r="Q85">
        <v>1000</v>
      </c>
      <c r="W85">
        <v>0</v>
      </c>
      <c r="X85">
        <v>563176784</v>
      </c>
      <c r="Y85">
        <f t="shared" ref="Y85:Y92" si="50">AT85</f>
        <v>1E-4</v>
      </c>
      <c r="AA85">
        <v>76235.399999999994</v>
      </c>
      <c r="AB85">
        <v>0</v>
      </c>
      <c r="AC85">
        <v>0</v>
      </c>
      <c r="AD85">
        <v>0</v>
      </c>
      <c r="AE85">
        <v>6521.42</v>
      </c>
      <c r="AF85">
        <v>0</v>
      </c>
      <c r="AG85">
        <v>0</v>
      </c>
      <c r="AH85">
        <v>0</v>
      </c>
      <c r="AI85">
        <v>11.69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1E-4</v>
      </c>
      <c r="AU85" t="s">
        <v>3</v>
      </c>
      <c r="AV85">
        <v>0</v>
      </c>
      <c r="AW85">
        <v>2</v>
      </c>
      <c r="AX85">
        <v>52213379</v>
      </c>
      <c r="AY85">
        <v>1</v>
      </c>
      <c r="AZ85">
        <v>0</v>
      </c>
      <c r="BA85">
        <v>98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ROUND(Y85*Source!I245,9)</f>
        <v>4.8999999999999998E-4</v>
      </c>
      <c r="CY85">
        <f t="shared" ref="CY85:CY92" si="51">AA85</f>
        <v>76235.399999999994</v>
      </c>
      <c r="CZ85">
        <f t="shared" ref="CZ85:CZ92" si="52">AE85</f>
        <v>6521.42</v>
      </c>
      <c r="DA85">
        <f t="shared" ref="DA85:DA92" si="53">AI85</f>
        <v>11.69</v>
      </c>
      <c r="DB85">
        <f t="shared" ref="DB85:DB92" si="54">ROUND(ROUND(AT85*CZ85,2),6)</f>
        <v>0.65</v>
      </c>
      <c r="DC85">
        <f t="shared" ref="DC85:DC92" si="55">ROUND(ROUND(AT85*AG85,2),6)</f>
        <v>0</v>
      </c>
      <c r="DD85" t="s">
        <v>3</v>
      </c>
      <c r="DE85" t="s">
        <v>3</v>
      </c>
      <c r="DF85">
        <f t="shared" ref="DF85:DF92" si="56">ROUND(ROUND(AE85*AI85,2)*CX85,2)</f>
        <v>37.36</v>
      </c>
      <c r="DG85">
        <f t="shared" ref="DG85:DG93" si="57">ROUND(ROUND(AF85,2)*CX85,2)</f>
        <v>0</v>
      </c>
      <c r="DH85">
        <f t="shared" ref="DH85:DH93" si="58">ROUND(ROUND(AG85,2)*CX85,2)</f>
        <v>0</v>
      </c>
      <c r="DI85">
        <f t="shared" si="35"/>
        <v>0</v>
      </c>
      <c r="DJ85">
        <f t="shared" ref="DJ85:DJ92" si="59">DF85</f>
        <v>37.36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ROW(Source!A245)</f>
        <v>245</v>
      </c>
      <c r="B86">
        <v>52210569</v>
      </c>
      <c r="C86">
        <v>52213358</v>
      </c>
      <c r="D86">
        <v>30572584</v>
      </c>
      <c r="E86">
        <v>1</v>
      </c>
      <c r="F86">
        <v>1</v>
      </c>
      <c r="G86">
        <v>30515945</v>
      </c>
      <c r="H86">
        <v>3</v>
      </c>
      <c r="I86" t="s">
        <v>324</v>
      </c>
      <c r="J86" t="s">
        <v>325</v>
      </c>
      <c r="K86" t="s">
        <v>326</v>
      </c>
      <c r="L86">
        <v>1346</v>
      </c>
      <c r="N86">
        <v>1009</v>
      </c>
      <c r="O86" t="s">
        <v>166</v>
      </c>
      <c r="P86" t="s">
        <v>166</v>
      </c>
      <c r="Q86">
        <v>1</v>
      </c>
      <c r="W86">
        <v>0</v>
      </c>
      <c r="X86">
        <v>362211761</v>
      </c>
      <c r="Y86">
        <f t="shared" si="50"/>
        <v>0.09</v>
      </c>
      <c r="AA86">
        <v>129.41</v>
      </c>
      <c r="AB86">
        <v>0</v>
      </c>
      <c r="AC86">
        <v>0</v>
      </c>
      <c r="AD86">
        <v>0</v>
      </c>
      <c r="AE86">
        <v>18.149999999999999</v>
      </c>
      <c r="AF86">
        <v>0</v>
      </c>
      <c r="AG86">
        <v>0</v>
      </c>
      <c r="AH86">
        <v>0</v>
      </c>
      <c r="AI86">
        <v>7.13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0.09</v>
      </c>
      <c r="AU86" t="s">
        <v>3</v>
      </c>
      <c r="AV86">
        <v>0</v>
      </c>
      <c r="AW86">
        <v>2</v>
      </c>
      <c r="AX86">
        <v>52213380</v>
      </c>
      <c r="AY86">
        <v>1</v>
      </c>
      <c r="AZ86">
        <v>0</v>
      </c>
      <c r="BA86">
        <v>99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ROUND(Y86*Source!I245,9)</f>
        <v>0.441</v>
      </c>
      <c r="CY86">
        <f t="shared" si="51"/>
        <v>129.41</v>
      </c>
      <c r="CZ86">
        <f t="shared" si="52"/>
        <v>18.149999999999999</v>
      </c>
      <c r="DA86">
        <f t="shared" si="53"/>
        <v>7.13</v>
      </c>
      <c r="DB86">
        <f t="shared" si="54"/>
        <v>1.63</v>
      </c>
      <c r="DC86">
        <f t="shared" si="55"/>
        <v>0</v>
      </c>
      <c r="DD86" t="s">
        <v>3</v>
      </c>
      <c r="DE86" t="s">
        <v>3</v>
      </c>
      <c r="DF86">
        <f t="shared" si="56"/>
        <v>57.07</v>
      </c>
      <c r="DG86">
        <f t="shared" si="57"/>
        <v>0</v>
      </c>
      <c r="DH86">
        <f t="shared" si="58"/>
        <v>0</v>
      </c>
      <c r="DI86">
        <f t="shared" si="35"/>
        <v>0</v>
      </c>
      <c r="DJ86">
        <f t="shared" si="59"/>
        <v>57.07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ROW(Source!A245)</f>
        <v>245</v>
      </c>
      <c r="B87">
        <v>52210569</v>
      </c>
      <c r="C87">
        <v>52213358</v>
      </c>
      <c r="D87">
        <v>30571269</v>
      </c>
      <c r="E87">
        <v>1</v>
      </c>
      <c r="F87">
        <v>1</v>
      </c>
      <c r="G87">
        <v>30515945</v>
      </c>
      <c r="H87">
        <v>3</v>
      </c>
      <c r="I87" t="s">
        <v>327</v>
      </c>
      <c r="J87" t="s">
        <v>328</v>
      </c>
      <c r="K87" t="s">
        <v>329</v>
      </c>
      <c r="L87">
        <v>1339</v>
      </c>
      <c r="N87">
        <v>1007</v>
      </c>
      <c r="O87" t="s">
        <v>222</v>
      </c>
      <c r="P87" t="s">
        <v>222</v>
      </c>
      <c r="Q87">
        <v>1</v>
      </c>
      <c r="W87">
        <v>0</v>
      </c>
      <c r="X87">
        <v>-723752243</v>
      </c>
      <c r="Y87">
        <f t="shared" si="50"/>
        <v>0.01</v>
      </c>
      <c r="AA87">
        <v>8083.31</v>
      </c>
      <c r="AB87">
        <v>0</v>
      </c>
      <c r="AC87">
        <v>0</v>
      </c>
      <c r="AD87">
        <v>0</v>
      </c>
      <c r="AE87">
        <v>1183.5</v>
      </c>
      <c r="AF87">
        <v>0</v>
      </c>
      <c r="AG87">
        <v>0</v>
      </c>
      <c r="AH87">
        <v>0</v>
      </c>
      <c r="AI87">
        <v>6.83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0.01</v>
      </c>
      <c r="AU87" t="s">
        <v>3</v>
      </c>
      <c r="AV87">
        <v>0</v>
      </c>
      <c r="AW87">
        <v>2</v>
      </c>
      <c r="AX87">
        <v>52213381</v>
      </c>
      <c r="AY87">
        <v>1</v>
      </c>
      <c r="AZ87">
        <v>0</v>
      </c>
      <c r="BA87">
        <v>100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ROUND(Y87*Source!I245,9)</f>
        <v>4.9000000000000002E-2</v>
      </c>
      <c r="CY87">
        <f t="shared" si="51"/>
        <v>8083.31</v>
      </c>
      <c r="CZ87">
        <f t="shared" si="52"/>
        <v>1183.5</v>
      </c>
      <c r="DA87">
        <f t="shared" si="53"/>
        <v>6.83</v>
      </c>
      <c r="DB87">
        <f t="shared" si="54"/>
        <v>11.84</v>
      </c>
      <c r="DC87">
        <f t="shared" si="55"/>
        <v>0</v>
      </c>
      <c r="DD87" t="s">
        <v>3</v>
      </c>
      <c r="DE87" t="s">
        <v>3</v>
      </c>
      <c r="DF87">
        <f t="shared" si="56"/>
        <v>396.08</v>
      </c>
      <c r="DG87">
        <f t="shared" si="57"/>
        <v>0</v>
      </c>
      <c r="DH87">
        <f t="shared" si="58"/>
        <v>0</v>
      </c>
      <c r="DI87">
        <f t="shared" si="35"/>
        <v>0</v>
      </c>
      <c r="DJ87">
        <f t="shared" si="59"/>
        <v>396.08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ROW(Source!A245)</f>
        <v>245</v>
      </c>
      <c r="B88">
        <v>52210569</v>
      </c>
      <c r="C88">
        <v>52213358</v>
      </c>
      <c r="D88">
        <v>30571128</v>
      </c>
      <c r="E88">
        <v>1</v>
      </c>
      <c r="F88">
        <v>1</v>
      </c>
      <c r="G88">
        <v>30515945</v>
      </c>
      <c r="H88">
        <v>3</v>
      </c>
      <c r="I88" t="s">
        <v>330</v>
      </c>
      <c r="J88" t="s">
        <v>331</v>
      </c>
      <c r="K88" t="s">
        <v>332</v>
      </c>
      <c r="L88">
        <v>1348</v>
      </c>
      <c r="N88">
        <v>1009</v>
      </c>
      <c r="O88" t="s">
        <v>323</v>
      </c>
      <c r="P88" t="s">
        <v>323</v>
      </c>
      <c r="Q88">
        <v>1000</v>
      </c>
      <c r="W88">
        <v>0</v>
      </c>
      <c r="X88">
        <v>-1216696637</v>
      </c>
      <c r="Y88">
        <f t="shared" si="50"/>
        <v>2.8700000000000002E-3</v>
      </c>
      <c r="AA88">
        <v>119891.56</v>
      </c>
      <c r="AB88">
        <v>0</v>
      </c>
      <c r="AC88">
        <v>0</v>
      </c>
      <c r="AD88">
        <v>0</v>
      </c>
      <c r="AE88">
        <v>24618.39</v>
      </c>
      <c r="AF88">
        <v>0</v>
      </c>
      <c r="AG88">
        <v>0</v>
      </c>
      <c r="AH88">
        <v>0</v>
      </c>
      <c r="AI88">
        <v>4.87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2.8700000000000002E-3</v>
      </c>
      <c r="AU88" t="s">
        <v>3</v>
      </c>
      <c r="AV88">
        <v>0</v>
      </c>
      <c r="AW88">
        <v>2</v>
      </c>
      <c r="AX88">
        <v>52213382</v>
      </c>
      <c r="AY88">
        <v>1</v>
      </c>
      <c r="AZ88">
        <v>0</v>
      </c>
      <c r="BA88">
        <v>101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ROUND(Y88*Source!I245,9)</f>
        <v>1.4063000000000001E-2</v>
      </c>
      <c r="CY88">
        <f t="shared" si="51"/>
        <v>119891.56</v>
      </c>
      <c r="CZ88">
        <f t="shared" si="52"/>
        <v>24618.39</v>
      </c>
      <c r="DA88">
        <f t="shared" si="53"/>
        <v>4.87</v>
      </c>
      <c r="DB88">
        <f t="shared" si="54"/>
        <v>70.650000000000006</v>
      </c>
      <c r="DC88">
        <f t="shared" si="55"/>
        <v>0</v>
      </c>
      <c r="DD88" t="s">
        <v>3</v>
      </c>
      <c r="DE88" t="s">
        <v>3</v>
      </c>
      <c r="DF88">
        <f t="shared" si="56"/>
        <v>1686.04</v>
      </c>
      <c r="DG88">
        <f t="shared" si="57"/>
        <v>0</v>
      </c>
      <c r="DH88">
        <f t="shared" si="58"/>
        <v>0</v>
      </c>
      <c r="DI88">
        <f t="shared" si="35"/>
        <v>0</v>
      </c>
      <c r="DJ88">
        <f t="shared" si="59"/>
        <v>1686.04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ROW(Source!A245)</f>
        <v>245</v>
      </c>
      <c r="B89">
        <v>52210569</v>
      </c>
      <c r="C89">
        <v>52213358</v>
      </c>
      <c r="D89">
        <v>30571881</v>
      </c>
      <c r="E89">
        <v>1</v>
      </c>
      <c r="F89">
        <v>1</v>
      </c>
      <c r="G89">
        <v>30515945</v>
      </c>
      <c r="H89">
        <v>3</v>
      </c>
      <c r="I89" t="s">
        <v>333</v>
      </c>
      <c r="J89" t="s">
        <v>334</v>
      </c>
      <c r="K89" t="s">
        <v>335</v>
      </c>
      <c r="L89">
        <v>1348</v>
      </c>
      <c r="N89">
        <v>1009</v>
      </c>
      <c r="O89" t="s">
        <v>323</v>
      </c>
      <c r="P89" t="s">
        <v>323</v>
      </c>
      <c r="Q89">
        <v>1000</v>
      </c>
      <c r="W89">
        <v>0</v>
      </c>
      <c r="X89">
        <v>-1557622869</v>
      </c>
      <c r="Y89">
        <f t="shared" si="50"/>
        <v>9.4000000000000004E-3</v>
      </c>
      <c r="AA89">
        <v>54621.75</v>
      </c>
      <c r="AB89">
        <v>0</v>
      </c>
      <c r="AC89">
        <v>0</v>
      </c>
      <c r="AD89">
        <v>0</v>
      </c>
      <c r="AE89">
        <v>6870.66</v>
      </c>
      <c r="AF89">
        <v>0</v>
      </c>
      <c r="AG89">
        <v>0</v>
      </c>
      <c r="AH89">
        <v>0</v>
      </c>
      <c r="AI89">
        <v>7.95</v>
      </c>
      <c r="AJ89">
        <v>1</v>
      </c>
      <c r="AK89">
        <v>1</v>
      </c>
      <c r="AL89">
        <v>1</v>
      </c>
      <c r="AM89">
        <v>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9.4000000000000004E-3</v>
      </c>
      <c r="AU89" t="s">
        <v>3</v>
      </c>
      <c r="AV89">
        <v>0</v>
      </c>
      <c r="AW89">
        <v>2</v>
      </c>
      <c r="AX89">
        <v>52213383</v>
      </c>
      <c r="AY89">
        <v>1</v>
      </c>
      <c r="AZ89">
        <v>0</v>
      </c>
      <c r="BA89">
        <v>102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ROUND(Y89*Source!I245,9)</f>
        <v>4.6059999999999997E-2</v>
      </c>
      <c r="CY89">
        <f t="shared" si="51"/>
        <v>54621.75</v>
      </c>
      <c r="CZ89">
        <f t="shared" si="52"/>
        <v>6870.66</v>
      </c>
      <c r="DA89">
        <f t="shared" si="53"/>
        <v>7.95</v>
      </c>
      <c r="DB89">
        <f t="shared" si="54"/>
        <v>64.58</v>
      </c>
      <c r="DC89">
        <f t="shared" si="55"/>
        <v>0</v>
      </c>
      <c r="DD89" t="s">
        <v>3</v>
      </c>
      <c r="DE89" t="s">
        <v>3</v>
      </c>
      <c r="DF89">
        <f t="shared" si="56"/>
        <v>2515.88</v>
      </c>
      <c r="DG89">
        <f t="shared" si="57"/>
        <v>0</v>
      </c>
      <c r="DH89">
        <f t="shared" si="58"/>
        <v>0</v>
      </c>
      <c r="DI89">
        <f t="shared" si="35"/>
        <v>0</v>
      </c>
      <c r="DJ89">
        <f t="shared" si="59"/>
        <v>2515.88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ROW(Source!A245)</f>
        <v>245</v>
      </c>
      <c r="B90">
        <v>52210569</v>
      </c>
      <c r="C90">
        <v>52213358</v>
      </c>
      <c r="D90">
        <v>30571908</v>
      </c>
      <c r="E90">
        <v>1</v>
      </c>
      <c r="F90">
        <v>1</v>
      </c>
      <c r="G90">
        <v>30515945</v>
      </c>
      <c r="H90">
        <v>3</v>
      </c>
      <c r="I90" t="s">
        <v>336</v>
      </c>
      <c r="J90" t="s">
        <v>337</v>
      </c>
      <c r="K90" t="s">
        <v>338</v>
      </c>
      <c r="L90">
        <v>1348</v>
      </c>
      <c r="N90">
        <v>1009</v>
      </c>
      <c r="O90" t="s">
        <v>323</v>
      </c>
      <c r="P90" t="s">
        <v>323</v>
      </c>
      <c r="Q90">
        <v>1000</v>
      </c>
      <c r="W90">
        <v>0</v>
      </c>
      <c r="X90">
        <v>195369394</v>
      </c>
      <c r="Y90">
        <f t="shared" si="50"/>
        <v>4.0000000000000003E-5</v>
      </c>
      <c r="AA90">
        <v>85798.95</v>
      </c>
      <c r="AB90">
        <v>0</v>
      </c>
      <c r="AC90">
        <v>0</v>
      </c>
      <c r="AD90">
        <v>0</v>
      </c>
      <c r="AE90">
        <v>9098.51</v>
      </c>
      <c r="AF90">
        <v>0</v>
      </c>
      <c r="AG90">
        <v>0</v>
      </c>
      <c r="AH90">
        <v>0</v>
      </c>
      <c r="AI90">
        <v>9.43</v>
      </c>
      <c r="AJ90">
        <v>1</v>
      </c>
      <c r="AK90">
        <v>1</v>
      </c>
      <c r="AL90">
        <v>1</v>
      </c>
      <c r="AM90">
        <v>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4.0000000000000003E-5</v>
      </c>
      <c r="AU90" t="s">
        <v>3</v>
      </c>
      <c r="AV90">
        <v>0</v>
      </c>
      <c r="AW90">
        <v>2</v>
      </c>
      <c r="AX90">
        <v>52213384</v>
      </c>
      <c r="AY90">
        <v>1</v>
      </c>
      <c r="AZ90">
        <v>0</v>
      </c>
      <c r="BA90">
        <v>103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ROUND(Y90*Source!I245,9)</f>
        <v>1.9599999999999999E-4</v>
      </c>
      <c r="CY90">
        <f t="shared" si="51"/>
        <v>85798.95</v>
      </c>
      <c r="CZ90">
        <f t="shared" si="52"/>
        <v>9098.51</v>
      </c>
      <c r="DA90">
        <f t="shared" si="53"/>
        <v>9.43</v>
      </c>
      <c r="DB90">
        <f t="shared" si="54"/>
        <v>0.36</v>
      </c>
      <c r="DC90">
        <f t="shared" si="55"/>
        <v>0</v>
      </c>
      <c r="DD90" t="s">
        <v>3</v>
      </c>
      <c r="DE90" t="s">
        <v>3</v>
      </c>
      <c r="DF90">
        <f t="shared" si="56"/>
        <v>16.82</v>
      </c>
      <c r="DG90">
        <f t="shared" si="57"/>
        <v>0</v>
      </c>
      <c r="DH90">
        <f t="shared" si="58"/>
        <v>0</v>
      </c>
      <c r="DI90">
        <f t="shared" si="35"/>
        <v>0</v>
      </c>
      <c r="DJ90">
        <f t="shared" si="59"/>
        <v>16.82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ROW(Source!A245)</f>
        <v>245</v>
      </c>
      <c r="B91">
        <v>52210569</v>
      </c>
      <c r="C91">
        <v>52213358</v>
      </c>
      <c r="D91">
        <v>30584877</v>
      </c>
      <c r="E91">
        <v>1</v>
      </c>
      <c r="F91">
        <v>1</v>
      </c>
      <c r="G91">
        <v>30515945</v>
      </c>
      <c r="H91">
        <v>3</v>
      </c>
      <c r="I91" t="s">
        <v>339</v>
      </c>
      <c r="J91" t="s">
        <v>340</v>
      </c>
      <c r="K91" t="s">
        <v>341</v>
      </c>
      <c r="L91">
        <v>1356</v>
      </c>
      <c r="N91">
        <v>1010</v>
      </c>
      <c r="O91" t="s">
        <v>342</v>
      </c>
      <c r="P91" t="s">
        <v>342</v>
      </c>
      <c r="Q91">
        <v>1000</v>
      </c>
      <c r="W91">
        <v>0</v>
      </c>
      <c r="X91">
        <v>1695819439</v>
      </c>
      <c r="Y91">
        <f t="shared" si="50"/>
        <v>4.1000000000000003E-3</v>
      </c>
      <c r="AA91">
        <v>572.37</v>
      </c>
      <c r="AB91">
        <v>0</v>
      </c>
      <c r="AC91">
        <v>0</v>
      </c>
      <c r="AD91">
        <v>0</v>
      </c>
      <c r="AE91">
        <v>56.17</v>
      </c>
      <c r="AF91">
        <v>0</v>
      </c>
      <c r="AG91">
        <v>0</v>
      </c>
      <c r="AH91">
        <v>0</v>
      </c>
      <c r="AI91">
        <v>10.19</v>
      </c>
      <c r="AJ91">
        <v>1</v>
      </c>
      <c r="AK91">
        <v>1</v>
      </c>
      <c r="AL91">
        <v>1</v>
      </c>
      <c r="AM91">
        <v>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4.1000000000000003E-3</v>
      </c>
      <c r="AU91" t="s">
        <v>3</v>
      </c>
      <c r="AV91">
        <v>0</v>
      </c>
      <c r="AW91">
        <v>2</v>
      </c>
      <c r="AX91">
        <v>52213385</v>
      </c>
      <c r="AY91">
        <v>1</v>
      </c>
      <c r="AZ91">
        <v>0</v>
      </c>
      <c r="BA91">
        <v>104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ROUND(Y91*Source!I245,9)</f>
        <v>2.009E-2</v>
      </c>
      <c r="CY91">
        <f t="shared" si="51"/>
        <v>572.37</v>
      </c>
      <c r="CZ91">
        <f t="shared" si="52"/>
        <v>56.17</v>
      </c>
      <c r="DA91">
        <f t="shared" si="53"/>
        <v>10.19</v>
      </c>
      <c r="DB91">
        <f t="shared" si="54"/>
        <v>0.23</v>
      </c>
      <c r="DC91">
        <f t="shared" si="55"/>
        <v>0</v>
      </c>
      <c r="DD91" t="s">
        <v>3</v>
      </c>
      <c r="DE91" t="s">
        <v>3</v>
      </c>
      <c r="DF91">
        <f t="shared" si="56"/>
        <v>11.5</v>
      </c>
      <c r="DG91">
        <f t="shared" si="57"/>
        <v>0</v>
      </c>
      <c r="DH91">
        <f t="shared" si="58"/>
        <v>0</v>
      </c>
      <c r="DI91">
        <f t="shared" si="35"/>
        <v>0</v>
      </c>
      <c r="DJ91">
        <f t="shared" si="59"/>
        <v>11.5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ROW(Source!A245)</f>
        <v>245</v>
      </c>
      <c r="B92">
        <v>52210569</v>
      </c>
      <c r="C92">
        <v>52213358</v>
      </c>
      <c r="D92">
        <v>30584624</v>
      </c>
      <c r="E92">
        <v>1</v>
      </c>
      <c r="F92">
        <v>1</v>
      </c>
      <c r="G92">
        <v>30515945</v>
      </c>
      <c r="H92">
        <v>3</v>
      </c>
      <c r="I92" t="s">
        <v>343</v>
      </c>
      <c r="J92" t="s">
        <v>344</v>
      </c>
      <c r="K92" t="s">
        <v>345</v>
      </c>
      <c r="L92">
        <v>1355</v>
      </c>
      <c r="N92">
        <v>1010</v>
      </c>
      <c r="O92" t="s">
        <v>244</v>
      </c>
      <c r="P92" t="s">
        <v>244</v>
      </c>
      <c r="Q92">
        <v>100</v>
      </c>
      <c r="W92">
        <v>0</v>
      </c>
      <c r="X92">
        <v>358261884</v>
      </c>
      <c r="Y92">
        <f t="shared" si="50"/>
        <v>0.66669999999999996</v>
      </c>
      <c r="AA92">
        <v>185.57</v>
      </c>
      <c r="AB92">
        <v>0</v>
      </c>
      <c r="AC92">
        <v>0</v>
      </c>
      <c r="AD92">
        <v>0</v>
      </c>
      <c r="AE92">
        <v>57.81</v>
      </c>
      <c r="AF92">
        <v>0</v>
      </c>
      <c r="AG92">
        <v>0</v>
      </c>
      <c r="AH92">
        <v>0</v>
      </c>
      <c r="AI92">
        <v>3.21</v>
      </c>
      <c r="AJ92">
        <v>1</v>
      </c>
      <c r="AK92">
        <v>1</v>
      </c>
      <c r="AL92">
        <v>1</v>
      </c>
      <c r="AM92">
        <v>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0.66669999999999996</v>
      </c>
      <c r="AU92" t="s">
        <v>3</v>
      </c>
      <c r="AV92">
        <v>0</v>
      </c>
      <c r="AW92">
        <v>2</v>
      </c>
      <c r="AX92">
        <v>52213386</v>
      </c>
      <c r="AY92">
        <v>1</v>
      </c>
      <c r="AZ92">
        <v>0</v>
      </c>
      <c r="BA92">
        <v>105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ROUND(Y92*Source!I245,9)</f>
        <v>3.2668300000000001</v>
      </c>
      <c r="CY92">
        <f t="shared" si="51"/>
        <v>185.57</v>
      </c>
      <c r="CZ92">
        <f t="shared" si="52"/>
        <v>57.81</v>
      </c>
      <c r="DA92">
        <f t="shared" si="53"/>
        <v>3.21</v>
      </c>
      <c r="DB92">
        <f t="shared" si="54"/>
        <v>38.54</v>
      </c>
      <c r="DC92">
        <f t="shared" si="55"/>
        <v>0</v>
      </c>
      <c r="DD92" t="s">
        <v>3</v>
      </c>
      <c r="DE92" t="s">
        <v>3</v>
      </c>
      <c r="DF92">
        <f t="shared" si="56"/>
        <v>606.23</v>
      </c>
      <c r="DG92">
        <f t="shared" si="57"/>
        <v>0</v>
      </c>
      <c r="DH92">
        <f t="shared" si="58"/>
        <v>0</v>
      </c>
      <c r="DI92">
        <f t="shared" si="35"/>
        <v>0</v>
      </c>
      <c r="DJ92">
        <f t="shared" si="59"/>
        <v>606.23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ROW(Source!A250)</f>
        <v>250</v>
      </c>
      <c r="B93">
        <v>52210627</v>
      </c>
      <c r="C93">
        <v>52213390</v>
      </c>
      <c r="D93">
        <v>30515951</v>
      </c>
      <c r="E93">
        <v>30515945</v>
      </c>
      <c r="F93">
        <v>1</v>
      </c>
      <c r="G93">
        <v>30515945</v>
      </c>
      <c r="H93">
        <v>1</v>
      </c>
      <c r="I93" t="s">
        <v>301</v>
      </c>
      <c r="J93" t="s">
        <v>3</v>
      </c>
      <c r="K93" t="s">
        <v>302</v>
      </c>
      <c r="L93">
        <v>1191</v>
      </c>
      <c r="N93">
        <v>1013</v>
      </c>
      <c r="O93" t="s">
        <v>303</v>
      </c>
      <c r="P93" t="s">
        <v>303</v>
      </c>
      <c r="Q93">
        <v>1</v>
      </c>
      <c r="W93">
        <v>0</v>
      </c>
      <c r="X93">
        <v>476480486</v>
      </c>
      <c r="Y93">
        <f>((AT93*1.2)*1.1)</f>
        <v>132.43559999999999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5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100.33</v>
      </c>
      <c r="AU93" t="s">
        <v>26</v>
      </c>
      <c r="AV93">
        <v>1</v>
      </c>
      <c r="AW93">
        <v>2</v>
      </c>
      <c r="AX93">
        <v>52213396</v>
      </c>
      <c r="AY93">
        <v>1</v>
      </c>
      <c r="AZ93">
        <v>0</v>
      </c>
      <c r="BA93">
        <v>107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U93">
        <f>ROUND(AT93*Source!I250*AH93*AL93,2)</f>
        <v>0</v>
      </c>
      <c r="CV93">
        <f>ROUND(Y93*Source!I250,9)</f>
        <v>21.14996532</v>
      </c>
      <c r="CW93">
        <v>0</v>
      </c>
      <c r="CX93">
        <f>ROUND(Y93*Source!I250,9)</f>
        <v>21.14996532</v>
      </c>
      <c r="CY93">
        <f>AD93</f>
        <v>0</v>
      </c>
      <c r="CZ93">
        <f>AH93</f>
        <v>0</v>
      </c>
      <c r="DA93">
        <f>AL93</f>
        <v>1</v>
      </c>
      <c r="DB93">
        <f>ROUND(((ROUND(AT93*CZ93,2)*1.2)*1.1),6)</f>
        <v>0</v>
      </c>
      <c r="DC93">
        <f>ROUND(((ROUND(AT93*AG93,2)*1.2)*1.1),6)</f>
        <v>0</v>
      </c>
      <c r="DD93" t="s">
        <v>3</v>
      </c>
      <c r="DE93" t="s">
        <v>3</v>
      </c>
      <c r="DF93">
        <f>ROUND(ROUND(AE93,2)*CX93,2)</f>
        <v>0</v>
      </c>
      <c r="DG93">
        <f t="shared" si="57"/>
        <v>0</v>
      </c>
      <c r="DH93">
        <f t="shared" si="58"/>
        <v>0</v>
      </c>
      <c r="DI93">
        <f t="shared" si="35"/>
        <v>0</v>
      </c>
      <c r="DJ93">
        <f>DI93</f>
        <v>0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ROW(Source!A250)</f>
        <v>250</v>
      </c>
      <c r="B94">
        <v>52210627</v>
      </c>
      <c r="C94">
        <v>52213390</v>
      </c>
      <c r="D94">
        <v>30595791</v>
      </c>
      <c r="E94">
        <v>1</v>
      </c>
      <c r="F94">
        <v>1</v>
      </c>
      <c r="G94">
        <v>30515945</v>
      </c>
      <c r="H94">
        <v>2</v>
      </c>
      <c r="I94" t="s">
        <v>346</v>
      </c>
      <c r="J94" t="s">
        <v>347</v>
      </c>
      <c r="K94" t="s">
        <v>348</v>
      </c>
      <c r="L94">
        <v>1368</v>
      </c>
      <c r="N94">
        <v>1011</v>
      </c>
      <c r="O94" t="s">
        <v>307</v>
      </c>
      <c r="P94" t="s">
        <v>307</v>
      </c>
      <c r="Q94">
        <v>1</v>
      </c>
      <c r="W94">
        <v>0</v>
      </c>
      <c r="X94">
        <v>-1515164169</v>
      </c>
      <c r="Y94">
        <f>((AT94*1.2)*1.1)</f>
        <v>48.602400000000003</v>
      </c>
      <c r="AA94">
        <v>0</v>
      </c>
      <c r="AB94">
        <v>84.06</v>
      </c>
      <c r="AC94">
        <v>0</v>
      </c>
      <c r="AD94">
        <v>0</v>
      </c>
      <c r="AE94">
        <v>0</v>
      </c>
      <c r="AF94">
        <v>7.11</v>
      </c>
      <c r="AG94">
        <v>0</v>
      </c>
      <c r="AH94">
        <v>0</v>
      </c>
      <c r="AI94">
        <v>1</v>
      </c>
      <c r="AJ94">
        <v>11.08</v>
      </c>
      <c r="AK94">
        <v>30.48</v>
      </c>
      <c r="AL94">
        <v>1</v>
      </c>
      <c r="AM94">
        <v>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36.82</v>
      </c>
      <c r="AU94" t="s">
        <v>26</v>
      </c>
      <c r="AV94">
        <v>0</v>
      </c>
      <c r="AW94">
        <v>2</v>
      </c>
      <c r="AX94">
        <v>52213397</v>
      </c>
      <c r="AY94">
        <v>1</v>
      </c>
      <c r="AZ94">
        <v>0</v>
      </c>
      <c r="BA94">
        <v>108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f>ROUND(Y94*Source!I250*DO94,9)</f>
        <v>0</v>
      </c>
      <c r="CX94">
        <f>ROUND(Y94*Source!I250,9)</f>
        <v>7.7618032799999996</v>
      </c>
      <c r="CY94">
        <f>AB94</f>
        <v>84.06</v>
      </c>
      <c r="CZ94">
        <f>AF94</f>
        <v>7.11</v>
      </c>
      <c r="DA94">
        <f>AJ94</f>
        <v>11.08</v>
      </c>
      <c r="DB94">
        <f>ROUND(((ROUND(AT94*CZ94,2)*1.2)*1.1),6)</f>
        <v>345.56279999999998</v>
      </c>
      <c r="DC94">
        <f>ROUND(((ROUND(AT94*AG94,2)*1.2)*1.1),6)</f>
        <v>0</v>
      </c>
      <c r="DD94" t="s">
        <v>3</v>
      </c>
      <c r="DE94" t="s">
        <v>3</v>
      </c>
      <c r="DF94">
        <f>ROUND(ROUND(AE94,2)*CX94,2)</f>
        <v>0</v>
      </c>
      <c r="DG94">
        <f>ROUND(ROUND(AF94*AJ94,2)*CX94,2)</f>
        <v>611.47</v>
      </c>
      <c r="DH94">
        <f>ROUND(ROUND(AG94*AK94,2)*CX94,2)</f>
        <v>0</v>
      </c>
      <c r="DI94">
        <f t="shared" si="35"/>
        <v>0</v>
      </c>
      <c r="DJ94">
        <f>DG94</f>
        <v>611.47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ROW(Source!A250)</f>
        <v>250</v>
      </c>
      <c r="B95">
        <v>52210627</v>
      </c>
      <c r="C95">
        <v>52213390</v>
      </c>
      <c r="D95">
        <v>30596074</v>
      </c>
      <c r="E95">
        <v>1</v>
      </c>
      <c r="F95">
        <v>1</v>
      </c>
      <c r="G95">
        <v>30515945</v>
      </c>
      <c r="H95">
        <v>2</v>
      </c>
      <c r="I95" t="s">
        <v>349</v>
      </c>
      <c r="J95" t="s">
        <v>350</v>
      </c>
      <c r="K95" t="s">
        <v>351</v>
      </c>
      <c r="L95">
        <v>1368</v>
      </c>
      <c r="N95">
        <v>1011</v>
      </c>
      <c r="O95" t="s">
        <v>307</v>
      </c>
      <c r="P95" t="s">
        <v>307</v>
      </c>
      <c r="Q95">
        <v>1</v>
      </c>
      <c r="W95">
        <v>0</v>
      </c>
      <c r="X95">
        <v>-1440889904</v>
      </c>
      <c r="Y95">
        <f>((AT95*1.2)*1.1)</f>
        <v>0.64680000000000004</v>
      </c>
      <c r="AA95">
        <v>0</v>
      </c>
      <c r="AB95">
        <v>1076.43</v>
      </c>
      <c r="AC95">
        <v>410.43</v>
      </c>
      <c r="AD95">
        <v>0</v>
      </c>
      <c r="AE95">
        <v>0</v>
      </c>
      <c r="AF95">
        <v>83.1</v>
      </c>
      <c r="AG95">
        <v>12.62</v>
      </c>
      <c r="AH95">
        <v>0</v>
      </c>
      <c r="AI95">
        <v>1</v>
      </c>
      <c r="AJ95">
        <v>12.14</v>
      </c>
      <c r="AK95">
        <v>30.48</v>
      </c>
      <c r="AL95">
        <v>1</v>
      </c>
      <c r="AM95">
        <v>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0.49</v>
      </c>
      <c r="AU95" t="s">
        <v>26</v>
      </c>
      <c r="AV95">
        <v>0</v>
      </c>
      <c r="AW95">
        <v>2</v>
      </c>
      <c r="AX95">
        <v>52213398</v>
      </c>
      <c r="AY95">
        <v>1</v>
      </c>
      <c r="AZ95">
        <v>0</v>
      </c>
      <c r="BA95">
        <v>109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f>ROUND(Y95*Source!I250*DO95,9)</f>
        <v>0</v>
      </c>
      <c r="CX95">
        <f>ROUND(Y95*Source!I250,9)</f>
        <v>0.10329396</v>
      </c>
      <c r="CY95">
        <f>AB95</f>
        <v>1076.43</v>
      </c>
      <c r="CZ95">
        <f>AF95</f>
        <v>83.1</v>
      </c>
      <c r="DA95">
        <f>AJ95</f>
        <v>12.14</v>
      </c>
      <c r="DB95">
        <f>ROUND(((ROUND(AT95*CZ95,2)*1.2)*1.1),6)</f>
        <v>53.750399999999999</v>
      </c>
      <c r="DC95">
        <f>ROUND(((ROUND(AT95*AG95,2)*1.2)*1.1),6)</f>
        <v>8.1576000000000004</v>
      </c>
      <c r="DD95" t="s">
        <v>3</v>
      </c>
      <c r="DE95" t="s">
        <v>3</v>
      </c>
      <c r="DF95">
        <f>ROUND(ROUND(AE95,2)*CX95,2)</f>
        <v>0</v>
      </c>
      <c r="DG95">
        <f>ROUND(ROUND(AF95*AJ95,2)*CX95,2)</f>
        <v>104.21</v>
      </c>
      <c r="DH95">
        <f>ROUND(ROUND(AG95*AK95,2)*CX95,2)</f>
        <v>39.729999999999997</v>
      </c>
      <c r="DI95">
        <f t="shared" si="35"/>
        <v>0</v>
      </c>
      <c r="DJ95">
        <f>DG95</f>
        <v>104.21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ROW(Source!A250)</f>
        <v>250</v>
      </c>
      <c r="B96">
        <v>52210627</v>
      </c>
      <c r="C96">
        <v>52213390</v>
      </c>
      <c r="D96">
        <v>30572504</v>
      </c>
      <c r="E96">
        <v>1</v>
      </c>
      <c r="F96">
        <v>1</v>
      </c>
      <c r="G96">
        <v>30515945</v>
      </c>
      <c r="H96">
        <v>3</v>
      </c>
      <c r="I96" t="s">
        <v>352</v>
      </c>
      <c r="J96" t="s">
        <v>353</v>
      </c>
      <c r="K96" t="s">
        <v>354</v>
      </c>
      <c r="L96">
        <v>1346</v>
      </c>
      <c r="N96">
        <v>1009</v>
      </c>
      <c r="O96" t="s">
        <v>166</v>
      </c>
      <c r="P96" t="s">
        <v>166</v>
      </c>
      <c r="Q96">
        <v>1</v>
      </c>
      <c r="W96">
        <v>0</v>
      </c>
      <c r="X96">
        <v>1247009049</v>
      </c>
      <c r="Y96">
        <f>((AT96*1)*1)</f>
        <v>3.895</v>
      </c>
      <c r="AA96">
        <v>94.7</v>
      </c>
      <c r="AB96">
        <v>0</v>
      </c>
      <c r="AC96">
        <v>0</v>
      </c>
      <c r="AD96">
        <v>0</v>
      </c>
      <c r="AE96">
        <v>29.9</v>
      </c>
      <c r="AF96">
        <v>0</v>
      </c>
      <c r="AG96">
        <v>0</v>
      </c>
      <c r="AH96">
        <v>0</v>
      </c>
      <c r="AI96">
        <v>2.93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3.895</v>
      </c>
      <c r="AU96" t="s">
        <v>54</v>
      </c>
      <c r="AV96">
        <v>0</v>
      </c>
      <c r="AW96">
        <v>2</v>
      </c>
      <c r="AX96">
        <v>52213399</v>
      </c>
      <c r="AY96">
        <v>1</v>
      </c>
      <c r="AZ96">
        <v>0</v>
      </c>
      <c r="BA96">
        <v>110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ROUND(Y96*Source!I250,9)</f>
        <v>0.62203149999999996</v>
      </c>
      <c r="CY96">
        <f>AA96</f>
        <v>94.7</v>
      </c>
      <c r="CZ96">
        <f>AE96</f>
        <v>29.9</v>
      </c>
      <c r="DA96">
        <f>AI96</f>
        <v>2.93</v>
      </c>
      <c r="DB96">
        <f>ROUND(((ROUND(AT96*CZ96,2)*1)*1),6)</f>
        <v>116.46</v>
      </c>
      <c r="DC96">
        <f>ROUND(((ROUND(AT96*AG96,2)*1)*1),6)</f>
        <v>0</v>
      </c>
      <c r="DD96" t="s">
        <v>3</v>
      </c>
      <c r="DE96" t="s">
        <v>3</v>
      </c>
      <c r="DF96">
        <f>ROUND(ROUND(AE96*AI96,2)*CX96,2)</f>
        <v>54.5</v>
      </c>
      <c r="DG96">
        <f>ROUND(ROUND(AF96,2)*CX96,2)</f>
        <v>0</v>
      </c>
      <c r="DH96">
        <f>ROUND(ROUND(AG96,2)*CX96,2)</f>
        <v>0</v>
      </c>
      <c r="DI96">
        <f t="shared" si="35"/>
        <v>0</v>
      </c>
      <c r="DJ96">
        <f>DF96</f>
        <v>54.5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ROW(Source!A250)</f>
        <v>250</v>
      </c>
      <c r="B97">
        <v>52210627</v>
      </c>
      <c r="C97">
        <v>52213390</v>
      </c>
      <c r="D97">
        <v>30573848</v>
      </c>
      <c r="E97">
        <v>1</v>
      </c>
      <c r="F97">
        <v>1</v>
      </c>
      <c r="G97">
        <v>30515945</v>
      </c>
      <c r="H97">
        <v>3</v>
      </c>
      <c r="I97" t="s">
        <v>355</v>
      </c>
      <c r="J97" t="s">
        <v>356</v>
      </c>
      <c r="K97" t="s">
        <v>357</v>
      </c>
      <c r="L97">
        <v>1348</v>
      </c>
      <c r="N97">
        <v>1009</v>
      </c>
      <c r="O97" t="s">
        <v>323</v>
      </c>
      <c r="P97" t="s">
        <v>323</v>
      </c>
      <c r="Q97">
        <v>1000</v>
      </c>
      <c r="W97">
        <v>0</v>
      </c>
      <c r="X97">
        <v>823019325</v>
      </c>
      <c r="Y97">
        <f>((AT97*1)*1)</f>
        <v>1.257E-2</v>
      </c>
      <c r="AA97">
        <v>130575.09</v>
      </c>
      <c r="AB97">
        <v>0</v>
      </c>
      <c r="AC97">
        <v>0</v>
      </c>
      <c r="AD97">
        <v>0</v>
      </c>
      <c r="AE97">
        <v>11331.24</v>
      </c>
      <c r="AF97">
        <v>0</v>
      </c>
      <c r="AG97">
        <v>0</v>
      </c>
      <c r="AH97">
        <v>0</v>
      </c>
      <c r="AI97">
        <v>10.66</v>
      </c>
      <c r="AJ97">
        <v>1</v>
      </c>
      <c r="AK97">
        <v>1</v>
      </c>
      <c r="AL97">
        <v>1</v>
      </c>
      <c r="AM97">
        <v>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1.257E-2</v>
      </c>
      <c r="AU97" t="s">
        <v>54</v>
      </c>
      <c r="AV97">
        <v>0</v>
      </c>
      <c r="AW97">
        <v>2</v>
      </c>
      <c r="AX97">
        <v>52213400</v>
      </c>
      <c r="AY97">
        <v>1</v>
      </c>
      <c r="AZ97">
        <v>0</v>
      </c>
      <c r="BA97">
        <v>111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ROUND(Y97*Source!I250,9)</f>
        <v>2.0074289999999998E-3</v>
      </c>
      <c r="CY97">
        <f>AA97</f>
        <v>130575.09</v>
      </c>
      <c r="CZ97">
        <f>AE97</f>
        <v>11331.24</v>
      </c>
      <c r="DA97">
        <f>AI97</f>
        <v>10.66</v>
      </c>
      <c r="DB97">
        <f>ROUND(((ROUND(AT97*CZ97,2)*1)*1),6)</f>
        <v>142.43</v>
      </c>
      <c r="DC97">
        <f>ROUND(((ROUND(AT97*AG97,2)*1)*1),6)</f>
        <v>0</v>
      </c>
      <c r="DD97" t="s">
        <v>3</v>
      </c>
      <c r="DE97" t="s">
        <v>3</v>
      </c>
      <c r="DF97">
        <f>ROUND(ROUND(AE97*AI97,2)*CX97,2)</f>
        <v>242.48</v>
      </c>
      <c r="DG97">
        <f>ROUND(ROUND(AF97,2)*CX97,2)</f>
        <v>0</v>
      </c>
      <c r="DH97">
        <f>ROUND(ROUND(AG97,2)*CX97,2)</f>
        <v>0</v>
      </c>
      <c r="DI97">
        <f t="shared" si="35"/>
        <v>0</v>
      </c>
      <c r="DJ97">
        <f>DF97</f>
        <v>242.48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ROW(Source!A251)</f>
        <v>251</v>
      </c>
      <c r="B98">
        <v>52210569</v>
      </c>
      <c r="C98">
        <v>52213390</v>
      </c>
      <c r="D98">
        <v>30515951</v>
      </c>
      <c r="E98">
        <v>30515945</v>
      </c>
      <c r="F98">
        <v>1</v>
      </c>
      <c r="G98">
        <v>30515945</v>
      </c>
      <c r="H98">
        <v>1</v>
      </c>
      <c r="I98" t="s">
        <v>301</v>
      </c>
      <c r="J98" t="s">
        <v>3</v>
      </c>
      <c r="K98" t="s">
        <v>302</v>
      </c>
      <c r="L98">
        <v>1191</v>
      </c>
      <c r="N98">
        <v>1013</v>
      </c>
      <c r="O98" t="s">
        <v>303</v>
      </c>
      <c r="P98" t="s">
        <v>303</v>
      </c>
      <c r="Q98">
        <v>1</v>
      </c>
      <c r="W98">
        <v>0</v>
      </c>
      <c r="X98">
        <v>476480486</v>
      </c>
      <c r="Y98">
        <f>((AT98*1.2)*1.1)</f>
        <v>132.43559999999999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5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100.33</v>
      </c>
      <c r="AU98" t="s">
        <v>26</v>
      </c>
      <c r="AV98">
        <v>1</v>
      </c>
      <c r="AW98">
        <v>2</v>
      </c>
      <c r="AX98">
        <v>52213396</v>
      </c>
      <c r="AY98">
        <v>1</v>
      </c>
      <c r="AZ98">
        <v>0</v>
      </c>
      <c r="BA98">
        <v>113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U98">
        <f>ROUND(AT98*Source!I251*AH98*AL98,2)</f>
        <v>0</v>
      </c>
      <c r="CV98">
        <f>ROUND(Y98*Source!I251,9)</f>
        <v>21.14996532</v>
      </c>
      <c r="CW98">
        <v>0</v>
      </c>
      <c r="CX98">
        <f>ROUND(Y98*Source!I251,9)</f>
        <v>21.14996532</v>
      </c>
      <c r="CY98">
        <f>AD98</f>
        <v>0</v>
      </c>
      <c r="CZ98">
        <f>AH98</f>
        <v>0</v>
      </c>
      <c r="DA98">
        <f>AL98</f>
        <v>1</v>
      </c>
      <c r="DB98">
        <f>ROUND(((ROUND(AT98*CZ98,2)*1.2)*1.1),6)</f>
        <v>0</v>
      </c>
      <c r="DC98">
        <f>ROUND(((ROUND(AT98*AG98,2)*1.2)*1.1),6)</f>
        <v>0</v>
      </c>
      <c r="DD98" t="s">
        <v>3</v>
      </c>
      <c r="DE98" t="s">
        <v>3</v>
      </c>
      <c r="DF98">
        <f>ROUND(ROUND(AE98,2)*CX98,2)</f>
        <v>0</v>
      </c>
      <c r="DG98">
        <f>ROUND(ROUND(AF98,2)*CX98,2)</f>
        <v>0</v>
      </c>
      <c r="DH98">
        <f>ROUND(ROUND(AG98,2)*CX98,2)</f>
        <v>0</v>
      </c>
      <c r="DI98">
        <f t="shared" si="35"/>
        <v>0</v>
      </c>
      <c r="DJ98">
        <f>DI98</f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ROW(Source!A251)</f>
        <v>251</v>
      </c>
      <c r="B99">
        <v>52210569</v>
      </c>
      <c r="C99">
        <v>52213390</v>
      </c>
      <c r="D99">
        <v>30595791</v>
      </c>
      <c r="E99">
        <v>1</v>
      </c>
      <c r="F99">
        <v>1</v>
      </c>
      <c r="G99">
        <v>30515945</v>
      </c>
      <c r="H99">
        <v>2</v>
      </c>
      <c r="I99" t="s">
        <v>346</v>
      </c>
      <c r="J99" t="s">
        <v>347</v>
      </c>
      <c r="K99" t="s">
        <v>348</v>
      </c>
      <c r="L99">
        <v>1368</v>
      </c>
      <c r="N99">
        <v>1011</v>
      </c>
      <c r="O99" t="s">
        <v>307</v>
      </c>
      <c r="P99" t="s">
        <v>307</v>
      </c>
      <c r="Q99">
        <v>1</v>
      </c>
      <c r="W99">
        <v>0</v>
      </c>
      <c r="X99">
        <v>-1515164169</v>
      </c>
      <c r="Y99">
        <f>((AT99*1.2)*1.1)</f>
        <v>48.602400000000003</v>
      </c>
      <c r="AA99">
        <v>0</v>
      </c>
      <c r="AB99">
        <v>84.06</v>
      </c>
      <c r="AC99">
        <v>0</v>
      </c>
      <c r="AD99">
        <v>0</v>
      </c>
      <c r="AE99">
        <v>0</v>
      </c>
      <c r="AF99">
        <v>7.11</v>
      </c>
      <c r="AG99">
        <v>0</v>
      </c>
      <c r="AH99">
        <v>0</v>
      </c>
      <c r="AI99">
        <v>1</v>
      </c>
      <c r="AJ99">
        <v>11.08</v>
      </c>
      <c r="AK99">
        <v>30.48</v>
      </c>
      <c r="AL99">
        <v>1</v>
      </c>
      <c r="AM99">
        <v>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36.82</v>
      </c>
      <c r="AU99" t="s">
        <v>26</v>
      </c>
      <c r="AV99">
        <v>0</v>
      </c>
      <c r="AW99">
        <v>2</v>
      </c>
      <c r="AX99">
        <v>52213397</v>
      </c>
      <c r="AY99">
        <v>1</v>
      </c>
      <c r="AZ99">
        <v>0</v>
      </c>
      <c r="BA99">
        <v>114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f>ROUND(Y99*Source!I251*DO99,9)</f>
        <v>0</v>
      </c>
      <c r="CX99">
        <f>ROUND(Y99*Source!I251,9)</f>
        <v>7.7618032799999996</v>
      </c>
      <c r="CY99">
        <f>AB99</f>
        <v>84.06</v>
      </c>
      <c r="CZ99">
        <f>AF99</f>
        <v>7.11</v>
      </c>
      <c r="DA99">
        <f>AJ99</f>
        <v>11.08</v>
      </c>
      <c r="DB99">
        <f>ROUND(((ROUND(AT99*CZ99,2)*1.2)*1.1),6)</f>
        <v>345.56279999999998</v>
      </c>
      <c r="DC99">
        <f>ROUND(((ROUND(AT99*AG99,2)*1.2)*1.1),6)</f>
        <v>0</v>
      </c>
      <c r="DD99" t="s">
        <v>3</v>
      </c>
      <c r="DE99" t="s">
        <v>3</v>
      </c>
      <c r="DF99">
        <f>ROUND(ROUND(AE99,2)*CX99,2)</f>
        <v>0</v>
      </c>
      <c r="DG99">
        <f>ROUND(ROUND(AF99*AJ99,2)*CX99,2)</f>
        <v>611.47</v>
      </c>
      <c r="DH99">
        <f>ROUND(ROUND(AG99*AK99,2)*CX99,2)</f>
        <v>0</v>
      </c>
      <c r="DI99">
        <f t="shared" si="35"/>
        <v>0</v>
      </c>
      <c r="DJ99">
        <f>DG99</f>
        <v>611.47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ROW(Source!A251)</f>
        <v>251</v>
      </c>
      <c r="B100">
        <v>52210569</v>
      </c>
      <c r="C100">
        <v>52213390</v>
      </c>
      <c r="D100">
        <v>30596074</v>
      </c>
      <c r="E100">
        <v>1</v>
      </c>
      <c r="F100">
        <v>1</v>
      </c>
      <c r="G100">
        <v>30515945</v>
      </c>
      <c r="H100">
        <v>2</v>
      </c>
      <c r="I100" t="s">
        <v>349</v>
      </c>
      <c r="J100" t="s">
        <v>350</v>
      </c>
      <c r="K100" t="s">
        <v>351</v>
      </c>
      <c r="L100">
        <v>1368</v>
      </c>
      <c r="N100">
        <v>1011</v>
      </c>
      <c r="O100" t="s">
        <v>307</v>
      </c>
      <c r="P100" t="s">
        <v>307</v>
      </c>
      <c r="Q100">
        <v>1</v>
      </c>
      <c r="W100">
        <v>0</v>
      </c>
      <c r="X100">
        <v>-1440889904</v>
      </c>
      <c r="Y100">
        <f>((AT100*1.2)*1.1)</f>
        <v>0.64680000000000004</v>
      </c>
      <c r="AA100">
        <v>0</v>
      </c>
      <c r="AB100">
        <v>1076.43</v>
      </c>
      <c r="AC100">
        <v>410.43</v>
      </c>
      <c r="AD100">
        <v>0</v>
      </c>
      <c r="AE100">
        <v>0</v>
      </c>
      <c r="AF100">
        <v>83.1</v>
      </c>
      <c r="AG100">
        <v>12.62</v>
      </c>
      <c r="AH100">
        <v>0</v>
      </c>
      <c r="AI100">
        <v>1</v>
      </c>
      <c r="AJ100">
        <v>12.14</v>
      </c>
      <c r="AK100">
        <v>30.48</v>
      </c>
      <c r="AL100">
        <v>1</v>
      </c>
      <c r="AM100">
        <v>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0.49</v>
      </c>
      <c r="AU100" t="s">
        <v>26</v>
      </c>
      <c r="AV100">
        <v>0</v>
      </c>
      <c r="AW100">
        <v>2</v>
      </c>
      <c r="AX100">
        <v>52213398</v>
      </c>
      <c r="AY100">
        <v>1</v>
      </c>
      <c r="AZ100">
        <v>0</v>
      </c>
      <c r="BA100">
        <v>115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f>ROUND(Y100*Source!I251*DO100,9)</f>
        <v>0</v>
      </c>
      <c r="CX100">
        <f>ROUND(Y100*Source!I251,9)</f>
        <v>0.10329396</v>
      </c>
      <c r="CY100">
        <f>AB100</f>
        <v>1076.43</v>
      </c>
      <c r="CZ100">
        <f>AF100</f>
        <v>83.1</v>
      </c>
      <c r="DA100">
        <f>AJ100</f>
        <v>12.14</v>
      </c>
      <c r="DB100">
        <f>ROUND(((ROUND(AT100*CZ100,2)*1.2)*1.1),6)</f>
        <v>53.750399999999999</v>
      </c>
      <c r="DC100">
        <f>ROUND(((ROUND(AT100*AG100,2)*1.2)*1.1),6)</f>
        <v>8.1576000000000004</v>
      </c>
      <c r="DD100" t="s">
        <v>3</v>
      </c>
      <c r="DE100" t="s">
        <v>3</v>
      </c>
      <c r="DF100">
        <f>ROUND(ROUND(AE100,2)*CX100,2)</f>
        <v>0</v>
      </c>
      <c r="DG100">
        <f>ROUND(ROUND(AF100*AJ100,2)*CX100,2)</f>
        <v>104.21</v>
      </c>
      <c r="DH100">
        <f>ROUND(ROUND(AG100*AK100,2)*CX100,2)</f>
        <v>39.729999999999997</v>
      </c>
      <c r="DI100">
        <f t="shared" si="35"/>
        <v>0</v>
      </c>
      <c r="DJ100">
        <f>DG100</f>
        <v>104.21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ROW(Source!A251)</f>
        <v>251</v>
      </c>
      <c r="B101">
        <v>52210569</v>
      </c>
      <c r="C101">
        <v>52213390</v>
      </c>
      <c r="D101">
        <v>30572504</v>
      </c>
      <c r="E101">
        <v>1</v>
      </c>
      <c r="F101">
        <v>1</v>
      </c>
      <c r="G101">
        <v>30515945</v>
      </c>
      <c r="H101">
        <v>3</v>
      </c>
      <c r="I101" t="s">
        <v>352</v>
      </c>
      <c r="J101" t="s">
        <v>353</v>
      </c>
      <c r="K101" t="s">
        <v>354</v>
      </c>
      <c r="L101">
        <v>1346</v>
      </c>
      <c r="N101">
        <v>1009</v>
      </c>
      <c r="O101" t="s">
        <v>166</v>
      </c>
      <c r="P101" t="s">
        <v>166</v>
      </c>
      <c r="Q101">
        <v>1</v>
      </c>
      <c r="W101">
        <v>0</v>
      </c>
      <c r="X101">
        <v>1247009049</v>
      </c>
      <c r="Y101">
        <f>((AT101*1)*1)</f>
        <v>3.895</v>
      </c>
      <c r="AA101">
        <v>94.7</v>
      </c>
      <c r="AB101">
        <v>0</v>
      </c>
      <c r="AC101">
        <v>0</v>
      </c>
      <c r="AD101">
        <v>0</v>
      </c>
      <c r="AE101">
        <v>29.9</v>
      </c>
      <c r="AF101">
        <v>0</v>
      </c>
      <c r="AG101">
        <v>0</v>
      </c>
      <c r="AH101">
        <v>0</v>
      </c>
      <c r="AI101">
        <v>2.93</v>
      </c>
      <c r="AJ101">
        <v>1</v>
      </c>
      <c r="AK101">
        <v>1</v>
      </c>
      <c r="AL101">
        <v>1</v>
      </c>
      <c r="AM101">
        <v>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3.895</v>
      </c>
      <c r="AU101" t="s">
        <v>54</v>
      </c>
      <c r="AV101">
        <v>0</v>
      </c>
      <c r="AW101">
        <v>2</v>
      </c>
      <c r="AX101">
        <v>52213399</v>
      </c>
      <c r="AY101">
        <v>1</v>
      </c>
      <c r="AZ101">
        <v>0</v>
      </c>
      <c r="BA101">
        <v>116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ROUND(Y101*Source!I251,9)</f>
        <v>0.62203149999999996</v>
      </c>
      <c r="CY101">
        <f>AA101</f>
        <v>94.7</v>
      </c>
      <c r="CZ101">
        <f>AE101</f>
        <v>29.9</v>
      </c>
      <c r="DA101">
        <f>AI101</f>
        <v>2.93</v>
      </c>
      <c r="DB101">
        <f>ROUND(((ROUND(AT101*CZ101,2)*1)*1),6)</f>
        <v>116.46</v>
      </c>
      <c r="DC101">
        <f>ROUND(((ROUND(AT101*AG101,2)*1)*1),6)</f>
        <v>0</v>
      </c>
      <c r="DD101" t="s">
        <v>3</v>
      </c>
      <c r="DE101" t="s">
        <v>3</v>
      </c>
      <c r="DF101">
        <f>ROUND(ROUND(AE101*AI101,2)*CX101,2)</f>
        <v>54.5</v>
      </c>
      <c r="DG101">
        <f>ROUND(ROUND(AF101,2)*CX101,2)</f>
        <v>0</v>
      </c>
      <c r="DH101">
        <f>ROUND(ROUND(AG101,2)*CX101,2)</f>
        <v>0</v>
      </c>
      <c r="DI101">
        <f t="shared" si="35"/>
        <v>0</v>
      </c>
      <c r="DJ101">
        <f>DF101</f>
        <v>54.5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ROW(Source!A251)</f>
        <v>251</v>
      </c>
      <c r="B102">
        <v>52210569</v>
      </c>
      <c r="C102">
        <v>52213390</v>
      </c>
      <c r="D102">
        <v>30573848</v>
      </c>
      <c r="E102">
        <v>1</v>
      </c>
      <c r="F102">
        <v>1</v>
      </c>
      <c r="G102">
        <v>30515945</v>
      </c>
      <c r="H102">
        <v>3</v>
      </c>
      <c r="I102" t="s">
        <v>355</v>
      </c>
      <c r="J102" t="s">
        <v>356</v>
      </c>
      <c r="K102" t="s">
        <v>357</v>
      </c>
      <c r="L102">
        <v>1348</v>
      </c>
      <c r="N102">
        <v>1009</v>
      </c>
      <c r="O102" t="s">
        <v>323</v>
      </c>
      <c r="P102" t="s">
        <v>323</v>
      </c>
      <c r="Q102">
        <v>1000</v>
      </c>
      <c r="W102">
        <v>0</v>
      </c>
      <c r="X102">
        <v>823019325</v>
      </c>
      <c r="Y102">
        <f>((AT102*1)*1)</f>
        <v>1.257E-2</v>
      </c>
      <c r="AA102">
        <v>130575.09</v>
      </c>
      <c r="AB102">
        <v>0</v>
      </c>
      <c r="AC102">
        <v>0</v>
      </c>
      <c r="AD102">
        <v>0</v>
      </c>
      <c r="AE102">
        <v>11331.24</v>
      </c>
      <c r="AF102">
        <v>0</v>
      </c>
      <c r="AG102">
        <v>0</v>
      </c>
      <c r="AH102">
        <v>0</v>
      </c>
      <c r="AI102">
        <v>10.66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1.257E-2</v>
      </c>
      <c r="AU102" t="s">
        <v>54</v>
      </c>
      <c r="AV102">
        <v>0</v>
      </c>
      <c r="AW102">
        <v>2</v>
      </c>
      <c r="AX102">
        <v>52213400</v>
      </c>
      <c r="AY102">
        <v>1</v>
      </c>
      <c r="AZ102">
        <v>0</v>
      </c>
      <c r="BA102">
        <v>117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ROUND(Y102*Source!I251,9)</f>
        <v>2.0074289999999998E-3</v>
      </c>
      <c r="CY102">
        <f>AA102</f>
        <v>130575.09</v>
      </c>
      <c r="CZ102">
        <f>AE102</f>
        <v>11331.24</v>
      </c>
      <c r="DA102">
        <f>AI102</f>
        <v>10.66</v>
      </c>
      <c r="DB102">
        <f>ROUND(((ROUND(AT102*CZ102,2)*1)*1),6)</f>
        <v>142.43</v>
      </c>
      <c r="DC102">
        <f>ROUND(((ROUND(AT102*AG102,2)*1)*1),6)</f>
        <v>0</v>
      </c>
      <c r="DD102" t="s">
        <v>3</v>
      </c>
      <c r="DE102" t="s">
        <v>3</v>
      </c>
      <c r="DF102">
        <f>ROUND(ROUND(AE102*AI102,2)*CX102,2)</f>
        <v>242.48</v>
      </c>
      <c r="DG102">
        <f>ROUND(ROUND(AF102,2)*CX102,2)</f>
        <v>0</v>
      </c>
      <c r="DH102">
        <f>ROUND(ROUND(AG102,2)*CX102,2)</f>
        <v>0</v>
      </c>
      <c r="DI102">
        <f t="shared" si="35"/>
        <v>0</v>
      </c>
      <c r="DJ102">
        <f>DF102</f>
        <v>242.48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ROW(Source!A260)</f>
        <v>260</v>
      </c>
      <c r="B103">
        <v>52210627</v>
      </c>
      <c r="C103">
        <v>52213406</v>
      </c>
      <c r="D103">
        <v>30515951</v>
      </c>
      <c r="E103">
        <v>30515945</v>
      </c>
      <c r="F103">
        <v>1</v>
      </c>
      <c r="G103">
        <v>30515945</v>
      </c>
      <c r="H103">
        <v>1</v>
      </c>
      <c r="I103" t="s">
        <v>301</v>
      </c>
      <c r="J103" t="s">
        <v>3</v>
      </c>
      <c r="K103" t="s">
        <v>302</v>
      </c>
      <c r="L103">
        <v>1191</v>
      </c>
      <c r="N103">
        <v>1013</v>
      </c>
      <c r="O103" t="s">
        <v>303</v>
      </c>
      <c r="P103" t="s">
        <v>303</v>
      </c>
      <c r="Q103">
        <v>1</v>
      </c>
      <c r="W103">
        <v>0</v>
      </c>
      <c r="X103">
        <v>476480486</v>
      </c>
      <c r="Y103">
        <f>((AT103*1.2)*1.1)</f>
        <v>77.484000000000009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5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58.7</v>
      </c>
      <c r="AU103" t="s">
        <v>77</v>
      </c>
      <c r="AV103">
        <v>1</v>
      </c>
      <c r="AW103">
        <v>2</v>
      </c>
      <c r="AX103">
        <v>52213414</v>
      </c>
      <c r="AY103">
        <v>1</v>
      </c>
      <c r="AZ103">
        <v>2048</v>
      </c>
      <c r="BA103">
        <v>119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U103">
        <f>ROUND(AT103*Source!I260*AH103*AL103,2)</f>
        <v>0</v>
      </c>
      <c r="CV103">
        <f>ROUND(Y103*Source!I260,9)</f>
        <v>1.2203729999999999</v>
      </c>
      <c r="CW103">
        <v>0</v>
      </c>
      <c r="CX103">
        <f>ROUND(Y103*Source!I260,9)</f>
        <v>1.2203729999999999</v>
      </c>
      <c r="CY103">
        <f>AD103</f>
        <v>0</v>
      </c>
      <c r="CZ103">
        <f>AH103</f>
        <v>0</v>
      </c>
      <c r="DA103">
        <f>AL103</f>
        <v>1</v>
      </c>
      <c r="DB103">
        <f>ROUND(((ROUND(AT103*CZ103,2)*1.2)*1.1),6)</f>
        <v>0</v>
      </c>
      <c r="DC103">
        <f>ROUND(((ROUND(AT103*AG103,2)*1.2)*1.1),6)</f>
        <v>0</v>
      </c>
      <c r="DD103" t="s">
        <v>3</v>
      </c>
      <c r="DE103" t="s">
        <v>3</v>
      </c>
      <c r="DF103">
        <f>ROUND(ROUND(AE103,2)*CX103,2)</f>
        <v>0</v>
      </c>
      <c r="DG103">
        <f>ROUND(ROUND(AF103,2)*CX103,2)</f>
        <v>0</v>
      </c>
      <c r="DH103">
        <f>ROUND(ROUND(AG103,2)*CX103,2)</f>
        <v>0</v>
      </c>
      <c r="DI103">
        <f t="shared" si="35"/>
        <v>0</v>
      </c>
      <c r="DJ103">
        <f>DI103</f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ROW(Source!A260)</f>
        <v>260</v>
      </c>
      <c r="B104">
        <v>52210627</v>
      </c>
      <c r="C104">
        <v>52213406</v>
      </c>
      <c r="D104">
        <v>30595791</v>
      </c>
      <c r="E104">
        <v>1</v>
      </c>
      <c r="F104">
        <v>1</v>
      </c>
      <c r="G104">
        <v>30515945</v>
      </c>
      <c r="H104">
        <v>2</v>
      </c>
      <c r="I104" t="s">
        <v>346</v>
      </c>
      <c r="J104" t="s">
        <v>347</v>
      </c>
      <c r="K104" t="s">
        <v>348</v>
      </c>
      <c r="L104">
        <v>1368</v>
      </c>
      <c r="N104">
        <v>1011</v>
      </c>
      <c r="O104" t="s">
        <v>307</v>
      </c>
      <c r="P104" t="s">
        <v>307</v>
      </c>
      <c r="Q104">
        <v>1</v>
      </c>
      <c r="W104">
        <v>0</v>
      </c>
      <c r="X104">
        <v>-1515164169</v>
      </c>
      <c r="Y104">
        <f>((AT104*1.2)*1.1)</f>
        <v>21.12</v>
      </c>
      <c r="AA104">
        <v>0</v>
      </c>
      <c r="AB104">
        <v>85.63</v>
      </c>
      <c r="AC104">
        <v>0</v>
      </c>
      <c r="AD104">
        <v>0</v>
      </c>
      <c r="AE104">
        <v>0</v>
      </c>
      <c r="AF104">
        <v>7.11</v>
      </c>
      <c r="AG104">
        <v>0</v>
      </c>
      <c r="AH104">
        <v>0</v>
      </c>
      <c r="AI104">
        <v>1</v>
      </c>
      <c r="AJ104">
        <v>11.08</v>
      </c>
      <c r="AK104">
        <v>30.48</v>
      </c>
      <c r="AL104">
        <v>1</v>
      </c>
      <c r="AM104">
        <v>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16</v>
      </c>
      <c r="AU104" t="s">
        <v>26</v>
      </c>
      <c r="AV104">
        <v>0</v>
      </c>
      <c r="AW104">
        <v>2</v>
      </c>
      <c r="AX104">
        <v>52213415</v>
      </c>
      <c r="AY104">
        <v>1</v>
      </c>
      <c r="AZ104">
        <v>0</v>
      </c>
      <c r="BA104">
        <v>120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f>ROUND(Y104*Source!I260*DO104,9)</f>
        <v>0</v>
      </c>
      <c r="CX104">
        <f>ROUND(Y104*Source!I260,9)</f>
        <v>0.33263999999999999</v>
      </c>
      <c r="CY104">
        <f>AB104</f>
        <v>85.63</v>
      </c>
      <c r="CZ104">
        <f>AF104</f>
        <v>7.11</v>
      </c>
      <c r="DA104">
        <f>AJ104</f>
        <v>11.08</v>
      </c>
      <c r="DB104">
        <f>ROUND(((ROUND(AT104*CZ104,2)*1.2)*1.1),6)</f>
        <v>150.16319999999999</v>
      </c>
      <c r="DC104">
        <f>ROUND(((ROUND(AT104*AG104,2)*1.2)*1.1),6)</f>
        <v>0</v>
      </c>
      <c r="DD104" t="s">
        <v>3</v>
      </c>
      <c r="DE104" t="s">
        <v>3</v>
      </c>
      <c r="DF104">
        <f>ROUND(ROUND(AE104,2)*CX104,2)</f>
        <v>0</v>
      </c>
      <c r="DG104">
        <f>ROUND(ROUND(AF104*AJ104,2)*CX104,2)</f>
        <v>26.21</v>
      </c>
      <c r="DH104">
        <f>ROUND(ROUND(AG104*AK104,2)*CX104,2)</f>
        <v>0</v>
      </c>
      <c r="DI104">
        <f t="shared" si="35"/>
        <v>0</v>
      </c>
      <c r="DJ104">
        <f>DG104</f>
        <v>26.21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ROW(Source!A260)</f>
        <v>260</v>
      </c>
      <c r="B105">
        <v>52210627</v>
      </c>
      <c r="C105">
        <v>52213406</v>
      </c>
      <c r="D105">
        <v>30596074</v>
      </c>
      <c r="E105">
        <v>1</v>
      </c>
      <c r="F105">
        <v>1</v>
      </c>
      <c r="G105">
        <v>30515945</v>
      </c>
      <c r="H105">
        <v>2</v>
      </c>
      <c r="I105" t="s">
        <v>349</v>
      </c>
      <c r="J105" t="s">
        <v>350</v>
      </c>
      <c r="K105" t="s">
        <v>351</v>
      </c>
      <c r="L105">
        <v>1368</v>
      </c>
      <c r="N105">
        <v>1011</v>
      </c>
      <c r="O105" t="s">
        <v>307</v>
      </c>
      <c r="P105" t="s">
        <v>307</v>
      </c>
      <c r="Q105">
        <v>1</v>
      </c>
      <c r="W105">
        <v>0</v>
      </c>
      <c r="X105">
        <v>-1440889904</v>
      </c>
      <c r="Y105">
        <f>((AT105*1.2)*1.1)</f>
        <v>2.4684000000000004</v>
      </c>
      <c r="AA105">
        <v>0</v>
      </c>
      <c r="AB105">
        <v>1096.5999999999999</v>
      </c>
      <c r="AC105">
        <v>418.12</v>
      </c>
      <c r="AD105">
        <v>0</v>
      </c>
      <c r="AE105">
        <v>0</v>
      </c>
      <c r="AF105">
        <v>83.1</v>
      </c>
      <c r="AG105">
        <v>12.62</v>
      </c>
      <c r="AH105">
        <v>0</v>
      </c>
      <c r="AI105">
        <v>1</v>
      </c>
      <c r="AJ105">
        <v>12.14</v>
      </c>
      <c r="AK105">
        <v>30.48</v>
      </c>
      <c r="AL105">
        <v>1</v>
      </c>
      <c r="AM105">
        <v>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1.87</v>
      </c>
      <c r="AU105" t="s">
        <v>26</v>
      </c>
      <c r="AV105">
        <v>0</v>
      </c>
      <c r="AW105">
        <v>2</v>
      </c>
      <c r="AX105">
        <v>52213416</v>
      </c>
      <c r="AY105">
        <v>1</v>
      </c>
      <c r="AZ105">
        <v>2048</v>
      </c>
      <c r="BA105">
        <v>121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f>ROUND(Y105*Source!I260*DO105,9)</f>
        <v>0</v>
      </c>
      <c r="CX105">
        <f>ROUND(Y105*Source!I260,9)</f>
        <v>3.8877299999999997E-2</v>
      </c>
      <c r="CY105">
        <f>AB105</f>
        <v>1096.5999999999999</v>
      </c>
      <c r="CZ105">
        <f>AF105</f>
        <v>83.1</v>
      </c>
      <c r="DA105">
        <f>AJ105</f>
        <v>12.14</v>
      </c>
      <c r="DB105">
        <f>ROUND(((ROUND(AT105*CZ105,2)*1.2)*1.1),6)</f>
        <v>205.12799999999999</v>
      </c>
      <c r="DC105">
        <f>ROUND(((ROUND(AT105*AG105,2)*1.2)*1.1),6)</f>
        <v>31.152000000000001</v>
      </c>
      <c r="DD105" t="s">
        <v>3</v>
      </c>
      <c r="DE105" t="s">
        <v>3</v>
      </c>
      <c r="DF105">
        <f>ROUND(ROUND(AE105,2)*CX105,2)</f>
        <v>0</v>
      </c>
      <c r="DG105">
        <f>ROUND(ROUND(AF105*AJ105,2)*CX105,2)</f>
        <v>39.22</v>
      </c>
      <c r="DH105">
        <f>ROUND(ROUND(AG105*AK105,2)*CX105,2)</f>
        <v>14.95</v>
      </c>
      <c r="DI105">
        <f t="shared" si="35"/>
        <v>0</v>
      </c>
      <c r="DJ105">
        <f>DG105</f>
        <v>39.22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ROW(Source!A260)</f>
        <v>260</v>
      </c>
      <c r="B106">
        <v>52210627</v>
      </c>
      <c r="C106">
        <v>52213406</v>
      </c>
      <c r="D106">
        <v>30572261</v>
      </c>
      <c r="E106">
        <v>1</v>
      </c>
      <c r="F106">
        <v>1</v>
      </c>
      <c r="G106">
        <v>30515945</v>
      </c>
      <c r="H106">
        <v>3</v>
      </c>
      <c r="I106" t="s">
        <v>358</v>
      </c>
      <c r="J106" t="s">
        <v>359</v>
      </c>
      <c r="K106" t="s">
        <v>360</v>
      </c>
      <c r="L106">
        <v>1348</v>
      </c>
      <c r="N106">
        <v>1009</v>
      </c>
      <c r="O106" t="s">
        <v>323</v>
      </c>
      <c r="P106" t="s">
        <v>323</v>
      </c>
      <c r="Q106">
        <v>1000</v>
      </c>
      <c r="W106">
        <v>0</v>
      </c>
      <c r="X106">
        <v>-318432533</v>
      </c>
      <c r="Y106">
        <f>((AT106*1)*1)</f>
        <v>3.7399999999999998E-3</v>
      </c>
      <c r="AA106">
        <v>7559.85</v>
      </c>
      <c r="AB106">
        <v>0</v>
      </c>
      <c r="AC106">
        <v>0</v>
      </c>
      <c r="AD106">
        <v>0</v>
      </c>
      <c r="AE106">
        <v>332.74</v>
      </c>
      <c r="AF106">
        <v>0</v>
      </c>
      <c r="AG106">
        <v>0</v>
      </c>
      <c r="AH106">
        <v>0</v>
      </c>
      <c r="AI106">
        <v>22.72</v>
      </c>
      <c r="AJ106">
        <v>1</v>
      </c>
      <c r="AK106">
        <v>1</v>
      </c>
      <c r="AL106">
        <v>1</v>
      </c>
      <c r="AM106">
        <v>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3.7399999999999998E-3</v>
      </c>
      <c r="AU106" t="s">
        <v>76</v>
      </c>
      <c r="AV106">
        <v>0</v>
      </c>
      <c r="AW106">
        <v>2</v>
      </c>
      <c r="AX106">
        <v>52213417</v>
      </c>
      <c r="AY106">
        <v>1</v>
      </c>
      <c r="AZ106">
        <v>0</v>
      </c>
      <c r="BA106">
        <v>122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ROUND(Y106*Source!I260,9)</f>
        <v>5.8904999999999999E-5</v>
      </c>
      <c r="CY106">
        <f>AA106</f>
        <v>7559.85</v>
      </c>
      <c r="CZ106">
        <f>AE106</f>
        <v>332.74</v>
      </c>
      <c r="DA106">
        <f>AI106</f>
        <v>22.72</v>
      </c>
      <c r="DB106">
        <f>ROUND(((ROUND(AT106*CZ106,2)*1)*1),6)</f>
        <v>1.24</v>
      </c>
      <c r="DC106">
        <f>ROUND(((ROUND(AT106*AG106,2)*1)*1),6)</f>
        <v>0</v>
      </c>
      <c r="DD106" t="s">
        <v>3</v>
      </c>
      <c r="DE106" t="s">
        <v>3</v>
      </c>
      <c r="DF106">
        <f>ROUND(ROUND(AE106*AI106,2)*CX106,2)</f>
        <v>0.45</v>
      </c>
      <c r="DG106">
        <f>ROUND(ROUND(AF106,2)*CX106,2)</f>
        <v>0</v>
      </c>
      <c r="DH106">
        <f>ROUND(ROUND(AG106,2)*CX106,2)</f>
        <v>0</v>
      </c>
      <c r="DI106">
        <f t="shared" si="35"/>
        <v>0</v>
      </c>
      <c r="DJ106">
        <f>DF106</f>
        <v>0.45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ROW(Source!A260)</f>
        <v>260</v>
      </c>
      <c r="B107">
        <v>52210627</v>
      </c>
      <c r="C107">
        <v>52213406</v>
      </c>
      <c r="D107">
        <v>30572591</v>
      </c>
      <c r="E107">
        <v>1</v>
      </c>
      <c r="F107">
        <v>1</v>
      </c>
      <c r="G107">
        <v>30515945</v>
      </c>
      <c r="H107">
        <v>3</v>
      </c>
      <c r="I107" t="s">
        <v>361</v>
      </c>
      <c r="J107" t="s">
        <v>362</v>
      </c>
      <c r="K107" t="s">
        <v>363</v>
      </c>
      <c r="L107">
        <v>1348</v>
      </c>
      <c r="N107">
        <v>1009</v>
      </c>
      <c r="O107" t="s">
        <v>323</v>
      </c>
      <c r="P107" t="s">
        <v>323</v>
      </c>
      <c r="Q107">
        <v>1000</v>
      </c>
      <c r="W107">
        <v>0</v>
      </c>
      <c r="X107">
        <v>1534553938</v>
      </c>
      <c r="Y107">
        <f>((AT107*1)*1)</f>
        <v>1.49E-3</v>
      </c>
      <c r="AA107">
        <v>157580.26</v>
      </c>
      <c r="AB107">
        <v>0</v>
      </c>
      <c r="AC107">
        <v>0</v>
      </c>
      <c r="AD107">
        <v>0</v>
      </c>
      <c r="AE107">
        <v>8596.85</v>
      </c>
      <c r="AF107">
        <v>0</v>
      </c>
      <c r="AG107">
        <v>0</v>
      </c>
      <c r="AH107">
        <v>0</v>
      </c>
      <c r="AI107">
        <v>18.329999999999998</v>
      </c>
      <c r="AJ107">
        <v>1</v>
      </c>
      <c r="AK107">
        <v>1</v>
      </c>
      <c r="AL107">
        <v>1</v>
      </c>
      <c r="AM107">
        <v>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1.49E-3</v>
      </c>
      <c r="AU107" t="s">
        <v>76</v>
      </c>
      <c r="AV107">
        <v>0</v>
      </c>
      <c r="AW107">
        <v>2</v>
      </c>
      <c r="AX107">
        <v>52213418</v>
      </c>
      <c r="AY107">
        <v>1</v>
      </c>
      <c r="AZ107">
        <v>0</v>
      </c>
      <c r="BA107">
        <v>123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ROUND(Y107*Source!I260,9)</f>
        <v>2.3468E-5</v>
      </c>
      <c r="CY107">
        <f>AA107</f>
        <v>157580.26</v>
      </c>
      <c r="CZ107">
        <f>AE107</f>
        <v>8596.85</v>
      </c>
      <c r="DA107">
        <f>AI107</f>
        <v>18.329999999999998</v>
      </c>
      <c r="DB107">
        <f>ROUND(((ROUND(AT107*CZ107,2)*1)*1),6)</f>
        <v>12.81</v>
      </c>
      <c r="DC107">
        <f>ROUND(((ROUND(AT107*AG107,2)*1)*1),6)</f>
        <v>0</v>
      </c>
      <c r="DD107" t="s">
        <v>3</v>
      </c>
      <c r="DE107" t="s">
        <v>3</v>
      </c>
      <c r="DF107">
        <f>ROUND(ROUND(AE107*AI107,2)*CX107,2)</f>
        <v>3.7</v>
      </c>
      <c r="DG107">
        <f>ROUND(ROUND(AF107,2)*CX107,2)</f>
        <v>0</v>
      </c>
      <c r="DH107">
        <f>ROUND(ROUND(AG107,2)*CX107,2)</f>
        <v>0</v>
      </c>
      <c r="DI107">
        <f t="shared" si="35"/>
        <v>0</v>
      </c>
      <c r="DJ107">
        <f>DF107</f>
        <v>3.7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ROW(Source!A260)</f>
        <v>260</v>
      </c>
      <c r="B108">
        <v>52210627</v>
      </c>
      <c r="C108">
        <v>52213406</v>
      </c>
      <c r="D108">
        <v>30571295</v>
      </c>
      <c r="E108">
        <v>1</v>
      </c>
      <c r="F108">
        <v>1</v>
      </c>
      <c r="G108">
        <v>30515945</v>
      </c>
      <c r="H108">
        <v>3</v>
      </c>
      <c r="I108" t="s">
        <v>364</v>
      </c>
      <c r="J108" t="s">
        <v>365</v>
      </c>
      <c r="K108" t="s">
        <v>366</v>
      </c>
      <c r="L108">
        <v>1354</v>
      </c>
      <c r="N108">
        <v>1010</v>
      </c>
      <c r="O108" t="s">
        <v>47</v>
      </c>
      <c r="P108" t="s">
        <v>47</v>
      </c>
      <c r="Q108">
        <v>1</v>
      </c>
      <c r="W108">
        <v>0</v>
      </c>
      <c r="X108">
        <v>-1689119193</v>
      </c>
      <c r="Y108">
        <f>((AT108*1)*1)</f>
        <v>528</v>
      </c>
      <c r="AA108">
        <v>9.8000000000000007</v>
      </c>
      <c r="AB108">
        <v>0</v>
      </c>
      <c r="AC108">
        <v>0</v>
      </c>
      <c r="AD108">
        <v>0</v>
      </c>
      <c r="AE108">
        <v>3.86</v>
      </c>
      <c r="AF108">
        <v>0</v>
      </c>
      <c r="AG108">
        <v>0</v>
      </c>
      <c r="AH108">
        <v>0</v>
      </c>
      <c r="AI108">
        <v>2.54</v>
      </c>
      <c r="AJ108">
        <v>1</v>
      </c>
      <c r="AK108">
        <v>1</v>
      </c>
      <c r="AL108">
        <v>1</v>
      </c>
      <c r="AM108">
        <v>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528</v>
      </c>
      <c r="AU108" t="s">
        <v>76</v>
      </c>
      <c r="AV108">
        <v>0</v>
      </c>
      <c r="AW108">
        <v>2</v>
      </c>
      <c r="AX108">
        <v>52213419</v>
      </c>
      <c r="AY108">
        <v>1</v>
      </c>
      <c r="AZ108">
        <v>0</v>
      </c>
      <c r="BA108">
        <v>124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ROUND(Y108*Source!I260,9)</f>
        <v>8.3160000000000007</v>
      </c>
      <c r="CY108">
        <f>AA108</f>
        <v>9.8000000000000007</v>
      </c>
      <c r="CZ108">
        <f>AE108</f>
        <v>3.86</v>
      </c>
      <c r="DA108">
        <f>AI108</f>
        <v>2.54</v>
      </c>
      <c r="DB108">
        <f>ROUND(((ROUND(AT108*CZ108,2)*1)*1),6)</f>
        <v>2038.08</v>
      </c>
      <c r="DC108">
        <f>ROUND(((ROUND(AT108*AG108,2)*1)*1),6)</f>
        <v>0</v>
      </c>
      <c r="DD108" t="s">
        <v>3</v>
      </c>
      <c r="DE108" t="s">
        <v>3</v>
      </c>
      <c r="DF108">
        <f>ROUND(ROUND(AE108*AI108,2)*CX108,2)</f>
        <v>81.5</v>
      </c>
      <c r="DG108">
        <f>ROUND(ROUND(AF108,2)*CX108,2)</f>
        <v>0</v>
      </c>
      <c r="DH108">
        <f>ROUND(ROUND(AG108,2)*CX108,2)</f>
        <v>0</v>
      </c>
      <c r="DI108">
        <f t="shared" si="35"/>
        <v>0</v>
      </c>
      <c r="DJ108">
        <f>DF108</f>
        <v>81.5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ROW(Source!A260)</f>
        <v>260</v>
      </c>
      <c r="B109">
        <v>52210627</v>
      </c>
      <c r="C109">
        <v>52213406</v>
      </c>
      <c r="D109">
        <v>30571525</v>
      </c>
      <c r="E109">
        <v>1</v>
      </c>
      <c r="F109">
        <v>1</v>
      </c>
      <c r="G109">
        <v>30515945</v>
      </c>
      <c r="H109">
        <v>3</v>
      </c>
      <c r="I109" t="s">
        <v>367</v>
      </c>
      <c r="J109" t="s">
        <v>368</v>
      </c>
      <c r="K109" t="s">
        <v>369</v>
      </c>
      <c r="L109">
        <v>1348</v>
      </c>
      <c r="N109">
        <v>1009</v>
      </c>
      <c r="O109" t="s">
        <v>323</v>
      </c>
      <c r="P109" t="s">
        <v>323</v>
      </c>
      <c r="Q109">
        <v>1000</v>
      </c>
      <c r="W109">
        <v>0</v>
      </c>
      <c r="X109">
        <v>852257746</v>
      </c>
      <c r="Y109">
        <f>((AT109*1)*1)</f>
        <v>7.7999999999999996E-3</v>
      </c>
      <c r="AA109">
        <v>77572.7</v>
      </c>
      <c r="AB109">
        <v>0</v>
      </c>
      <c r="AC109">
        <v>0</v>
      </c>
      <c r="AD109">
        <v>0</v>
      </c>
      <c r="AE109">
        <v>11242.42</v>
      </c>
      <c r="AF109">
        <v>0</v>
      </c>
      <c r="AG109">
        <v>0</v>
      </c>
      <c r="AH109">
        <v>0</v>
      </c>
      <c r="AI109">
        <v>6.9</v>
      </c>
      <c r="AJ109">
        <v>1</v>
      </c>
      <c r="AK109">
        <v>1</v>
      </c>
      <c r="AL109">
        <v>1</v>
      </c>
      <c r="AM109">
        <v>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7.7999999999999996E-3</v>
      </c>
      <c r="AU109" t="s">
        <v>76</v>
      </c>
      <c r="AV109">
        <v>0</v>
      </c>
      <c r="AW109">
        <v>2</v>
      </c>
      <c r="AX109">
        <v>52213420</v>
      </c>
      <c r="AY109">
        <v>1</v>
      </c>
      <c r="AZ109">
        <v>0</v>
      </c>
      <c r="BA109">
        <v>125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ROUND(Y109*Source!I260,9)</f>
        <v>1.2285E-4</v>
      </c>
      <c r="CY109">
        <f>AA109</f>
        <v>77572.7</v>
      </c>
      <c r="CZ109">
        <f>AE109</f>
        <v>11242.42</v>
      </c>
      <c r="DA109">
        <f>AI109</f>
        <v>6.9</v>
      </c>
      <c r="DB109">
        <f>ROUND(((ROUND(AT109*CZ109,2)*1)*1),6)</f>
        <v>87.69</v>
      </c>
      <c r="DC109">
        <f>ROUND(((ROUND(AT109*AG109,2)*1)*1),6)</f>
        <v>0</v>
      </c>
      <c r="DD109" t="s">
        <v>3</v>
      </c>
      <c r="DE109" t="s">
        <v>3</v>
      </c>
      <c r="DF109">
        <f>ROUND(ROUND(AE109*AI109,2)*CX109,2)</f>
        <v>9.5299999999999994</v>
      </c>
      <c r="DG109">
        <f>ROUND(ROUND(AF109,2)*CX109,2)</f>
        <v>0</v>
      </c>
      <c r="DH109">
        <f>ROUND(ROUND(AG109,2)*CX109,2)</f>
        <v>0</v>
      </c>
      <c r="DI109">
        <f t="shared" si="35"/>
        <v>0</v>
      </c>
      <c r="DJ109">
        <f>DF109</f>
        <v>9.5299999999999994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ROW(Source!A261)</f>
        <v>261</v>
      </c>
      <c r="B110">
        <v>52210569</v>
      </c>
      <c r="C110">
        <v>52213406</v>
      </c>
      <c r="D110">
        <v>30515951</v>
      </c>
      <c r="E110">
        <v>30515945</v>
      </c>
      <c r="F110">
        <v>1</v>
      </c>
      <c r="G110">
        <v>30515945</v>
      </c>
      <c r="H110">
        <v>1</v>
      </c>
      <c r="I110" t="s">
        <v>301</v>
      </c>
      <c r="J110" t="s">
        <v>3</v>
      </c>
      <c r="K110" t="s">
        <v>302</v>
      </c>
      <c r="L110">
        <v>1191</v>
      </c>
      <c r="N110">
        <v>1013</v>
      </c>
      <c r="O110" t="s">
        <v>303</v>
      </c>
      <c r="P110" t="s">
        <v>303</v>
      </c>
      <c r="Q110">
        <v>1</v>
      </c>
      <c r="W110">
        <v>0</v>
      </c>
      <c r="X110">
        <v>476480486</v>
      </c>
      <c r="Y110">
        <f>((AT110*1.2)*1.1)</f>
        <v>77.484000000000009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5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58.7</v>
      </c>
      <c r="AU110" t="s">
        <v>77</v>
      </c>
      <c r="AV110">
        <v>1</v>
      </c>
      <c r="AW110">
        <v>2</v>
      </c>
      <c r="AX110">
        <v>52213414</v>
      </c>
      <c r="AY110">
        <v>1</v>
      </c>
      <c r="AZ110">
        <v>2048</v>
      </c>
      <c r="BA110">
        <v>127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U110">
        <f>ROUND(AT110*Source!I261*AH110*AL110,2)</f>
        <v>0</v>
      </c>
      <c r="CV110">
        <f>ROUND(Y110*Source!I261,9)</f>
        <v>1.2203729999999999</v>
      </c>
      <c r="CW110">
        <v>0</v>
      </c>
      <c r="CX110">
        <f>ROUND(Y110*Source!I261,9)</f>
        <v>1.2203729999999999</v>
      </c>
      <c r="CY110">
        <f>AD110</f>
        <v>0</v>
      </c>
      <c r="CZ110">
        <f>AH110</f>
        <v>0</v>
      </c>
      <c r="DA110">
        <f>AL110</f>
        <v>1</v>
      </c>
      <c r="DB110">
        <f>ROUND(((ROUND(AT110*CZ110,2)*1.2)*1.1),6)</f>
        <v>0</v>
      </c>
      <c r="DC110">
        <f>ROUND(((ROUND(AT110*AG110,2)*1.2)*1.1),6)</f>
        <v>0</v>
      </c>
      <c r="DD110" t="s">
        <v>3</v>
      </c>
      <c r="DE110" t="s">
        <v>3</v>
      </c>
      <c r="DF110">
        <f>ROUND(ROUND(AE110,2)*CX110,2)</f>
        <v>0</v>
      </c>
      <c r="DG110">
        <f>ROUND(ROUND(AF110,2)*CX110,2)</f>
        <v>0</v>
      </c>
      <c r="DH110">
        <f>ROUND(ROUND(AG110,2)*CX110,2)</f>
        <v>0</v>
      </c>
      <c r="DI110">
        <f t="shared" si="35"/>
        <v>0</v>
      </c>
      <c r="DJ110">
        <f>DI110</f>
        <v>0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ROW(Source!A261)</f>
        <v>261</v>
      </c>
      <c r="B111">
        <v>52210569</v>
      </c>
      <c r="C111">
        <v>52213406</v>
      </c>
      <c r="D111">
        <v>30595791</v>
      </c>
      <c r="E111">
        <v>1</v>
      </c>
      <c r="F111">
        <v>1</v>
      </c>
      <c r="G111">
        <v>30515945</v>
      </c>
      <c r="H111">
        <v>2</v>
      </c>
      <c r="I111" t="s">
        <v>346</v>
      </c>
      <c r="J111" t="s">
        <v>347</v>
      </c>
      <c r="K111" t="s">
        <v>348</v>
      </c>
      <c r="L111">
        <v>1368</v>
      </c>
      <c r="N111">
        <v>1011</v>
      </c>
      <c r="O111" t="s">
        <v>307</v>
      </c>
      <c r="P111" t="s">
        <v>307</v>
      </c>
      <c r="Q111">
        <v>1</v>
      </c>
      <c r="W111">
        <v>0</v>
      </c>
      <c r="X111">
        <v>-1515164169</v>
      </c>
      <c r="Y111">
        <f>((AT111*1.2)*1.1)</f>
        <v>21.12</v>
      </c>
      <c r="AA111">
        <v>0</v>
      </c>
      <c r="AB111">
        <v>85.63</v>
      </c>
      <c r="AC111">
        <v>0</v>
      </c>
      <c r="AD111">
        <v>0</v>
      </c>
      <c r="AE111">
        <v>0</v>
      </c>
      <c r="AF111">
        <v>7.11</v>
      </c>
      <c r="AG111">
        <v>0</v>
      </c>
      <c r="AH111">
        <v>0</v>
      </c>
      <c r="AI111">
        <v>1</v>
      </c>
      <c r="AJ111">
        <v>11.08</v>
      </c>
      <c r="AK111">
        <v>30.48</v>
      </c>
      <c r="AL111">
        <v>1</v>
      </c>
      <c r="AM111">
        <v>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16</v>
      </c>
      <c r="AU111" t="s">
        <v>26</v>
      </c>
      <c r="AV111">
        <v>0</v>
      </c>
      <c r="AW111">
        <v>2</v>
      </c>
      <c r="AX111">
        <v>52213415</v>
      </c>
      <c r="AY111">
        <v>1</v>
      </c>
      <c r="AZ111">
        <v>0</v>
      </c>
      <c r="BA111">
        <v>128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f>ROUND(Y111*Source!I261*DO111,9)</f>
        <v>0</v>
      </c>
      <c r="CX111">
        <f>ROUND(Y111*Source!I261,9)</f>
        <v>0.33263999999999999</v>
      </c>
      <c r="CY111">
        <f>AB111</f>
        <v>85.63</v>
      </c>
      <c r="CZ111">
        <f>AF111</f>
        <v>7.11</v>
      </c>
      <c r="DA111">
        <f>AJ111</f>
        <v>11.08</v>
      </c>
      <c r="DB111">
        <f>ROUND(((ROUND(AT111*CZ111,2)*1.2)*1.1),6)</f>
        <v>150.16319999999999</v>
      </c>
      <c r="DC111">
        <f>ROUND(((ROUND(AT111*AG111,2)*1.2)*1.1),6)</f>
        <v>0</v>
      </c>
      <c r="DD111" t="s">
        <v>3</v>
      </c>
      <c r="DE111" t="s">
        <v>3</v>
      </c>
      <c r="DF111">
        <f>ROUND(ROUND(AE111,2)*CX111,2)</f>
        <v>0</v>
      </c>
      <c r="DG111">
        <f>ROUND(ROUND(AF111*AJ111,2)*CX111,2)</f>
        <v>26.21</v>
      </c>
      <c r="DH111">
        <f>ROUND(ROUND(AG111*AK111,2)*CX111,2)</f>
        <v>0</v>
      </c>
      <c r="DI111">
        <f t="shared" si="35"/>
        <v>0</v>
      </c>
      <c r="DJ111">
        <f>DG111</f>
        <v>26.21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ROW(Source!A261)</f>
        <v>261</v>
      </c>
      <c r="B112">
        <v>52210569</v>
      </c>
      <c r="C112">
        <v>52213406</v>
      </c>
      <c r="D112">
        <v>30596074</v>
      </c>
      <c r="E112">
        <v>1</v>
      </c>
      <c r="F112">
        <v>1</v>
      </c>
      <c r="G112">
        <v>30515945</v>
      </c>
      <c r="H112">
        <v>2</v>
      </c>
      <c r="I112" t="s">
        <v>349</v>
      </c>
      <c r="J112" t="s">
        <v>350</v>
      </c>
      <c r="K112" t="s">
        <v>351</v>
      </c>
      <c r="L112">
        <v>1368</v>
      </c>
      <c r="N112">
        <v>1011</v>
      </c>
      <c r="O112" t="s">
        <v>307</v>
      </c>
      <c r="P112" t="s">
        <v>307</v>
      </c>
      <c r="Q112">
        <v>1</v>
      </c>
      <c r="W112">
        <v>0</v>
      </c>
      <c r="X112">
        <v>-1440889904</v>
      </c>
      <c r="Y112">
        <f>((AT112*1.2)*1.1)</f>
        <v>2.4684000000000004</v>
      </c>
      <c r="AA112">
        <v>0</v>
      </c>
      <c r="AB112">
        <v>1096.5999999999999</v>
      </c>
      <c r="AC112">
        <v>418.12</v>
      </c>
      <c r="AD112">
        <v>0</v>
      </c>
      <c r="AE112">
        <v>0</v>
      </c>
      <c r="AF112">
        <v>83.1</v>
      </c>
      <c r="AG112">
        <v>12.62</v>
      </c>
      <c r="AH112">
        <v>0</v>
      </c>
      <c r="AI112">
        <v>1</v>
      </c>
      <c r="AJ112">
        <v>12.14</v>
      </c>
      <c r="AK112">
        <v>30.48</v>
      </c>
      <c r="AL112">
        <v>1</v>
      </c>
      <c r="AM112">
        <v>2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1.87</v>
      </c>
      <c r="AU112" t="s">
        <v>26</v>
      </c>
      <c r="AV112">
        <v>0</v>
      </c>
      <c r="AW112">
        <v>2</v>
      </c>
      <c r="AX112">
        <v>52213416</v>
      </c>
      <c r="AY112">
        <v>1</v>
      </c>
      <c r="AZ112">
        <v>2048</v>
      </c>
      <c r="BA112">
        <v>129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f>ROUND(Y112*Source!I261*DO112,9)</f>
        <v>0</v>
      </c>
      <c r="CX112">
        <f>ROUND(Y112*Source!I261,9)</f>
        <v>3.8877299999999997E-2</v>
      </c>
      <c r="CY112">
        <f>AB112</f>
        <v>1096.5999999999999</v>
      </c>
      <c r="CZ112">
        <f>AF112</f>
        <v>83.1</v>
      </c>
      <c r="DA112">
        <f>AJ112</f>
        <v>12.14</v>
      </c>
      <c r="DB112">
        <f>ROUND(((ROUND(AT112*CZ112,2)*1.2)*1.1),6)</f>
        <v>205.12799999999999</v>
      </c>
      <c r="DC112">
        <f>ROUND(((ROUND(AT112*AG112,2)*1.2)*1.1),6)</f>
        <v>31.152000000000001</v>
      </c>
      <c r="DD112" t="s">
        <v>3</v>
      </c>
      <c r="DE112" t="s">
        <v>3</v>
      </c>
      <c r="DF112">
        <f>ROUND(ROUND(AE112,2)*CX112,2)</f>
        <v>0</v>
      </c>
      <c r="DG112">
        <f>ROUND(ROUND(AF112*AJ112,2)*CX112,2)</f>
        <v>39.22</v>
      </c>
      <c r="DH112">
        <f>ROUND(ROUND(AG112*AK112,2)*CX112,2)</f>
        <v>14.95</v>
      </c>
      <c r="DI112">
        <f t="shared" si="35"/>
        <v>0</v>
      </c>
      <c r="DJ112">
        <f>DG112</f>
        <v>39.22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ROW(Source!A261)</f>
        <v>261</v>
      </c>
      <c r="B113">
        <v>52210569</v>
      </c>
      <c r="C113">
        <v>52213406</v>
      </c>
      <c r="D113">
        <v>30572261</v>
      </c>
      <c r="E113">
        <v>1</v>
      </c>
      <c r="F113">
        <v>1</v>
      </c>
      <c r="G113">
        <v>30515945</v>
      </c>
      <c r="H113">
        <v>3</v>
      </c>
      <c r="I113" t="s">
        <v>358</v>
      </c>
      <c r="J113" t="s">
        <v>359</v>
      </c>
      <c r="K113" t="s">
        <v>360</v>
      </c>
      <c r="L113">
        <v>1348</v>
      </c>
      <c r="N113">
        <v>1009</v>
      </c>
      <c r="O113" t="s">
        <v>323</v>
      </c>
      <c r="P113" t="s">
        <v>323</v>
      </c>
      <c r="Q113">
        <v>1000</v>
      </c>
      <c r="W113">
        <v>0</v>
      </c>
      <c r="X113">
        <v>-318432533</v>
      </c>
      <c r="Y113">
        <f>((AT113*1)*1)</f>
        <v>3.7399999999999998E-3</v>
      </c>
      <c r="AA113">
        <v>7559.85</v>
      </c>
      <c r="AB113">
        <v>0</v>
      </c>
      <c r="AC113">
        <v>0</v>
      </c>
      <c r="AD113">
        <v>0</v>
      </c>
      <c r="AE113">
        <v>332.74</v>
      </c>
      <c r="AF113">
        <v>0</v>
      </c>
      <c r="AG113">
        <v>0</v>
      </c>
      <c r="AH113">
        <v>0</v>
      </c>
      <c r="AI113">
        <v>22.72</v>
      </c>
      <c r="AJ113">
        <v>1</v>
      </c>
      <c r="AK113">
        <v>1</v>
      </c>
      <c r="AL113">
        <v>1</v>
      </c>
      <c r="AM113">
        <v>2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3.7399999999999998E-3</v>
      </c>
      <c r="AU113" t="s">
        <v>76</v>
      </c>
      <c r="AV113">
        <v>0</v>
      </c>
      <c r="AW113">
        <v>2</v>
      </c>
      <c r="AX113">
        <v>52213417</v>
      </c>
      <c r="AY113">
        <v>1</v>
      </c>
      <c r="AZ113">
        <v>0</v>
      </c>
      <c r="BA113">
        <v>130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ROUND(Y113*Source!I261,9)</f>
        <v>5.8904999999999999E-5</v>
      </c>
      <c r="CY113">
        <f>AA113</f>
        <v>7559.85</v>
      </c>
      <c r="CZ113">
        <f>AE113</f>
        <v>332.74</v>
      </c>
      <c r="DA113">
        <f>AI113</f>
        <v>22.72</v>
      </c>
      <c r="DB113">
        <f>ROUND(((ROUND(AT113*CZ113,2)*1)*1),6)</f>
        <v>1.24</v>
      </c>
      <c r="DC113">
        <f>ROUND(((ROUND(AT113*AG113,2)*1)*1),6)</f>
        <v>0</v>
      </c>
      <c r="DD113" t="s">
        <v>3</v>
      </c>
      <c r="DE113" t="s">
        <v>3</v>
      </c>
      <c r="DF113">
        <f>ROUND(ROUND(AE113*AI113,2)*CX113,2)</f>
        <v>0.45</v>
      </c>
      <c r="DG113">
        <f>ROUND(ROUND(AF113,2)*CX113,2)</f>
        <v>0</v>
      </c>
      <c r="DH113">
        <f>ROUND(ROUND(AG113,2)*CX113,2)</f>
        <v>0</v>
      </c>
      <c r="DI113">
        <f t="shared" si="35"/>
        <v>0</v>
      </c>
      <c r="DJ113">
        <f>DF113</f>
        <v>0.45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ROW(Source!A261)</f>
        <v>261</v>
      </c>
      <c r="B114">
        <v>52210569</v>
      </c>
      <c r="C114">
        <v>52213406</v>
      </c>
      <c r="D114">
        <v>30572591</v>
      </c>
      <c r="E114">
        <v>1</v>
      </c>
      <c r="F114">
        <v>1</v>
      </c>
      <c r="G114">
        <v>30515945</v>
      </c>
      <c r="H114">
        <v>3</v>
      </c>
      <c r="I114" t="s">
        <v>361</v>
      </c>
      <c r="J114" t="s">
        <v>362</v>
      </c>
      <c r="K114" t="s">
        <v>363</v>
      </c>
      <c r="L114">
        <v>1348</v>
      </c>
      <c r="N114">
        <v>1009</v>
      </c>
      <c r="O114" t="s">
        <v>323</v>
      </c>
      <c r="P114" t="s">
        <v>323</v>
      </c>
      <c r="Q114">
        <v>1000</v>
      </c>
      <c r="W114">
        <v>0</v>
      </c>
      <c r="X114">
        <v>1534553938</v>
      </c>
      <c r="Y114">
        <f>((AT114*1)*1)</f>
        <v>1.49E-3</v>
      </c>
      <c r="AA114">
        <v>157580.26</v>
      </c>
      <c r="AB114">
        <v>0</v>
      </c>
      <c r="AC114">
        <v>0</v>
      </c>
      <c r="AD114">
        <v>0</v>
      </c>
      <c r="AE114">
        <v>8596.85</v>
      </c>
      <c r="AF114">
        <v>0</v>
      </c>
      <c r="AG114">
        <v>0</v>
      </c>
      <c r="AH114">
        <v>0</v>
      </c>
      <c r="AI114">
        <v>18.329999999999998</v>
      </c>
      <c r="AJ114">
        <v>1</v>
      </c>
      <c r="AK114">
        <v>1</v>
      </c>
      <c r="AL114">
        <v>1</v>
      </c>
      <c r="AM114">
        <v>2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1.49E-3</v>
      </c>
      <c r="AU114" t="s">
        <v>76</v>
      </c>
      <c r="AV114">
        <v>0</v>
      </c>
      <c r="AW114">
        <v>2</v>
      </c>
      <c r="AX114">
        <v>52213418</v>
      </c>
      <c r="AY114">
        <v>1</v>
      </c>
      <c r="AZ114">
        <v>0</v>
      </c>
      <c r="BA114">
        <v>131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ROUND(Y114*Source!I261,9)</f>
        <v>2.3468E-5</v>
      </c>
      <c r="CY114">
        <f>AA114</f>
        <v>157580.26</v>
      </c>
      <c r="CZ114">
        <f>AE114</f>
        <v>8596.85</v>
      </c>
      <c r="DA114">
        <f>AI114</f>
        <v>18.329999999999998</v>
      </c>
      <c r="DB114">
        <f>ROUND(((ROUND(AT114*CZ114,2)*1)*1),6)</f>
        <v>12.81</v>
      </c>
      <c r="DC114">
        <f>ROUND(((ROUND(AT114*AG114,2)*1)*1),6)</f>
        <v>0</v>
      </c>
      <c r="DD114" t="s">
        <v>3</v>
      </c>
      <c r="DE114" t="s">
        <v>3</v>
      </c>
      <c r="DF114">
        <f>ROUND(ROUND(AE114*AI114,2)*CX114,2)</f>
        <v>3.7</v>
      </c>
      <c r="DG114">
        <f>ROUND(ROUND(AF114,2)*CX114,2)</f>
        <v>0</v>
      </c>
      <c r="DH114">
        <f>ROUND(ROUND(AG114,2)*CX114,2)</f>
        <v>0</v>
      </c>
      <c r="DI114">
        <f t="shared" si="35"/>
        <v>0</v>
      </c>
      <c r="DJ114">
        <f>DF114</f>
        <v>3.7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ROW(Source!A261)</f>
        <v>261</v>
      </c>
      <c r="B115">
        <v>52210569</v>
      </c>
      <c r="C115">
        <v>52213406</v>
      </c>
      <c r="D115">
        <v>30571295</v>
      </c>
      <c r="E115">
        <v>1</v>
      </c>
      <c r="F115">
        <v>1</v>
      </c>
      <c r="G115">
        <v>30515945</v>
      </c>
      <c r="H115">
        <v>3</v>
      </c>
      <c r="I115" t="s">
        <v>364</v>
      </c>
      <c r="J115" t="s">
        <v>365</v>
      </c>
      <c r="K115" t="s">
        <v>366</v>
      </c>
      <c r="L115">
        <v>1354</v>
      </c>
      <c r="N115">
        <v>1010</v>
      </c>
      <c r="O115" t="s">
        <v>47</v>
      </c>
      <c r="P115" t="s">
        <v>47</v>
      </c>
      <c r="Q115">
        <v>1</v>
      </c>
      <c r="W115">
        <v>0</v>
      </c>
      <c r="X115">
        <v>-1689119193</v>
      </c>
      <c r="Y115">
        <f>((AT115*1)*1)</f>
        <v>528</v>
      </c>
      <c r="AA115">
        <v>9.8000000000000007</v>
      </c>
      <c r="AB115">
        <v>0</v>
      </c>
      <c r="AC115">
        <v>0</v>
      </c>
      <c r="AD115">
        <v>0</v>
      </c>
      <c r="AE115">
        <v>3.86</v>
      </c>
      <c r="AF115">
        <v>0</v>
      </c>
      <c r="AG115">
        <v>0</v>
      </c>
      <c r="AH115">
        <v>0</v>
      </c>
      <c r="AI115">
        <v>2.54</v>
      </c>
      <c r="AJ115">
        <v>1</v>
      </c>
      <c r="AK115">
        <v>1</v>
      </c>
      <c r="AL115">
        <v>1</v>
      </c>
      <c r="AM115">
        <v>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528</v>
      </c>
      <c r="AU115" t="s">
        <v>76</v>
      </c>
      <c r="AV115">
        <v>0</v>
      </c>
      <c r="AW115">
        <v>2</v>
      </c>
      <c r="AX115">
        <v>52213419</v>
      </c>
      <c r="AY115">
        <v>1</v>
      </c>
      <c r="AZ115">
        <v>0</v>
      </c>
      <c r="BA115">
        <v>132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ROUND(Y115*Source!I261,9)</f>
        <v>8.3160000000000007</v>
      </c>
      <c r="CY115">
        <f>AA115</f>
        <v>9.8000000000000007</v>
      </c>
      <c r="CZ115">
        <f>AE115</f>
        <v>3.86</v>
      </c>
      <c r="DA115">
        <f>AI115</f>
        <v>2.54</v>
      </c>
      <c r="DB115">
        <f>ROUND(((ROUND(AT115*CZ115,2)*1)*1),6)</f>
        <v>2038.08</v>
      </c>
      <c r="DC115">
        <f>ROUND(((ROUND(AT115*AG115,2)*1)*1),6)</f>
        <v>0</v>
      </c>
      <c r="DD115" t="s">
        <v>3</v>
      </c>
      <c r="DE115" t="s">
        <v>3</v>
      </c>
      <c r="DF115">
        <f>ROUND(ROUND(AE115*AI115,2)*CX115,2)</f>
        <v>81.5</v>
      </c>
      <c r="DG115">
        <f>ROUND(ROUND(AF115,2)*CX115,2)</f>
        <v>0</v>
      </c>
      <c r="DH115">
        <f>ROUND(ROUND(AG115,2)*CX115,2)</f>
        <v>0</v>
      </c>
      <c r="DI115">
        <f t="shared" si="35"/>
        <v>0</v>
      </c>
      <c r="DJ115">
        <f>DF115</f>
        <v>81.5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ROW(Source!A261)</f>
        <v>261</v>
      </c>
      <c r="B116">
        <v>52210569</v>
      </c>
      <c r="C116">
        <v>52213406</v>
      </c>
      <c r="D116">
        <v>30571525</v>
      </c>
      <c r="E116">
        <v>1</v>
      </c>
      <c r="F116">
        <v>1</v>
      </c>
      <c r="G116">
        <v>30515945</v>
      </c>
      <c r="H116">
        <v>3</v>
      </c>
      <c r="I116" t="s">
        <v>367</v>
      </c>
      <c r="J116" t="s">
        <v>368</v>
      </c>
      <c r="K116" t="s">
        <v>369</v>
      </c>
      <c r="L116">
        <v>1348</v>
      </c>
      <c r="N116">
        <v>1009</v>
      </c>
      <c r="O116" t="s">
        <v>323</v>
      </c>
      <c r="P116" t="s">
        <v>323</v>
      </c>
      <c r="Q116">
        <v>1000</v>
      </c>
      <c r="W116">
        <v>0</v>
      </c>
      <c r="X116">
        <v>852257746</v>
      </c>
      <c r="Y116">
        <f>((AT116*1)*1)</f>
        <v>7.7999999999999996E-3</v>
      </c>
      <c r="AA116">
        <v>77572.7</v>
      </c>
      <c r="AB116">
        <v>0</v>
      </c>
      <c r="AC116">
        <v>0</v>
      </c>
      <c r="AD116">
        <v>0</v>
      </c>
      <c r="AE116">
        <v>11242.42</v>
      </c>
      <c r="AF116">
        <v>0</v>
      </c>
      <c r="AG116">
        <v>0</v>
      </c>
      <c r="AH116">
        <v>0</v>
      </c>
      <c r="AI116">
        <v>6.9</v>
      </c>
      <c r="AJ116">
        <v>1</v>
      </c>
      <c r="AK116">
        <v>1</v>
      </c>
      <c r="AL116">
        <v>1</v>
      </c>
      <c r="AM116">
        <v>2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7.7999999999999996E-3</v>
      </c>
      <c r="AU116" t="s">
        <v>76</v>
      </c>
      <c r="AV116">
        <v>0</v>
      </c>
      <c r="AW116">
        <v>2</v>
      </c>
      <c r="AX116">
        <v>52213420</v>
      </c>
      <c r="AY116">
        <v>1</v>
      </c>
      <c r="AZ116">
        <v>0</v>
      </c>
      <c r="BA116">
        <v>133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ROUND(Y116*Source!I261,9)</f>
        <v>1.2285E-4</v>
      </c>
      <c r="CY116">
        <f>AA116</f>
        <v>77572.7</v>
      </c>
      <c r="CZ116">
        <f>AE116</f>
        <v>11242.42</v>
      </c>
      <c r="DA116">
        <f>AI116</f>
        <v>6.9</v>
      </c>
      <c r="DB116">
        <f>ROUND(((ROUND(AT116*CZ116,2)*1)*1),6)</f>
        <v>87.69</v>
      </c>
      <c r="DC116">
        <f>ROUND(((ROUND(AT116*AG116,2)*1)*1),6)</f>
        <v>0</v>
      </c>
      <c r="DD116" t="s">
        <v>3</v>
      </c>
      <c r="DE116" t="s">
        <v>3</v>
      </c>
      <c r="DF116">
        <f>ROUND(ROUND(AE116*AI116,2)*CX116,2)</f>
        <v>9.5299999999999994</v>
      </c>
      <c r="DG116">
        <f>ROUND(ROUND(AF116,2)*CX116,2)</f>
        <v>0</v>
      </c>
      <c r="DH116">
        <f>ROUND(ROUND(AG116,2)*CX116,2)</f>
        <v>0</v>
      </c>
      <c r="DI116">
        <f t="shared" si="35"/>
        <v>0</v>
      </c>
      <c r="DJ116">
        <f>DF116</f>
        <v>9.5299999999999994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ROW(Source!A264)</f>
        <v>264</v>
      </c>
      <c r="B117">
        <v>52210627</v>
      </c>
      <c r="C117">
        <v>52213423</v>
      </c>
      <c r="D117">
        <v>30515951</v>
      </c>
      <c r="E117">
        <v>30515945</v>
      </c>
      <c r="F117">
        <v>1</v>
      </c>
      <c r="G117">
        <v>30515945</v>
      </c>
      <c r="H117">
        <v>1</v>
      </c>
      <c r="I117" t="s">
        <v>301</v>
      </c>
      <c r="J117" t="s">
        <v>3</v>
      </c>
      <c r="K117" t="s">
        <v>302</v>
      </c>
      <c r="L117">
        <v>1191</v>
      </c>
      <c r="N117">
        <v>1013</v>
      </c>
      <c r="O117" t="s">
        <v>303</v>
      </c>
      <c r="P117" t="s">
        <v>303</v>
      </c>
      <c r="Q117">
        <v>1</v>
      </c>
      <c r="W117">
        <v>0</v>
      </c>
      <c r="X117">
        <v>476480486</v>
      </c>
      <c r="Y117">
        <f>((AT117*1.2)*1.1)</f>
        <v>33.264000000000003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5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25.2</v>
      </c>
      <c r="AU117" t="s">
        <v>26</v>
      </c>
      <c r="AV117">
        <v>1</v>
      </c>
      <c r="AW117">
        <v>2</v>
      </c>
      <c r="AX117">
        <v>52213428</v>
      </c>
      <c r="AY117">
        <v>1</v>
      </c>
      <c r="AZ117">
        <v>0</v>
      </c>
      <c r="BA117">
        <v>135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U117">
        <f>ROUND(AT117*Source!I264*AH117*AL117,2)</f>
        <v>0</v>
      </c>
      <c r="CV117">
        <f>ROUND(Y117*Source!I264,9)</f>
        <v>16.79832</v>
      </c>
      <c r="CW117">
        <v>0</v>
      </c>
      <c r="CX117">
        <f>ROUND(Y117*Source!I264,9)</f>
        <v>16.79832</v>
      </c>
      <c r="CY117">
        <f>AD117</f>
        <v>0</v>
      </c>
      <c r="CZ117">
        <f>AH117</f>
        <v>0</v>
      </c>
      <c r="DA117">
        <f>AL117</f>
        <v>1</v>
      </c>
      <c r="DB117">
        <f>ROUND(((ROUND(AT117*CZ117,2)*1.2)*1.1),6)</f>
        <v>0</v>
      </c>
      <c r="DC117">
        <f>ROUND(((ROUND(AT117*AG117,2)*1.2)*1.1),6)</f>
        <v>0</v>
      </c>
      <c r="DD117" t="s">
        <v>3</v>
      </c>
      <c r="DE117" t="s">
        <v>3</v>
      </c>
      <c r="DF117">
        <f>ROUND(ROUND(AE117,2)*CX117,2)</f>
        <v>0</v>
      </c>
      <c r="DG117">
        <f>ROUND(ROUND(AF117,2)*CX117,2)</f>
        <v>0</v>
      </c>
      <c r="DH117">
        <f>ROUND(ROUND(AG117,2)*CX117,2)</f>
        <v>0</v>
      </c>
      <c r="DI117">
        <f t="shared" si="35"/>
        <v>0</v>
      </c>
      <c r="DJ117">
        <f>DI117</f>
        <v>0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ROW(Source!A264)</f>
        <v>264</v>
      </c>
      <c r="B118">
        <v>52210627</v>
      </c>
      <c r="C118">
        <v>52213423</v>
      </c>
      <c r="D118">
        <v>30596074</v>
      </c>
      <c r="E118">
        <v>1</v>
      </c>
      <c r="F118">
        <v>1</v>
      </c>
      <c r="G118">
        <v>30515945</v>
      </c>
      <c r="H118">
        <v>2</v>
      </c>
      <c r="I118" t="s">
        <v>349</v>
      </c>
      <c r="J118" t="s">
        <v>350</v>
      </c>
      <c r="K118" t="s">
        <v>351</v>
      </c>
      <c r="L118">
        <v>1368</v>
      </c>
      <c r="N118">
        <v>1011</v>
      </c>
      <c r="O118" t="s">
        <v>307</v>
      </c>
      <c r="P118" t="s">
        <v>307</v>
      </c>
      <c r="Q118">
        <v>1</v>
      </c>
      <c r="W118">
        <v>0</v>
      </c>
      <c r="X118">
        <v>-1440889904</v>
      </c>
      <c r="Y118">
        <f>((AT118*1.2)*1.1)</f>
        <v>3.036</v>
      </c>
      <c r="AA118">
        <v>0</v>
      </c>
      <c r="AB118">
        <v>1056.25</v>
      </c>
      <c r="AC118">
        <v>402.74</v>
      </c>
      <c r="AD118">
        <v>0</v>
      </c>
      <c r="AE118">
        <v>0</v>
      </c>
      <c r="AF118">
        <v>83.1</v>
      </c>
      <c r="AG118">
        <v>12.62</v>
      </c>
      <c r="AH118">
        <v>0</v>
      </c>
      <c r="AI118">
        <v>1</v>
      </c>
      <c r="AJ118">
        <v>12.14</v>
      </c>
      <c r="AK118">
        <v>30.48</v>
      </c>
      <c r="AL118">
        <v>1</v>
      </c>
      <c r="AM118">
        <v>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2.2999999999999998</v>
      </c>
      <c r="AU118" t="s">
        <v>26</v>
      </c>
      <c r="AV118">
        <v>0</v>
      </c>
      <c r="AW118">
        <v>2</v>
      </c>
      <c r="AX118">
        <v>52213429</v>
      </c>
      <c r="AY118">
        <v>1</v>
      </c>
      <c r="AZ118">
        <v>0</v>
      </c>
      <c r="BA118">
        <v>136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f>ROUND(Y118*Source!I264*DO118,9)</f>
        <v>0</v>
      </c>
      <c r="CX118">
        <f>ROUND(Y118*Source!I264,9)</f>
        <v>1.53318</v>
      </c>
      <c r="CY118">
        <f>AB118</f>
        <v>1056.25</v>
      </c>
      <c r="CZ118">
        <f>AF118</f>
        <v>83.1</v>
      </c>
      <c r="DA118">
        <f>AJ118</f>
        <v>12.14</v>
      </c>
      <c r="DB118">
        <f>ROUND(((ROUND(AT118*CZ118,2)*1.2)*1.1),6)</f>
        <v>252.29159999999999</v>
      </c>
      <c r="DC118">
        <f>ROUND(((ROUND(AT118*AG118,2)*1.2)*1.1),6)</f>
        <v>38.319600000000001</v>
      </c>
      <c r="DD118" t="s">
        <v>3</v>
      </c>
      <c r="DE118" t="s">
        <v>3</v>
      </c>
      <c r="DF118">
        <f>ROUND(ROUND(AE118,2)*CX118,2)</f>
        <v>0</v>
      </c>
      <c r="DG118">
        <f>ROUND(ROUND(AF118*AJ118,2)*CX118,2)</f>
        <v>1546.72</v>
      </c>
      <c r="DH118">
        <f>ROUND(ROUND(AG118*AK118,2)*CX118,2)</f>
        <v>589.75</v>
      </c>
      <c r="DI118">
        <f t="shared" si="35"/>
        <v>0</v>
      </c>
      <c r="DJ118">
        <f>DG118</f>
        <v>1546.72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ROW(Source!A264)</f>
        <v>264</v>
      </c>
      <c r="B119">
        <v>52210627</v>
      </c>
      <c r="C119">
        <v>52213423</v>
      </c>
      <c r="D119">
        <v>30571502</v>
      </c>
      <c r="E119">
        <v>1</v>
      </c>
      <c r="F119">
        <v>1</v>
      </c>
      <c r="G119">
        <v>30515945</v>
      </c>
      <c r="H119">
        <v>3</v>
      </c>
      <c r="I119" t="s">
        <v>370</v>
      </c>
      <c r="J119" t="s">
        <v>371</v>
      </c>
      <c r="K119" t="s">
        <v>372</v>
      </c>
      <c r="L119">
        <v>1348</v>
      </c>
      <c r="N119">
        <v>1009</v>
      </c>
      <c r="O119" t="s">
        <v>323</v>
      </c>
      <c r="P119" t="s">
        <v>323</v>
      </c>
      <c r="Q119">
        <v>1000</v>
      </c>
      <c r="W119">
        <v>0</v>
      </c>
      <c r="X119">
        <v>-1629974761</v>
      </c>
      <c r="Y119">
        <f>((AT119*1)*1)</f>
        <v>1.9800000000000002E-2</v>
      </c>
      <c r="AA119">
        <v>94564.21</v>
      </c>
      <c r="AB119">
        <v>0</v>
      </c>
      <c r="AC119">
        <v>0</v>
      </c>
      <c r="AD119">
        <v>0</v>
      </c>
      <c r="AE119">
        <v>10907.06</v>
      </c>
      <c r="AF119">
        <v>0</v>
      </c>
      <c r="AG119">
        <v>0</v>
      </c>
      <c r="AH119">
        <v>0</v>
      </c>
      <c r="AI119">
        <v>8.67</v>
      </c>
      <c r="AJ119">
        <v>1</v>
      </c>
      <c r="AK119">
        <v>1</v>
      </c>
      <c r="AL119">
        <v>1</v>
      </c>
      <c r="AM119">
        <v>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1.9800000000000002E-2</v>
      </c>
      <c r="AU119" t="s">
        <v>54</v>
      </c>
      <c r="AV119">
        <v>0</v>
      </c>
      <c r="AW119">
        <v>2</v>
      </c>
      <c r="AX119">
        <v>52213430</v>
      </c>
      <c r="AY119">
        <v>1</v>
      </c>
      <c r="AZ119">
        <v>0</v>
      </c>
      <c r="BA119">
        <v>137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ROUND(Y119*Source!I264,9)</f>
        <v>9.9989999999999992E-3</v>
      </c>
      <c r="CY119">
        <f>AA119</f>
        <v>94564.21</v>
      </c>
      <c r="CZ119">
        <f>AE119</f>
        <v>10907.06</v>
      </c>
      <c r="DA119">
        <f>AI119</f>
        <v>8.67</v>
      </c>
      <c r="DB119">
        <f>ROUND(((ROUND(AT119*CZ119,2)*1)*1),6)</f>
        <v>215.96</v>
      </c>
      <c r="DC119">
        <f>ROUND(((ROUND(AT119*AG119,2)*1)*1),6)</f>
        <v>0</v>
      </c>
      <c r="DD119" t="s">
        <v>3</v>
      </c>
      <c r="DE119" t="s">
        <v>3</v>
      </c>
      <c r="DF119">
        <f>ROUND(ROUND(AE119*AI119,2)*CX119,2)</f>
        <v>945.55</v>
      </c>
      <c r="DG119">
        <f>ROUND(ROUND(AF119,2)*CX119,2)</f>
        <v>0</v>
      </c>
      <c r="DH119">
        <f>ROUND(ROUND(AG119,2)*CX119,2)</f>
        <v>0</v>
      </c>
      <c r="DI119">
        <f t="shared" si="35"/>
        <v>0</v>
      </c>
      <c r="DJ119">
        <f>DF119</f>
        <v>945.55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ROW(Source!A264)</f>
        <v>264</v>
      </c>
      <c r="B120">
        <v>52210627</v>
      </c>
      <c r="C120">
        <v>52213423</v>
      </c>
      <c r="D120">
        <v>48593126</v>
      </c>
      <c r="E120">
        <v>1</v>
      </c>
      <c r="F120">
        <v>1</v>
      </c>
      <c r="G120">
        <v>30515945</v>
      </c>
      <c r="H120">
        <v>3</v>
      </c>
      <c r="I120" t="s">
        <v>373</v>
      </c>
      <c r="J120" t="s">
        <v>374</v>
      </c>
      <c r="K120" t="s">
        <v>375</v>
      </c>
      <c r="L120">
        <v>1355</v>
      </c>
      <c r="N120">
        <v>1010</v>
      </c>
      <c r="O120" t="s">
        <v>244</v>
      </c>
      <c r="P120" t="s">
        <v>244</v>
      </c>
      <c r="Q120">
        <v>100</v>
      </c>
      <c r="W120">
        <v>0</v>
      </c>
      <c r="X120">
        <v>584393082</v>
      </c>
      <c r="Y120">
        <f>((AT120*1)*1)</f>
        <v>3.41</v>
      </c>
      <c r="AA120">
        <v>1774.03</v>
      </c>
      <c r="AB120">
        <v>0</v>
      </c>
      <c r="AC120">
        <v>0</v>
      </c>
      <c r="AD120">
        <v>0</v>
      </c>
      <c r="AE120">
        <v>222.31</v>
      </c>
      <c r="AF120">
        <v>0</v>
      </c>
      <c r="AG120">
        <v>0</v>
      </c>
      <c r="AH120">
        <v>0</v>
      </c>
      <c r="AI120">
        <v>7.98</v>
      </c>
      <c r="AJ120">
        <v>1</v>
      </c>
      <c r="AK120">
        <v>1</v>
      </c>
      <c r="AL120">
        <v>1</v>
      </c>
      <c r="AM120">
        <v>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3.41</v>
      </c>
      <c r="AU120" t="s">
        <v>54</v>
      </c>
      <c r="AV120">
        <v>0</v>
      </c>
      <c r="AW120">
        <v>2</v>
      </c>
      <c r="AX120">
        <v>52213431</v>
      </c>
      <c r="AY120">
        <v>1</v>
      </c>
      <c r="AZ120">
        <v>0</v>
      </c>
      <c r="BA120">
        <v>138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v>0</v>
      </c>
      <c r="CX120">
        <f>ROUND(Y120*Source!I264,9)</f>
        <v>1.7220500000000001</v>
      </c>
      <c r="CY120">
        <f>AA120</f>
        <v>1774.03</v>
      </c>
      <c r="CZ120">
        <f>AE120</f>
        <v>222.31</v>
      </c>
      <c r="DA120">
        <f>AI120</f>
        <v>7.98</v>
      </c>
      <c r="DB120">
        <f>ROUND(((ROUND(AT120*CZ120,2)*1)*1),6)</f>
        <v>758.08</v>
      </c>
      <c r="DC120">
        <f>ROUND(((ROUND(AT120*AG120,2)*1)*1),6)</f>
        <v>0</v>
      </c>
      <c r="DD120" t="s">
        <v>3</v>
      </c>
      <c r="DE120" t="s">
        <v>3</v>
      </c>
      <c r="DF120">
        <f>ROUND(ROUND(AE120*AI120,2)*CX120,2)</f>
        <v>3054.97</v>
      </c>
      <c r="DG120">
        <f>ROUND(ROUND(AF120,2)*CX120,2)</f>
        <v>0</v>
      </c>
      <c r="DH120">
        <f>ROUND(ROUND(AG120,2)*CX120,2)</f>
        <v>0</v>
      </c>
      <c r="DI120">
        <f t="shared" si="35"/>
        <v>0</v>
      </c>
      <c r="DJ120">
        <f>DF120</f>
        <v>3054.97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ROW(Source!A265)</f>
        <v>265</v>
      </c>
      <c r="B121">
        <v>52210569</v>
      </c>
      <c r="C121">
        <v>52213423</v>
      </c>
      <c r="D121">
        <v>30515951</v>
      </c>
      <c r="E121">
        <v>30515945</v>
      </c>
      <c r="F121">
        <v>1</v>
      </c>
      <c r="G121">
        <v>30515945</v>
      </c>
      <c r="H121">
        <v>1</v>
      </c>
      <c r="I121" t="s">
        <v>301</v>
      </c>
      <c r="J121" t="s">
        <v>3</v>
      </c>
      <c r="K121" t="s">
        <v>302</v>
      </c>
      <c r="L121">
        <v>1191</v>
      </c>
      <c r="N121">
        <v>1013</v>
      </c>
      <c r="O121" t="s">
        <v>303</v>
      </c>
      <c r="P121" t="s">
        <v>303</v>
      </c>
      <c r="Q121">
        <v>1</v>
      </c>
      <c r="W121">
        <v>0</v>
      </c>
      <c r="X121">
        <v>476480486</v>
      </c>
      <c r="Y121">
        <f>((AT121*1.2)*1.1)</f>
        <v>33.264000000000003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5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25.2</v>
      </c>
      <c r="AU121" t="s">
        <v>26</v>
      </c>
      <c r="AV121">
        <v>1</v>
      </c>
      <c r="AW121">
        <v>2</v>
      </c>
      <c r="AX121">
        <v>52213428</v>
      </c>
      <c r="AY121">
        <v>1</v>
      </c>
      <c r="AZ121">
        <v>0</v>
      </c>
      <c r="BA121">
        <v>140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U121">
        <f>ROUND(AT121*Source!I265*AH121*AL121,2)</f>
        <v>0</v>
      </c>
      <c r="CV121">
        <f>ROUND(Y121*Source!I265,9)</f>
        <v>16.79832</v>
      </c>
      <c r="CW121">
        <v>0</v>
      </c>
      <c r="CX121">
        <f>ROUND(Y121*Source!I265,9)</f>
        <v>16.79832</v>
      </c>
      <c r="CY121">
        <f>AD121</f>
        <v>0</v>
      </c>
      <c r="CZ121">
        <f>AH121</f>
        <v>0</v>
      </c>
      <c r="DA121">
        <f>AL121</f>
        <v>1</v>
      </c>
      <c r="DB121">
        <f>ROUND(((ROUND(AT121*CZ121,2)*1.2)*1.1),6)</f>
        <v>0</v>
      </c>
      <c r="DC121">
        <f>ROUND(((ROUND(AT121*AG121,2)*1.2)*1.1),6)</f>
        <v>0</v>
      </c>
      <c r="DD121" t="s">
        <v>3</v>
      </c>
      <c r="DE121" t="s">
        <v>3</v>
      </c>
      <c r="DF121">
        <f>ROUND(ROUND(AE121,2)*CX121,2)</f>
        <v>0</v>
      </c>
      <c r="DG121">
        <f>ROUND(ROUND(AF121,2)*CX121,2)</f>
        <v>0</v>
      </c>
      <c r="DH121">
        <f>ROUND(ROUND(AG121,2)*CX121,2)</f>
        <v>0</v>
      </c>
      <c r="DI121">
        <f t="shared" si="35"/>
        <v>0</v>
      </c>
      <c r="DJ121">
        <f>DI121</f>
        <v>0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ROW(Source!A265)</f>
        <v>265</v>
      </c>
      <c r="B122">
        <v>52210569</v>
      </c>
      <c r="C122">
        <v>52213423</v>
      </c>
      <c r="D122">
        <v>30596074</v>
      </c>
      <c r="E122">
        <v>1</v>
      </c>
      <c r="F122">
        <v>1</v>
      </c>
      <c r="G122">
        <v>30515945</v>
      </c>
      <c r="H122">
        <v>2</v>
      </c>
      <c r="I122" t="s">
        <v>349</v>
      </c>
      <c r="J122" t="s">
        <v>350</v>
      </c>
      <c r="K122" t="s">
        <v>351</v>
      </c>
      <c r="L122">
        <v>1368</v>
      </c>
      <c r="N122">
        <v>1011</v>
      </c>
      <c r="O122" t="s">
        <v>307</v>
      </c>
      <c r="P122" t="s">
        <v>307</v>
      </c>
      <c r="Q122">
        <v>1</v>
      </c>
      <c r="W122">
        <v>0</v>
      </c>
      <c r="X122">
        <v>-1440889904</v>
      </c>
      <c r="Y122">
        <f>((AT122*1.2)*1.1)</f>
        <v>3.036</v>
      </c>
      <c r="AA122">
        <v>0</v>
      </c>
      <c r="AB122">
        <v>1056.25</v>
      </c>
      <c r="AC122">
        <v>402.74</v>
      </c>
      <c r="AD122">
        <v>0</v>
      </c>
      <c r="AE122">
        <v>0</v>
      </c>
      <c r="AF122">
        <v>83.1</v>
      </c>
      <c r="AG122">
        <v>12.62</v>
      </c>
      <c r="AH122">
        <v>0</v>
      </c>
      <c r="AI122">
        <v>1</v>
      </c>
      <c r="AJ122">
        <v>12.14</v>
      </c>
      <c r="AK122">
        <v>30.48</v>
      </c>
      <c r="AL122">
        <v>1</v>
      </c>
      <c r="AM122">
        <v>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2.2999999999999998</v>
      </c>
      <c r="AU122" t="s">
        <v>26</v>
      </c>
      <c r="AV122">
        <v>0</v>
      </c>
      <c r="AW122">
        <v>2</v>
      </c>
      <c r="AX122">
        <v>52213429</v>
      </c>
      <c r="AY122">
        <v>1</v>
      </c>
      <c r="AZ122">
        <v>0</v>
      </c>
      <c r="BA122">
        <v>141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f>ROUND(Y122*Source!I265*DO122,9)</f>
        <v>0</v>
      </c>
      <c r="CX122">
        <f>ROUND(Y122*Source!I265,9)</f>
        <v>1.53318</v>
      </c>
      <c r="CY122">
        <f>AB122</f>
        <v>1056.25</v>
      </c>
      <c r="CZ122">
        <f>AF122</f>
        <v>83.1</v>
      </c>
      <c r="DA122">
        <f>AJ122</f>
        <v>12.14</v>
      </c>
      <c r="DB122">
        <f>ROUND(((ROUND(AT122*CZ122,2)*1.2)*1.1),6)</f>
        <v>252.29159999999999</v>
      </c>
      <c r="DC122">
        <f>ROUND(((ROUND(AT122*AG122,2)*1.2)*1.1),6)</f>
        <v>38.319600000000001</v>
      </c>
      <c r="DD122" t="s">
        <v>3</v>
      </c>
      <c r="DE122" t="s">
        <v>3</v>
      </c>
      <c r="DF122">
        <f>ROUND(ROUND(AE122,2)*CX122,2)</f>
        <v>0</v>
      </c>
      <c r="DG122">
        <f>ROUND(ROUND(AF122*AJ122,2)*CX122,2)</f>
        <v>1546.72</v>
      </c>
      <c r="DH122">
        <f>ROUND(ROUND(AG122*AK122,2)*CX122,2)</f>
        <v>589.75</v>
      </c>
      <c r="DI122">
        <f t="shared" si="35"/>
        <v>0</v>
      </c>
      <c r="DJ122">
        <f>DG122</f>
        <v>1546.72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ROW(Source!A265)</f>
        <v>265</v>
      </c>
      <c r="B123">
        <v>52210569</v>
      </c>
      <c r="C123">
        <v>52213423</v>
      </c>
      <c r="D123">
        <v>30571502</v>
      </c>
      <c r="E123">
        <v>1</v>
      </c>
      <c r="F123">
        <v>1</v>
      </c>
      <c r="G123">
        <v>30515945</v>
      </c>
      <c r="H123">
        <v>3</v>
      </c>
      <c r="I123" t="s">
        <v>370</v>
      </c>
      <c r="J123" t="s">
        <v>371</v>
      </c>
      <c r="K123" t="s">
        <v>372</v>
      </c>
      <c r="L123">
        <v>1348</v>
      </c>
      <c r="N123">
        <v>1009</v>
      </c>
      <c r="O123" t="s">
        <v>323</v>
      </c>
      <c r="P123" t="s">
        <v>323</v>
      </c>
      <c r="Q123">
        <v>1000</v>
      </c>
      <c r="W123">
        <v>0</v>
      </c>
      <c r="X123">
        <v>-1629974761</v>
      </c>
      <c r="Y123">
        <f>((AT123*1)*1)</f>
        <v>1.9800000000000002E-2</v>
      </c>
      <c r="AA123">
        <v>94564.21</v>
      </c>
      <c r="AB123">
        <v>0</v>
      </c>
      <c r="AC123">
        <v>0</v>
      </c>
      <c r="AD123">
        <v>0</v>
      </c>
      <c r="AE123">
        <v>10907.06</v>
      </c>
      <c r="AF123">
        <v>0</v>
      </c>
      <c r="AG123">
        <v>0</v>
      </c>
      <c r="AH123">
        <v>0</v>
      </c>
      <c r="AI123">
        <v>8.67</v>
      </c>
      <c r="AJ123">
        <v>1</v>
      </c>
      <c r="AK123">
        <v>1</v>
      </c>
      <c r="AL123">
        <v>1</v>
      </c>
      <c r="AM123">
        <v>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1.9800000000000002E-2</v>
      </c>
      <c r="AU123" t="s">
        <v>54</v>
      </c>
      <c r="AV123">
        <v>0</v>
      </c>
      <c r="AW123">
        <v>2</v>
      </c>
      <c r="AX123">
        <v>52213430</v>
      </c>
      <c r="AY123">
        <v>1</v>
      </c>
      <c r="AZ123">
        <v>0</v>
      </c>
      <c r="BA123">
        <v>142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v>0</v>
      </c>
      <c r="CX123">
        <f>ROUND(Y123*Source!I265,9)</f>
        <v>9.9989999999999992E-3</v>
      </c>
      <c r="CY123">
        <f>AA123</f>
        <v>94564.21</v>
      </c>
      <c r="CZ123">
        <f>AE123</f>
        <v>10907.06</v>
      </c>
      <c r="DA123">
        <f>AI123</f>
        <v>8.67</v>
      </c>
      <c r="DB123">
        <f>ROUND(((ROUND(AT123*CZ123,2)*1)*1),6)</f>
        <v>215.96</v>
      </c>
      <c r="DC123">
        <f>ROUND(((ROUND(AT123*AG123,2)*1)*1),6)</f>
        <v>0</v>
      </c>
      <c r="DD123" t="s">
        <v>3</v>
      </c>
      <c r="DE123" t="s">
        <v>3</v>
      </c>
      <c r="DF123">
        <f>ROUND(ROUND(AE123*AI123,2)*CX123,2)</f>
        <v>945.55</v>
      </c>
      <c r="DG123">
        <f>ROUND(ROUND(AF123,2)*CX123,2)</f>
        <v>0</v>
      </c>
      <c r="DH123">
        <f>ROUND(ROUND(AG123,2)*CX123,2)</f>
        <v>0</v>
      </c>
      <c r="DI123">
        <f t="shared" si="35"/>
        <v>0</v>
      </c>
      <c r="DJ123">
        <f>DF123</f>
        <v>945.55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ROW(Source!A265)</f>
        <v>265</v>
      </c>
      <c r="B124">
        <v>52210569</v>
      </c>
      <c r="C124">
        <v>52213423</v>
      </c>
      <c r="D124">
        <v>48593126</v>
      </c>
      <c r="E124">
        <v>1</v>
      </c>
      <c r="F124">
        <v>1</v>
      </c>
      <c r="G124">
        <v>30515945</v>
      </c>
      <c r="H124">
        <v>3</v>
      </c>
      <c r="I124" t="s">
        <v>373</v>
      </c>
      <c r="J124" t="s">
        <v>374</v>
      </c>
      <c r="K124" t="s">
        <v>375</v>
      </c>
      <c r="L124">
        <v>1355</v>
      </c>
      <c r="N124">
        <v>1010</v>
      </c>
      <c r="O124" t="s">
        <v>244</v>
      </c>
      <c r="P124" t="s">
        <v>244</v>
      </c>
      <c r="Q124">
        <v>100</v>
      </c>
      <c r="W124">
        <v>0</v>
      </c>
      <c r="X124">
        <v>584393082</v>
      </c>
      <c r="Y124">
        <f>((AT124*1)*1)</f>
        <v>3.41</v>
      </c>
      <c r="AA124">
        <v>1774.03</v>
      </c>
      <c r="AB124">
        <v>0</v>
      </c>
      <c r="AC124">
        <v>0</v>
      </c>
      <c r="AD124">
        <v>0</v>
      </c>
      <c r="AE124">
        <v>222.31</v>
      </c>
      <c r="AF124">
        <v>0</v>
      </c>
      <c r="AG124">
        <v>0</v>
      </c>
      <c r="AH124">
        <v>0</v>
      </c>
      <c r="AI124">
        <v>7.98</v>
      </c>
      <c r="AJ124">
        <v>1</v>
      </c>
      <c r="AK124">
        <v>1</v>
      </c>
      <c r="AL124">
        <v>1</v>
      </c>
      <c r="AM124">
        <v>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3.41</v>
      </c>
      <c r="AU124" t="s">
        <v>54</v>
      </c>
      <c r="AV124">
        <v>0</v>
      </c>
      <c r="AW124">
        <v>2</v>
      </c>
      <c r="AX124">
        <v>52213431</v>
      </c>
      <c r="AY124">
        <v>1</v>
      </c>
      <c r="AZ124">
        <v>0</v>
      </c>
      <c r="BA124">
        <v>143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ROUND(Y124*Source!I265,9)</f>
        <v>1.7220500000000001</v>
      </c>
      <c r="CY124">
        <f>AA124</f>
        <v>1774.03</v>
      </c>
      <c r="CZ124">
        <f>AE124</f>
        <v>222.31</v>
      </c>
      <c r="DA124">
        <f>AI124</f>
        <v>7.98</v>
      </c>
      <c r="DB124">
        <f>ROUND(((ROUND(AT124*CZ124,2)*1)*1),6)</f>
        <v>758.08</v>
      </c>
      <c r="DC124">
        <f>ROUND(((ROUND(AT124*AG124,2)*1)*1),6)</f>
        <v>0</v>
      </c>
      <c r="DD124" t="s">
        <v>3</v>
      </c>
      <c r="DE124" t="s">
        <v>3</v>
      </c>
      <c r="DF124">
        <f>ROUND(ROUND(AE124*AI124,2)*CX124,2)</f>
        <v>3054.97</v>
      </c>
      <c r="DG124">
        <f>ROUND(ROUND(AF124,2)*CX124,2)</f>
        <v>0</v>
      </c>
      <c r="DH124">
        <f>ROUND(ROUND(AG124,2)*CX124,2)</f>
        <v>0</v>
      </c>
      <c r="DI124">
        <f t="shared" si="35"/>
        <v>0</v>
      </c>
      <c r="DJ124">
        <f>DF124</f>
        <v>3054.97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ROW(Source!A339)</f>
        <v>339</v>
      </c>
      <c r="B125">
        <v>52210627</v>
      </c>
      <c r="C125">
        <v>52213435</v>
      </c>
      <c r="D125">
        <v>30515951</v>
      </c>
      <c r="E125">
        <v>30515945</v>
      </c>
      <c r="F125">
        <v>1</v>
      </c>
      <c r="G125">
        <v>30515945</v>
      </c>
      <c r="H125">
        <v>1</v>
      </c>
      <c r="I125" t="s">
        <v>301</v>
      </c>
      <c r="J125" t="s">
        <v>3</v>
      </c>
      <c r="K125" t="s">
        <v>302</v>
      </c>
      <c r="L125">
        <v>1191</v>
      </c>
      <c r="N125">
        <v>1013</v>
      </c>
      <c r="O125" t="s">
        <v>303</v>
      </c>
      <c r="P125" t="s">
        <v>303</v>
      </c>
      <c r="Q125">
        <v>1</v>
      </c>
      <c r="W125">
        <v>0</v>
      </c>
      <c r="X125">
        <v>476480486</v>
      </c>
      <c r="Y125">
        <f>((AT125*1.2)*1.1)</f>
        <v>265.47840000000002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5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201.12</v>
      </c>
      <c r="AU125" t="s">
        <v>26</v>
      </c>
      <c r="AV125">
        <v>1</v>
      </c>
      <c r="AW125">
        <v>2</v>
      </c>
      <c r="AX125">
        <v>52213440</v>
      </c>
      <c r="AY125">
        <v>1</v>
      </c>
      <c r="AZ125">
        <v>0</v>
      </c>
      <c r="BA125">
        <v>145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U125">
        <f>ROUND(AT125*Source!I339*AH125*AL125,2)</f>
        <v>0</v>
      </c>
      <c r="CV125">
        <f>ROUND(Y125*Source!I339,9)</f>
        <v>5.3095679999999996</v>
      </c>
      <c r="CW125">
        <v>0</v>
      </c>
      <c r="CX125">
        <f>ROUND(Y125*Source!I339,9)</f>
        <v>5.3095679999999996</v>
      </c>
      <c r="CY125">
        <f>AD125</f>
        <v>0</v>
      </c>
      <c r="CZ125">
        <f>AH125</f>
        <v>0</v>
      </c>
      <c r="DA125">
        <f>AL125</f>
        <v>1</v>
      </c>
      <c r="DB125">
        <f>ROUND(((ROUND(AT125*CZ125,2)*1.2)*1.1),6)</f>
        <v>0</v>
      </c>
      <c r="DC125">
        <f>ROUND(((ROUND(AT125*AG125,2)*1.2)*1.1),6)</f>
        <v>0</v>
      </c>
      <c r="DD125" t="s">
        <v>3</v>
      </c>
      <c r="DE125" t="s">
        <v>3</v>
      </c>
      <c r="DF125">
        <f>ROUND(ROUND(AE125,2)*CX125,2)</f>
        <v>0</v>
      </c>
      <c r="DG125">
        <f>ROUND(ROUND(AF125,2)*CX125,2)</f>
        <v>0</v>
      </c>
      <c r="DH125">
        <f>ROUND(ROUND(AG125,2)*CX125,2)</f>
        <v>0</v>
      </c>
      <c r="DI125">
        <f t="shared" si="35"/>
        <v>0</v>
      </c>
      <c r="DJ125">
        <f>DI125</f>
        <v>0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ROW(Source!A339)</f>
        <v>339</v>
      </c>
      <c r="B126">
        <v>52210627</v>
      </c>
      <c r="C126">
        <v>52213435</v>
      </c>
      <c r="D126">
        <v>30595692</v>
      </c>
      <c r="E126">
        <v>1</v>
      </c>
      <c r="F126">
        <v>1</v>
      </c>
      <c r="G126">
        <v>30515945</v>
      </c>
      <c r="H126">
        <v>2</v>
      </c>
      <c r="I126" t="s">
        <v>376</v>
      </c>
      <c r="J126" t="s">
        <v>377</v>
      </c>
      <c r="K126" t="s">
        <v>378</v>
      </c>
      <c r="L126">
        <v>1368</v>
      </c>
      <c r="N126">
        <v>1011</v>
      </c>
      <c r="O126" t="s">
        <v>307</v>
      </c>
      <c r="P126" t="s">
        <v>307</v>
      </c>
      <c r="Q126">
        <v>1</v>
      </c>
      <c r="W126">
        <v>0</v>
      </c>
      <c r="X126">
        <v>-697602164</v>
      </c>
      <c r="Y126">
        <f>((AT126*1.2)*1.1)</f>
        <v>61.512000000000008</v>
      </c>
      <c r="AA126">
        <v>0</v>
      </c>
      <c r="AB126">
        <v>631.76</v>
      </c>
      <c r="AC126">
        <v>402.74</v>
      </c>
      <c r="AD126">
        <v>0</v>
      </c>
      <c r="AE126">
        <v>0</v>
      </c>
      <c r="AF126">
        <v>34.479999999999997</v>
      </c>
      <c r="AG126">
        <v>12.62</v>
      </c>
      <c r="AH126">
        <v>0</v>
      </c>
      <c r="AI126">
        <v>1</v>
      </c>
      <c r="AJ126">
        <v>17.5</v>
      </c>
      <c r="AK126">
        <v>30.48</v>
      </c>
      <c r="AL126">
        <v>1</v>
      </c>
      <c r="AM126">
        <v>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46.6</v>
      </c>
      <c r="AU126" t="s">
        <v>26</v>
      </c>
      <c r="AV126">
        <v>0</v>
      </c>
      <c r="AW126">
        <v>2</v>
      </c>
      <c r="AX126">
        <v>52213441</v>
      </c>
      <c r="AY126">
        <v>1</v>
      </c>
      <c r="AZ126">
        <v>2048</v>
      </c>
      <c r="BA126">
        <v>146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f>ROUND(Y126*Source!I339*DO126,9)</f>
        <v>0</v>
      </c>
      <c r="CX126">
        <f>ROUND(Y126*Source!I339,9)</f>
        <v>1.23024</v>
      </c>
      <c r="CY126">
        <f>AB126</f>
        <v>631.76</v>
      </c>
      <c r="CZ126">
        <f>AF126</f>
        <v>34.479999999999997</v>
      </c>
      <c r="DA126">
        <f>AJ126</f>
        <v>17.5</v>
      </c>
      <c r="DB126">
        <f>ROUND(((ROUND(AT126*CZ126,2)*1.2)*1.1),6)</f>
        <v>2120.9364</v>
      </c>
      <c r="DC126">
        <f>ROUND(((ROUND(AT126*AG126,2)*1.2)*1.1),6)</f>
        <v>776.27880000000005</v>
      </c>
      <c r="DD126" t="s">
        <v>3</v>
      </c>
      <c r="DE126" t="s">
        <v>3</v>
      </c>
      <c r="DF126">
        <f>ROUND(ROUND(AE126,2)*CX126,2)</f>
        <v>0</v>
      </c>
      <c r="DG126">
        <f>ROUND(ROUND(AF126*AJ126,2)*CX126,2)</f>
        <v>742.33</v>
      </c>
      <c r="DH126">
        <f>ROUND(ROUND(AG126*AK126,2)*CX126,2)</f>
        <v>473.22</v>
      </c>
      <c r="DI126">
        <f t="shared" si="35"/>
        <v>0</v>
      </c>
      <c r="DJ126">
        <f>DG126</f>
        <v>742.33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ROW(Source!A339)</f>
        <v>339</v>
      </c>
      <c r="B127">
        <v>52210627</v>
      </c>
      <c r="C127">
        <v>52213435</v>
      </c>
      <c r="D127">
        <v>30596152</v>
      </c>
      <c r="E127">
        <v>1</v>
      </c>
      <c r="F127">
        <v>1</v>
      </c>
      <c r="G127">
        <v>30515945</v>
      </c>
      <c r="H127">
        <v>2</v>
      </c>
      <c r="I127" t="s">
        <v>379</v>
      </c>
      <c r="J127" t="s">
        <v>380</v>
      </c>
      <c r="K127" t="s">
        <v>381</v>
      </c>
      <c r="L127">
        <v>1368</v>
      </c>
      <c r="N127">
        <v>1011</v>
      </c>
      <c r="O127" t="s">
        <v>307</v>
      </c>
      <c r="P127" t="s">
        <v>307</v>
      </c>
      <c r="Q127">
        <v>1</v>
      </c>
      <c r="W127">
        <v>0</v>
      </c>
      <c r="X127">
        <v>156137990</v>
      </c>
      <c r="Y127">
        <f>((AT127*1.2)*1.1)</f>
        <v>61.512000000000008</v>
      </c>
      <c r="AA127">
        <v>0</v>
      </c>
      <c r="AB127">
        <v>4.3600000000000003</v>
      </c>
      <c r="AC127">
        <v>0</v>
      </c>
      <c r="AD127">
        <v>0</v>
      </c>
      <c r="AE127">
        <v>0</v>
      </c>
      <c r="AF127">
        <v>0.5</v>
      </c>
      <c r="AG127">
        <v>0</v>
      </c>
      <c r="AH127">
        <v>0</v>
      </c>
      <c r="AI127">
        <v>1</v>
      </c>
      <c r="AJ127">
        <v>8.32</v>
      </c>
      <c r="AK127">
        <v>30.48</v>
      </c>
      <c r="AL127">
        <v>1</v>
      </c>
      <c r="AM127">
        <v>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46.6</v>
      </c>
      <c r="AU127" t="s">
        <v>26</v>
      </c>
      <c r="AV127">
        <v>0</v>
      </c>
      <c r="AW127">
        <v>2</v>
      </c>
      <c r="AX127">
        <v>52213442</v>
      </c>
      <c r="AY127">
        <v>1</v>
      </c>
      <c r="AZ127">
        <v>2048</v>
      </c>
      <c r="BA127">
        <v>147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f>ROUND(Y127*Source!I339*DO127,9)</f>
        <v>0</v>
      </c>
      <c r="CX127">
        <f>ROUND(Y127*Source!I339,9)</f>
        <v>1.23024</v>
      </c>
      <c r="CY127">
        <f>AB127</f>
        <v>4.3600000000000003</v>
      </c>
      <c r="CZ127">
        <f>AF127</f>
        <v>0.5</v>
      </c>
      <c r="DA127">
        <f>AJ127</f>
        <v>8.32</v>
      </c>
      <c r="DB127">
        <f>ROUND(((ROUND(AT127*CZ127,2)*1.2)*1.1),6)</f>
        <v>30.756</v>
      </c>
      <c r="DC127">
        <f>ROUND(((ROUND(AT127*AG127,2)*1.2)*1.1),6)</f>
        <v>0</v>
      </c>
      <c r="DD127" t="s">
        <v>3</v>
      </c>
      <c r="DE127" t="s">
        <v>3</v>
      </c>
      <c r="DF127">
        <f>ROUND(ROUND(AE127,2)*CX127,2)</f>
        <v>0</v>
      </c>
      <c r="DG127">
        <f>ROUND(ROUND(AF127*AJ127,2)*CX127,2)</f>
        <v>5.12</v>
      </c>
      <c r="DH127">
        <f>ROUND(ROUND(AG127*AK127,2)*CX127,2)</f>
        <v>0</v>
      </c>
      <c r="DI127">
        <f t="shared" si="35"/>
        <v>0</v>
      </c>
      <c r="DJ127">
        <f>DG127</f>
        <v>5.12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ROW(Source!A339)</f>
        <v>339</v>
      </c>
      <c r="B128">
        <v>52210627</v>
      </c>
      <c r="C128">
        <v>52213435</v>
      </c>
      <c r="D128">
        <v>30541192</v>
      </c>
      <c r="E128">
        <v>30515945</v>
      </c>
      <c r="F128">
        <v>1</v>
      </c>
      <c r="G128">
        <v>30515945</v>
      </c>
      <c r="H128">
        <v>3</v>
      </c>
      <c r="I128" t="s">
        <v>382</v>
      </c>
      <c r="J128" t="s">
        <v>3</v>
      </c>
      <c r="K128" t="s">
        <v>383</v>
      </c>
      <c r="L128">
        <v>1348</v>
      </c>
      <c r="N128">
        <v>1009</v>
      </c>
      <c r="O128" t="s">
        <v>323</v>
      </c>
      <c r="P128" t="s">
        <v>323</v>
      </c>
      <c r="Q128">
        <v>1000</v>
      </c>
      <c r="W128">
        <v>0</v>
      </c>
      <c r="X128">
        <v>1489638031</v>
      </c>
      <c r="Y128">
        <f>AT128</f>
        <v>0.9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9.57</v>
      </c>
      <c r="AJ128">
        <v>1</v>
      </c>
      <c r="AK128">
        <v>1</v>
      </c>
      <c r="AL128">
        <v>1</v>
      </c>
      <c r="AM128">
        <v>5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0.9</v>
      </c>
      <c r="AU128" t="s">
        <v>3</v>
      </c>
      <c r="AV128">
        <v>0</v>
      </c>
      <c r="AW128">
        <v>2</v>
      </c>
      <c r="AX128">
        <v>52213443</v>
      </c>
      <c r="AY128">
        <v>1</v>
      </c>
      <c r="AZ128">
        <v>0</v>
      </c>
      <c r="BA128">
        <v>148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ROUND(Y128*Source!I339,9)</f>
        <v>1.7999999999999999E-2</v>
      </c>
      <c r="CY128">
        <f>AA128</f>
        <v>0</v>
      </c>
      <c r="CZ128">
        <f>AE128</f>
        <v>0</v>
      </c>
      <c r="DA128">
        <f>AI128</f>
        <v>9.57</v>
      </c>
      <c r="DB128">
        <f>ROUND(ROUND(AT128*CZ128,2),6)</f>
        <v>0</v>
      </c>
      <c r="DC128">
        <f>ROUND(ROUND(AT128*AG128,2),6)</f>
        <v>0</v>
      </c>
      <c r="DD128" t="s">
        <v>3</v>
      </c>
      <c r="DE128" t="s">
        <v>3</v>
      </c>
      <c r="DF128">
        <f>ROUND(ROUND(AE128*AI128,2)*CX128,2)</f>
        <v>0</v>
      </c>
      <c r="DG128">
        <f>ROUND(ROUND(AF128,2)*CX128,2)</f>
        <v>0</v>
      </c>
      <c r="DH128">
        <f>ROUND(ROUND(AG128,2)*CX128,2)</f>
        <v>0</v>
      </c>
      <c r="DI128">
        <f t="shared" si="35"/>
        <v>0</v>
      </c>
      <c r="DJ128">
        <f>DF128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ROW(Source!A340)</f>
        <v>340</v>
      </c>
      <c r="B129">
        <v>52210569</v>
      </c>
      <c r="C129">
        <v>52213435</v>
      </c>
      <c r="D129">
        <v>30515951</v>
      </c>
      <c r="E129">
        <v>30515945</v>
      </c>
      <c r="F129">
        <v>1</v>
      </c>
      <c r="G129">
        <v>30515945</v>
      </c>
      <c r="H129">
        <v>1</v>
      </c>
      <c r="I129" t="s">
        <v>301</v>
      </c>
      <c r="J129" t="s">
        <v>3</v>
      </c>
      <c r="K129" t="s">
        <v>302</v>
      </c>
      <c r="L129">
        <v>1191</v>
      </c>
      <c r="N129">
        <v>1013</v>
      </c>
      <c r="O129" t="s">
        <v>303</v>
      </c>
      <c r="P129" t="s">
        <v>303</v>
      </c>
      <c r="Q129">
        <v>1</v>
      </c>
      <c r="W129">
        <v>0</v>
      </c>
      <c r="X129">
        <v>476480486</v>
      </c>
      <c r="Y129">
        <f>((AT129*1.2)*1.1)</f>
        <v>265.47840000000002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5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201.12</v>
      </c>
      <c r="AU129" t="s">
        <v>26</v>
      </c>
      <c r="AV129">
        <v>1</v>
      </c>
      <c r="AW129">
        <v>2</v>
      </c>
      <c r="AX129">
        <v>52213440</v>
      </c>
      <c r="AY129">
        <v>1</v>
      </c>
      <c r="AZ129">
        <v>0</v>
      </c>
      <c r="BA129">
        <v>149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U129">
        <f>ROUND(AT129*Source!I340*AH129*AL129,2)</f>
        <v>0</v>
      </c>
      <c r="CV129">
        <f>ROUND(Y129*Source!I340,9)</f>
        <v>5.3095679999999996</v>
      </c>
      <c r="CW129">
        <v>0</v>
      </c>
      <c r="CX129">
        <f>ROUND(Y129*Source!I340,9)</f>
        <v>5.3095679999999996</v>
      </c>
      <c r="CY129">
        <f>AD129</f>
        <v>0</v>
      </c>
      <c r="CZ129">
        <f>AH129</f>
        <v>0</v>
      </c>
      <c r="DA129">
        <f>AL129</f>
        <v>1</v>
      </c>
      <c r="DB129">
        <f>ROUND(((ROUND(AT129*CZ129,2)*1.2)*1.1),6)</f>
        <v>0</v>
      </c>
      <c r="DC129">
        <f>ROUND(((ROUND(AT129*AG129,2)*1.2)*1.1),6)</f>
        <v>0</v>
      </c>
      <c r="DD129" t="s">
        <v>3</v>
      </c>
      <c r="DE129" t="s">
        <v>3</v>
      </c>
      <c r="DF129">
        <f>ROUND(ROUND(AE129,2)*CX129,2)</f>
        <v>0</v>
      </c>
      <c r="DG129">
        <f>ROUND(ROUND(AF129,2)*CX129,2)</f>
        <v>0</v>
      </c>
      <c r="DH129">
        <f>ROUND(ROUND(AG129,2)*CX129,2)</f>
        <v>0</v>
      </c>
      <c r="DI129">
        <f t="shared" ref="DI129:DI192" si="60">ROUND(ROUND(AH129,2)*CX129,2)</f>
        <v>0</v>
      </c>
      <c r="DJ129">
        <f>DI129</f>
        <v>0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ROW(Source!A340)</f>
        <v>340</v>
      </c>
      <c r="B130">
        <v>52210569</v>
      </c>
      <c r="C130">
        <v>52213435</v>
      </c>
      <c r="D130">
        <v>30595692</v>
      </c>
      <c r="E130">
        <v>1</v>
      </c>
      <c r="F130">
        <v>1</v>
      </c>
      <c r="G130">
        <v>30515945</v>
      </c>
      <c r="H130">
        <v>2</v>
      </c>
      <c r="I130" t="s">
        <v>376</v>
      </c>
      <c r="J130" t="s">
        <v>377</v>
      </c>
      <c r="K130" t="s">
        <v>378</v>
      </c>
      <c r="L130">
        <v>1368</v>
      </c>
      <c r="N130">
        <v>1011</v>
      </c>
      <c r="O130" t="s">
        <v>307</v>
      </c>
      <c r="P130" t="s">
        <v>307</v>
      </c>
      <c r="Q130">
        <v>1</v>
      </c>
      <c r="W130">
        <v>0</v>
      </c>
      <c r="X130">
        <v>-697602164</v>
      </c>
      <c r="Y130">
        <f>((AT130*1.2)*1.1)</f>
        <v>61.512000000000008</v>
      </c>
      <c r="AA130">
        <v>0</v>
      </c>
      <c r="AB130">
        <v>631.76</v>
      </c>
      <c r="AC130">
        <v>402.74</v>
      </c>
      <c r="AD130">
        <v>0</v>
      </c>
      <c r="AE130">
        <v>0</v>
      </c>
      <c r="AF130">
        <v>34.479999999999997</v>
      </c>
      <c r="AG130">
        <v>12.62</v>
      </c>
      <c r="AH130">
        <v>0</v>
      </c>
      <c r="AI130">
        <v>1</v>
      </c>
      <c r="AJ130">
        <v>17.5</v>
      </c>
      <c r="AK130">
        <v>30.48</v>
      </c>
      <c r="AL130">
        <v>1</v>
      </c>
      <c r="AM130">
        <v>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46.6</v>
      </c>
      <c r="AU130" t="s">
        <v>26</v>
      </c>
      <c r="AV130">
        <v>0</v>
      </c>
      <c r="AW130">
        <v>2</v>
      </c>
      <c r="AX130">
        <v>52213441</v>
      </c>
      <c r="AY130">
        <v>1</v>
      </c>
      <c r="AZ130">
        <v>2048</v>
      </c>
      <c r="BA130">
        <v>150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f>ROUND(Y130*Source!I340*DO130,9)</f>
        <v>0</v>
      </c>
      <c r="CX130">
        <f>ROUND(Y130*Source!I340,9)</f>
        <v>1.23024</v>
      </c>
      <c r="CY130">
        <f>AB130</f>
        <v>631.76</v>
      </c>
      <c r="CZ130">
        <f>AF130</f>
        <v>34.479999999999997</v>
      </c>
      <c r="DA130">
        <f>AJ130</f>
        <v>17.5</v>
      </c>
      <c r="DB130">
        <f>ROUND(((ROUND(AT130*CZ130,2)*1.2)*1.1),6)</f>
        <v>2120.9364</v>
      </c>
      <c r="DC130">
        <f>ROUND(((ROUND(AT130*AG130,2)*1.2)*1.1),6)</f>
        <v>776.27880000000005</v>
      </c>
      <c r="DD130" t="s">
        <v>3</v>
      </c>
      <c r="DE130" t="s">
        <v>3</v>
      </c>
      <c r="DF130">
        <f>ROUND(ROUND(AE130,2)*CX130,2)</f>
        <v>0</v>
      </c>
      <c r="DG130">
        <f>ROUND(ROUND(AF130*AJ130,2)*CX130,2)</f>
        <v>742.33</v>
      </c>
      <c r="DH130">
        <f>ROUND(ROUND(AG130*AK130,2)*CX130,2)</f>
        <v>473.22</v>
      </c>
      <c r="DI130">
        <f t="shared" si="60"/>
        <v>0</v>
      </c>
      <c r="DJ130">
        <f>DG130</f>
        <v>742.33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ROW(Source!A340)</f>
        <v>340</v>
      </c>
      <c r="B131">
        <v>52210569</v>
      </c>
      <c r="C131">
        <v>52213435</v>
      </c>
      <c r="D131">
        <v>30596152</v>
      </c>
      <c r="E131">
        <v>1</v>
      </c>
      <c r="F131">
        <v>1</v>
      </c>
      <c r="G131">
        <v>30515945</v>
      </c>
      <c r="H131">
        <v>2</v>
      </c>
      <c r="I131" t="s">
        <v>379</v>
      </c>
      <c r="J131" t="s">
        <v>380</v>
      </c>
      <c r="K131" t="s">
        <v>381</v>
      </c>
      <c r="L131">
        <v>1368</v>
      </c>
      <c r="N131">
        <v>1011</v>
      </c>
      <c r="O131" t="s">
        <v>307</v>
      </c>
      <c r="P131" t="s">
        <v>307</v>
      </c>
      <c r="Q131">
        <v>1</v>
      </c>
      <c r="W131">
        <v>0</v>
      </c>
      <c r="X131">
        <v>156137990</v>
      </c>
      <c r="Y131">
        <f>((AT131*1.2)*1.1)</f>
        <v>61.512000000000008</v>
      </c>
      <c r="AA131">
        <v>0</v>
      </c>
      <c r="AB131">
        <v>4.3600000000000003</v>
      </c>
      <c r="AC131">
        <v>0</v>
      </c>
      <c r="AD131">
        <v>0</v>
      </c>
      <c r="AE131">
        <v>0</v>
      </c>
      <c r="AF131">
        <v>0.5</v>
      </c>
      <c r="AG131">
        <v>0</v>
      </c>
      <c r="AH131">
        <v>0</v>
      </c>
      <c r="AI131">
        <v>1</v>
      </c>
      <c r="AJ131">
        <v>8.32</v>
      </c>
      <c r="AK131">
        <v>30.48</v>
      </c>
      <c r="AL131">
        <v>1</v>
      </c>
      <c r="AM131">
        <v>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46.6</v>
      </c>
      <c r="AU131" t="s">
        <v>26</v>
      </c>
      <c r="AV131">
        <v>0</v>
      </c>
      <c r="AW131">
        <v>2</v>
      </c>
      <c r="AX131">
        <v>52213442</v>
      </c>
      <c r="AY131">
        <v>1</v>
      </c>
      <c r="AZ131">
        <v>2048</v>
      </c>
      <c r="BA131">
        <v>151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f>ROUND(Y131*Source!I340*DO131,9)</f>
        <v>0</v>
      </c>
      <c r="CX131">
        <f>ROUND(Y131*Source!I340,9)</f>
        <v>1.23024</v>
      </c>
      <c r="CY131">
        <f>AB131</f>
        <v>4.3600000000000003</v>
      </c>
      <c r="CZ131">
        <f>AF131</f>
        <v>0.5</v>
      </c>
      <c r="DA131">
        <f>AJ131</f>
        <v>8.32</v>
      </c>
      <c r="DB131">
        <f>ROUND(((ROUND(AT131*CZ131,2)*1.2)*1.1),6)</f>
        <v>30.756</v>
      </c>
      <c r="DC131">
        <f>ROUND(((ROUND(AT131*AG131,2)*1.2)*1.1),6)</f>
        <v>0</v>
      </c>
      <c r="DD131" t="s">
        <v>3</v>
      </c>
      <c r="DE131" t="s">
        <v>3</v>
      </c>
      <c r="DF131">
        <f>ROUND(ROUND(AE131,2)*CX131,2)</f>
        <v>0</v>
      </c>
      <c r="DG131">
        <f>ROUND(ROUND(AF131*AJ131,2)*CX131,2)</f>
        <v>5.12</v>
      </c>
      <c r="DH131">
        <f>ROUND(ROUND(AG131*AK131,2)*CX131,2)</f>
        <v>0</v>
      </c>
      <c r="DI131">
        <f t="shared" si="60"/>
        <v>0</v>
      </c>
      <c r="DJ131">
        <f>DG131</f>
        <v>5.12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ROW(Source!A340)</f>
        <v>340</v>
      </c>
      <c r="B132">
        <v>52210569</v>
      </c>
      <c r="C132">
        <v>52213435</v>
      </c>
      <c r="D132">
        <v>30541192</v>
      </c>
      <c r="E132">
        <v>30515945</v>
      </c>
      <c r="F132">
        <v>1</v>
      </c>
      <c r="G132">
        <v>30515945</v>
      </c>
      <c r="H132">
        <v>3</v>
      </c>
      <c r="I132" t="s">
        <v>382</v>
      </c>
      <c r="J132" t="s">
        <v>3</v>
      </c>
      <c r="K132" t="s">
        <v>383</v>
      </c>
      <c r="L132">
        <v>1348</v>
      </c>
      <c r="N132">
        <v>1009</v>
      </c>
      <c r="O132" t="s">
        <v>323</v>
      </c>
      <c r="P132" t="s">
        <v>323</v>
      </c>
      <c r="Q132">
        <v>1000</v>
      </c>
      <c r="W132">
        <v>0</v>
      </c>
      <c r="X132">
        <v>1489638031</v>
      </c>
      <c r="Y132">
        <f>AT132</f>
        <v>0.9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9.57</v>
      </c>
      <c r="AJ132">
        <v>1</v>
      </c>
      <c r="AK132">
        <v>1</v>
      </c>
      <c r="AL132">
        <v>1</v>
      </c>
      <c r="AM132">
        <v>5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0.9</v>
      </c>
      <c r="AU132" t="s">
        <v>3</v>
      </c>
      <c r="AV132">
        <v>0</v>
      </c>
      <c r="AW132">
        <v>2</v>
      </c>
      <c r="AX132">
        <v>52213443</v>
      </c>
      <c r="AY132">
        <v>1</v>
      </c>
      <c r="AZ132">
        <v>0</v>
      </c>
      <c r="BA132">
        <v>152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ROUND(Y132*Source!I340,9)</f>
        <v>1.7999999999999999E-2</v>
      </c>
      <c r="CY132">
        <f>AA132</f>
        <v>0</v>
      </c>
      <c r="CZ132">
        <f>AE132</f>
        <v>0</v>
      </c>
      <c r="DA132">
        <f>AI132</f>
        <v>9.57</v>
      </c>
      <c r="DB132">
        <f>ROUND(ROUND(AT132*CZ132,2),6)</f>
        <v>0</v>
      </c>
      <c r="DC132">
        <f>ROUND(ROUND(AT132*AG132,2),6)</f>
        <v>0</v>
      </c>
      <c r="DD132" t="s">
        <v>3</v>
      </c>
      <c r="DE132" t="s">
        <v>3</v>
      </c>
      <c r="DF132">
        <f>ROUND(ROUND(AE132*AI132,2)*CX132,2)</f>
        <v>0</v>
      </c>
      <c r="DG132">
        <f t="shared" ref="DG132:DG153" si="61">ROUND(ROUND(AF132,2)*CX132,2)</f>
        <v>0</v>
      </c>
      <c r="DH132">
        <f t="shared" ref="DH132:DH153" si="62">ROUND(ROUND(AG132,2)*CX132,2)</f>
        <v>0</v>
      </c>
      <c r="DI132">
        <f t="shared" si="60"/>
        <v>0</v>
      </c>
      <c r="DJ132">
        <f>DF132</f>
        <v>0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ROW(Source!A341)</f>
        <v>341</v>
      </c>
      <c r="B133">
        <v>52210627</v>
      </c>
      <c r="C133">
        <v>52213444</v>
      </c>
      <c r="D133">
        <v>30515951</v>
      </c>
      <c r="E133">
        <v>30515945</v>
      </c>
      <c r="F133">
        <v>1</v>
      </c>
      <c r="G133">
        <v>30515945</v>
      </c>
      <c r="H133">
        <v>1</v>
      </c>
      <c r="I133" t="s">
        <v>301</v>
      </c>
      <c r="J133" t="s">
        <v>3</v>
      </c>
      <c r="K133" t="s">
        <v>302</v>
      </c>
      <c r="L133">
        <v>1191</v>
      </c>
      <c r="N133">
        <v>1013</v>
      </c>
      <c r="O133" t="s">
        <v>303</v>
      </c>
      <c r="P133" t="s">
        <v>303</v>
      </c>
      <c r="Q133">
        <v>1</v>
      </c>
      <c r="W133">
        <v>0</v>
      </c>
      <c r="X133">
        <v>476480486</v>
      </c>
      <c r="Y133">
        <f>((AT133*1.2)*1.1)</f>
        <v>190.07999999999998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5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144</v>
      </c>
      <c r="AU133" t="s">
        <v>26</v>
      </c>
      <c r="AV133">
        <v>1</v>
      </c>
      <c r="AW133">
        <v>2</v>
      </c>
      <c r="AX133">
        <v>52213450</v>
      </c>
      <c r="AY133">
        <v>1</v>
      </c>
      <c r="AZ133">
        <v>2048</v>
      </c>
      <c r="BA133">
        <v>153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U133">
        <f>ROUND(AT133*Source!I341*AH133*AL133,2)</f>
        <v>0</v>
      </c>
      <c r="CV133">
        <f>ROUND(Y133*Source!I341,9)</f>
        <v>0.19008</v>
      </c>
      <c r="CW133">
        <v>0</v>
      </c>
      <c r="CX133">
        <f>ROUND(Y133*Source!I341,9)</f>
        <v>0.19008</v>
      </c>
      <c r="CY133">
        <f>AD133</f>
        <v>0</v>
      </c>
      <c r="CZ133">
        <f>AH133</f>
        <v>0</v>
      </c>
      <c r="DA133">
        <f>AL133</f>
        <v>1</v>
      </c>
      <c r="DB133">
        <f>ROUND(((ROUND(AT133*CZ133,2)*1.2)*1.1),6)</f>
        <v>0</v>
      </c>
      <c r="DC133">
        <f>ROUND(((ROUND(AT133*AG133,2)*1.2)*1.1),6)</f>
        <v>0</v>
      </c>
      <c r="DD133" t="s">
        <v>3</v>
      </c>
      <c r="DE133" t="s">
        <v>3</v>
      </c>
      <c r="DF133">
        <f>ROUND(ROUND(AE133,2)*CX133,2)</f>
        <v>0</v>
      </c>
      <c r="DG133">
        <f t="shared" si="61"/>
        <v>0</v>
      </c>
      <c r="DH133">
        <f t="shared" si="62"/>
        <v>0</v>
      </c>
      <c r="DI133">
        <f t="shared" si="60"/>
        <v>0</v>
      </c>
      <c r="DJ133">
        <f>DI133</f>
        <v>0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ROW(Source!A341)</f>
        <v>341</v>
      </c>
      <c r="B134">
        <v>52210627</v>
      </c>
      <c r="C134">
        <v>52213444</v>
      </c>
      <c r="D134">
        <v>30576299</v>
      </c>
      <c r="E134">
        <v>1</v>
      </c>
      <c r="F134">
        <v>1</v>
      </c>
      <c r="G134">
        <v>30515945</v>
      </c>
      <c r="H134">
        <v>3</v>
      </c>
      <c r="I134" t="s">
        <v>208</v>
      </c>
      <c r="J134" t="s">
        <v>210</v>
      </c>
      <c r="K134" t="s">
        <v>209</v>
      </c>
      <c r="L134">
        <v>1301</v>
      </c>
      <c r="N134">
        <v>1003</v>
      </c>
      <c r="O134" t="s">
        <v>42</v>
      </c>
      <c r="P134" t="s">
        <v>42</v>
      </c>
      <c r="Q134">
        <v>1</v>
      </c>
      <c r="W134">
        <v>0</v>
      </c>
      <c r="X134">
        <v>1669039596</v>
      </c>
      <c r="Y134">
        <f>AT134</f>
        <v>990</v>
      </c>
      <c r="AA134">
        <v>147.33000000000001</v>
      </c>
      <c r="AB134">
        <v>0</v>
      </c>
      <c r="AC134">
        <v>0</v>
      </c>
      <c r="AD134">
        <v>0</v>
      </c>
      <c r="AE134">
        <v>15.01</v>
      </c>
      <c r="AF134">
        <v>0</v>
      </c>
      <c r="AG134">
        <v>0</v>
      </c>
      <c r="AH134">
        <v>0</v>
      </c>
      <c r="AI134">
        <v>9.08</v>
      </c>
      <c r="AJ134">
        <v>1</v>
      </c>
      <c r="AK134">
        <v>1</v>
      </c>
      <c r="AL134">
        <v>1</v>
      </c>
      <c r="AM134">
        <v>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990</v>
      </c>
      <c r="AU134" t="s">
        <v>3</v>
      </c>
      <c r="AV134">
        <v>0</v>
      </c>
      <c r="AW134">
        <v>2</v>
      </c>
      <c r="AX134">
        <v>52213451</v>
      </c>
      <c r="AY134">
        <v>1</v>
      </c>
      <c r="AZ134">
        <v>0</v>
      </c>
      <c r="BA134">
        <v>154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ROUND(Y134*Source!I341,9)</f>
        <v>0.99</v>
      </c>
      <c r="CY134">
        <f>AA134</f>
        <v>147.33000000000001</v>
      </c>
      <c r="CZ134">
        <f>AE134</f>
        <v>15.01</v>
      </c>
      <c r="DA134">
        <f>AI134</f>
        <v>9.08</v>
      </c>
      <c r="DB134">
        <f>ROUND(ROUND(AT134*CZ134,2),6)</f>
        <v>14859.9</v>
      </c>
      <c r="DC134">
        <f>ROUND(ROUND(AT134*AG134,2),6)</f>
        <v>0</v>
      </c>
      <c r="DD134" t="s">
        <v>3</v>
      </c>
      <c r="DE134" t="s">
        <v>3</v>
      </c>
      <c r="DF134">
        <f>ROUND(ROUND(AE134*AI134,2)*CX134,2)</f>
        <v>134.93</v>
      </c>
      <c r="DG134">
        <f t="shared" si="61"/>
        <v>0</v>
      </c>
      <c r="DH134">
        <f t="shared" si="62"/>
        <v>0</v>
      </c>
      <c r="DI134">
        <f t="shared" si="60"/>
        <v>0</v>
      </c>
      <c r="DJ134">
        <f>DF134</f>
        <v>134.93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ROW(Source!A341)</f>
        <v>341</v>
      </c>
      <c r="B135">
        <v>52210627</v>
      </c>
      <c r="C135">
        <v>52213444</v>
      </c>
      <c r="D135">
        <v>30576299</v>
      </c>
      <c r="E135">
        <v>1</v>
      </c>
      <c r="F135">
        <v>1</v>
      </c>
      <c r="G135">
        <v>30515945</v>
      </c>
      <c r="H135">
        <v>3</v>
      </c>
      <c r="I135" t="s">
        <v>208</v>
      </c>
      <c r="J135" t="s">
        <v>210</v>
      </c>
      <c r="K135" t="s">
        <v>209</v>
      </c>
      <c r="L135">
        <v>1301</v>
      </c>
      <c r="N135">
        <v>1003</v>
      </c>
      <c r="O135" t="s">
        <v>42</v>
      </c>
      <c r="P135" t="s">
        <v>42</v>
      </c>
      <c r="Q135">
        <v>1</v>
      </c>
      <c r="W135">
        <v>0</v>
      </c>
      <c r="X135">
        <v>1669039596</v>
      </c>
      <c r="Y135">
        <f>AT135</f>
        <v>-1000</v>
      </c>
      <c r="AA135">
        <v>147.33000000000001</v>
      </c>
      <c r="AB135">
        <v>0</v>
      </c>
      <c r="AC135">
        <v>0</v>
      </c>
      <c r="AD135">
        <v>0</v>
      </c>
      <c r="AE135">
        <v>15.01</v>
      </c>
      <c r="AF135">
        <v>0</v>
      </c>
      <c r="AG135">
        <v>0</v>
      </c>
      <c r="AH135">
        <v>0</v>
      </c>
      <c r="AI135">
        <v>9.08</v>
      </c>
      <c r="AJ135">
        <v>1</v>
      </c>
      <c r="AK135">
        <v>1</v>
      </c>
      <c r="AL135">
        <v>1</v>
      </c>
      <c r="AM135">
        <v>0</v>
      </c>
      <c r="AN135">
        <v>0</v>
      </c>
      <c r="AO135">
        <v>0</v>
      </c>
      <c r="AP135">
        <v>1</v>
      </c>
      <c r="AQ135">
        <v>0</v>
      </c>
      <c r="AR135">
        <v>0</v>
      </c>
      <c r="AS135" t="s">
        <v>3</v>
      </c>
      <c r="AT135">
        <v>-1000</v>
      </c>
      <c r="AU135" t="s">
        <v>3</v>
      </c>
      <c r="AV135">
        <v>0</v>
      </c>
      <c r="AW135">
        <v>1</v>
      </c>
      <c r="AX135">
        <v>-1</v>
      </c>
      <c r="AY135">
        <v>0</v>
      </c>
      <c r="AZ135">
        <v>0</v>
      </c>
      <c r="BA135" t="s">
        <v>3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V135">
        <v>0</v>
      </c>
      <c r="CW135">
        <v>0</v>
      </c>
      <c r="CX135">
        <f>ROUND(Y135*Source!I341,9)</f>
        <v>-1</v>
      </c>
      <c r="CY135">
        <f>AA135</f>
        <v>147.33000000000001</v>
      </c>
      <c r="CZ135">
        <f>AE135</f>
        <v>15.01</v>
      </c>
      <c r="DA135">
        <f>AI135</f>
        <v>9.08</v>
      </c>
      <c r="DB135">
        <f>ROUND(ROUND(AT135*CZ135,2),6)</f>
        <v>-15010</v>
      </c>
      <c r="DC135">
        <f>ROUND(ROUND(AT135*AG135,2),6)</f>
        <v>0</v>
      </c>
      <c r="DD135" t="s">
        <v>3</v>
      </c>
      <c r="DE135" t="s">
        <v>3</v>
      </c>
      <c r="DF135">
        <f>ROUND(ROUND(AE135*AI135,2)*CX135,2)</f>
        <v>-136.29</v>
      </c>
      <c r="DG135">
        <f t="shared" si="61"/>
        <v>0</v>
      </c>
      <c r="DH135">
        <f t="shared" si="62"/>
        <v>0</v>
      </c>
      <c r="DI135">
        <f t="shared" si="60"/>
        <v>0</v>
      </c>
      <c r="DJ135">
        <f>DF135</f>
        <v>-136.29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ROW(Source!A341)</f>
        <v>341</v>
      </c>
      <c r="B136">
        <v>52210627</v>
      </c>
      <c r="C136">
        <v>52213444</v>
      </c>
      <c r="D136">
        <v>30576468</v>
      </c>
      <c r="E136">
        <v>1</v>
      </c>
      <c r="F136">
        <v>1</v>
      </c>
      <c r="G136">
        <v>30515945</v>
      </c>
      <c r="H136">
        <v>3</v>
      </c>
      <c r="I136" t="s">
        <v>384</v>
      </c>
      <c r="J136" t="s">
        <v>385</v>
      </c>
      <c r="K136" t="s">
        <v>386</v>
      </c>
      <c r="L136">
        <v>1358</v>
      </c>
      <c r="N136">
        <v>1010</v>
      </c>
      <c r="O136" t="s">
        <v>387</v>
      </c>
      <c r="P136" t="s">
        <v>387</v>
      </c>
      <c r="Q136">
        <v>10</v>
      </c>
      <c r="W136">
        <v>0</v>
      </c>
      <c r="X136">
        <v>200541388</v>
      </c>
      <c r="Y136">
        <f>AT136</f>
        <v>32</v>
      </c>
      <c r="AA136">
        <v>413.15</v>
      </c>
      <c r="AB136">
        <v>0</v>
      </c>
      <c r="AC136">
        <v>0</v>
      </c>
      <c r="AD136">
        <v>0</v>
      </c>
      <c r="AE136">
        <v>144.77000000000001</v>
      </c>
      <c r="AF136">
        <v>0</v>
      </c>
      <c r="AG136">
        <v>0</v>
      </c>
      <c r="AH136">
        <v>0</v>
      </c>
      <c r="AI136">
        <v>2.64</v>
      </c>
      <c r="AJ136">
        <v>1</v>
      </c>
      <c r="AK136">
        <v>1</v>
      </c>
      <c r="AL136">
        <v>1</v>
      </c>
      <c r="AM136">
        <v>2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32</v>
      </c>
      <c r="AU136" t="s">
        <v>3</v>
      </c>
      <c r="AV136">
        <v>0</v>
      </c>
      <c r="AW136">
        <v>2</v>
      </c>
      <c r="AX136">
        <v>52213452</v>
      </c>
      <c r="AY136">
        <v>1</v>
      </c>
      <c r="AZ136">
        <v>0</v>
      </c>
      <c r="BA136">
        <v>155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ROUND(Y136*Source!I341,9)</f>
        <v>3.2000000000000001E-2</v>
      </c>
      <c r="CY136">
        <f>AA136</f>
        <v>413.15</v>
      </c>
      <c r="CZ136">
        <f>AE136</f>
        <v>144.77000000000001</v>
      </c>
      <c r="DA136">
        <f>AI136</f>
        <v>2.64</v>
      </c>
      <c r="DB136">
        <f>ROUND(ROUND(AT136*CZ136,2),6)</f>
        <v>4632.6400000000003</v>
      </c>
      <c r="DC136">
        <f>ROUND(ROUND(AT136*AG136,2),6)</f>
        <v>0</v>
      </c>
      <c r="DD136" t="s">
        <v>3</v>
      </c>
      <c r="DE136" t="s">
        <v>3</v>
      </c>
      <c r="DF136">
        <f>ROUND(ROUND(AE136*AI136,2)*CX136,2)</f>
        <v>12.23</v>
      </c>
      <c r="DG136">
        <f t="shared" si="61"/>
        <v>0</v>
      </c>
      <c r="DH136">
        <f t="shared" si="62"/>
        <v>0</v>
      </c>
      <c r="DI136">
        <f t="shared" si="60"/>
        <v>0</v>
      </c>
      <c r="DJ136">
        <f>DF136</f>
        <v>12.23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ROW(Source!A341)</f>
        <v>341</v>
      </c>
      <c r="B137">
        <v>52210627</v>
      </c>
      <c r="C137">
        <v>52213444</v>
      </c>
      <c r="D137">
        <v>30541208</v>
      </c>
      <c r="E137">
        <v>30515945</v>
      </c>
      <c r="F137">
        <v>1</v>
      </c>
      <c r="G137">
        <v>30515945</v>
      </c>
      <c r="H137">
        <v>3</v>
      </c>
      <c r="I137" t="s">
        <v>388</v>
      </c>
      <c r="J137" t="s">
        <v>3</v>
      </c>
      <c r="K137" t="s">
        <v>389</v>
      </c>
      <c r="L137">
        <v>1344</v>
      </c>
      <c r="N137">
        <v>1008</v>
      </c>
      <c r="O137" t="s">
        <v>390</v>
      </c>
      <c r="P137" t="s">
        <v>390</v>
      </c>
      <c r="Q137">
        <v>1</v>
      </c>
      <c r="W137">
        <v>0</v>
      </c>
      <c r="X137">
        <v>-94250534</v>
      </c>
      <c r="Y137">
        <f>AT137</f>
        <v>61.6</v>
      </c>
      <c r="AA137">
        <v>10.35</v>
      </c>
      <c r="AB137">
        <v>0</v>
      </c>
      <c r="AC137">
        <v>0</v>
      </c>
      <c r="AD137">
        <v>0</v>
      </c>
      <c r="AE137">
        <v>1</v>
      </c>
      <c r="AF137">
        <v>0</v>
      </c>
      <c r="AG137">
        <v>0</v>
      </c>
      <c r="AH137">
        <v>0</v>
      </c>
      <c r="AI137">
        <v>9.57</v>
      </c>
      <c r="AJ137">
        <v>1</v>
      </c>
      <c r="AK137">
        <v>1</v>
      </c>
      <c r="AL137">
        <v>1</v>
      </c>
      <c r="AM137">
        <v>5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61.6</v>
      </c>
      <c r="AU137" t="s">
        <v>3</v>
      </c>
      <c r="AV137">
        <v>0</v>
      </c>
      <c r="AW137">
        <v>2</v>
      </c>
      <c r="AX137">
        <v>52213453</v>
      </c>
      <c r="AY137">
        <v>1</v>
      </c>
      <c r="AZ137">
        <v>0</v>
      </c>
      <c r="BA137">
        <v>156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ROUND(Y137*Source!I341,9)</f>
        <v>6.1600000000000002E-2</v>
      </c>
      <c r="CY137">
        <f>AA137</f>
        <v>10.35</v>
      </c>
      <c r="CZ137">
        <f>AE137</f>
        <v>1</v>
      </c>
      <c r="DA137">
        <f>AI137</f>
        <v>9.57</v>
      </c>
      <c r="DB137">
        <f>ROUND(ROUND(AT137*CZ137,2),6)</f>
        <v>61.6</v>
      </c>
      <c r="DC137">
        <f>ROUND(ROUND(AT137*AG137,2),6)</f>
        <v>0</v>
      </c>
      <c r="DD137" t="s">
        <v>3</v>
      </c>
      <c r="DE137" t="s">
        <v>3</v>
      </c>
      <c r="DF137">
        <f>ROUND(ROUND(AE137*AI137,2)*CX137,2)</f>
        <v>0.59</v>
      </c>
      <c r="DG137">
        <f t="shared" si="61"/>
        <v>0</v>
      </c>
      <c r="DH137">
        <f t="shared" si="62"/>
        <v>0</v>
      </c>
      <c r="DI137">
        <f t="shared" si="60"/>
        <v>0</v>
      </c>
      <c r="DJ137">
        <f>DF137</f>
        <v>0.59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ROW(Source!A342)</f>
        <v>342</v>
      </c>
      <c r="B138">
        <v>52210569</v>
      </c>
      <c r="C138">
        <v>52213444</v>
      </c>
      <c r="D138">
        <v>30515951</v>
      </c>
      <c r="E138">
        <v>30515945</v>
      </c>
      <c r="F138">
        <v>1</v>
      </c>
      <c r="G138">
        <v>30515945</v>
      </c>
      <c r="H138">
        <v>1</v>
      </c>
      <c r="I138" t="s">
        <v>301</v>
      </c>
      <c r="J138" t="s">
        <v>3</v>
      </c>
      <c r="K138" t="s">
        <v>302</v>
      </c>
      <c r="L138">
        <v>1191</v>
      </c>
      <c r="N138">
        <v>1013</v>
      </c>
      <c r="O138" t="s">
        <v>303</v>
      </c>
      <c r="P138" t="s">
        <v>303</v>
      </c>
      <c r="Q138">
        <v>1</v>
      </c>
      <c r="W138">
        <v>0</v>
      </c>
      <c r="X138">
        <v>476480486</v>
      </c>
      <c r="Y138">
        <f>((AT138*1.2)*1.1)</f>
        <v>190.07999999999998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5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144</v>
      </c>
      <c r="AU138" t="s">
        <v>26</v>
      </c>
      <c r="AV138">
        <v>1</v>
      </c>
      <c r="AW138">
        <v>2</v>
      </c>
      <c r="AX138">
        <v>52213450</v>
      </c>
      <c r="AY138">
        <v>1</v>
      </c>
      <c r="AZ138">
        <v>2048</v>
      </c>
      <c r="BA138">
        <v>157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U138">
        <f>ROUND(AT138*Source!I342*AH138*AL138,2)</f>
        <v>0</v>
      </c>
      <c r="CV138">
        <f>ROUND(Y138*Source!I342,9)</f>
        <v>0.19008</v>
      </c>
      <c r="CW138">
        <v>0</v>
      </c>
      <c r="CX138">
        <f>ROUND(Y138*Source!I342,9)</f>
        <v>0.19008</v>
      </c>
      <c r="CY138">
        <f>AD138</f>
        <v>0</v>
      </c>
      <c r="CZ138">
        <f>AH138</f>
        <v>0</v>
      </c>
      <c r="DA138">
        <f>AL138</f>
        <v>1</v>
      </c>
      <c r="DB138">
        <f>ROUND(((ROUND(AT138*CZ138,2)*1.2)*1.1),6)</f>
        <v>0</v>
      </c>
      <c r="DC138">
        <f>ROUND(((ROUND(AT138*AG138,2)*1.2)*1.1),6)</f>
        <v>0</v>
      </c>
      <c r="DD138" t="s">
        <v>3</v>
      </c>
      <c r="DE138" t="s">
        <v>3</v>
      </c>
      <c r="DF138">
        <f>ROUND(ROUND(AE138,2)*CX138,2)</f>
        <v>0</v>
      </c>
      <c r="DG138">
        <f t="shared" si="61"/>
        <v>0</v>
      </c>
      <c r="DH138">
        <f t="shared" si="62"/>
        <v>0</v>
      </c>
      <c r="DI138">
        <f t="shared" si="60"/>
        <v>0</v>
      </c>
      <c r="DJ138">
        <f>DI138</f>
        <v>0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ROW(Source!A342)</f>
        <v>342</v>
      </c>
      <c r="B139">
        <v>52210569</v>
      </c>
      <c r="C139">
        <v>52213444</v>
      </c>
      <c r="D139">
        <v>30576299</v>
      </c>
      <c r="E139">
        <v>1</v>
      </c>
      <c r="F139">
        <v>1</v>
      </c>
      <c r="G139">
        <v>30515945</v>
      </c>
      <c r="H139">
        <v>3</v>
      </c>
      <c r="I139" t="s">
        <v>208</v>
      </c>
      <c r="J139" t="s">
        <v>210</v>
      </c>
      <c r="K139" t="s">
        <v>209</v>
      </c>
      <c r="L139">
        <v>1301</v>
      </c>
      <c r="N139">
        <v>1003</v>
      </c>
      <c r="O139" t="s">
        <v>42</v>
      </c>
      <c r="P139" t="s">
        <v>42</v>
      </c>
      <c r="Q139">
        <v>1</v>
      </c>
      <c r="W139">
        <v>0</v>
      </c>
      <c r="X139">
        <v>1669039596</v>
      </c>
      <c r="Y139">
        <f>AT139</f>
        <v>990</v>
      </c>
      <c r="AA139">
        <v>147.33000000000001</v>
      </c>
      <c r="AB139">
        <v>0</v>
      </c>
      <c r="AC139">
        <v>0</v>
      </c>
      <c r="AD139">
        <v>0</v>
      </c>
      <c r="AE139">
        <v>15.01</v>
      </c>
      <c r="AF139">
        <v>0</v>
      </c>
      <c r="AG139">
        <v>0</v>
      </c>
      <c r="AH139">
        <v>0</v>
      </c>
      <c r="AI139">
        <v>9.08</v>
      </c>
      <c r="AJ139">
        <v>1</v>
      </c>
      <c r="AK139">
        <v>1</v>
      </c>
      <c r="AL139">
        <v>1</v>
      </c>
      <c r="AM139">
        <v>2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990</v>
      </c>
      <c r="AU139" t="s">
        <v>3</v>
      </c>
      <c r="AV139">
        <v>0</v>
      </c>
      <c r="AW139">
        <v>2</v>
      </c>
      <c r="AX139">
        <v>52213451</v>
      </c>
      <c r="AY139">
        <v>1</v>
      </c>
      <c r="AZ139">
        <v>0</v>
      </c>
      <c r="BA139">
        <v>158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v>0</v>
      </c>
      <c r="CX139">
        <f>ROUND(Y139*Source!I342,9)</f>
        <v>0.99</v>
      </c>
      <c r="CY139">
        <f>AA139</f>
        <v>147.33000000000001</v>
      </c>
      <c r="CZ139">
        <f>AE139</f>
        <v>15.01</v>
      </c>
      <c r="DA139">
        <f>AI139</f>
        <v>9.08</v>
      </c>
      <c r="DB139">
        <f>ROUND(ROUND(AT139*CZ139,2),6)</f>
        <v>14859.9</v>
      </c>
      <c r="DC139">
        <f>ROUND(ROUND(AT139*AG139,2),6)</f>
        <v>0</v>
      </c>
      <c r="DD139" t="s">
        <v>3</v>
      </c>
      <c r="DE139" t="s">
        <v>3</v>
      </c>
      <c r="DF139">
        <f>ROUND(ROUND(AE139*AI139,2)*CX139,2)</f>
        <v>134.93</v>
      </c>
      <c r="DG139">
        <f t="shared" si="61"/>
        <v>0</v>
      </c>
      <c r="DH139">
        <f t="shared" si="62"/>
        <v>0</v>
      </c>
      <c r="DI139">
        <f t="shared" si="60"/>
        <v>0</v>
      </c>
      <c r="DJ139">
        <f>DF139</f>
        <v>134.93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ROW(Source!A342)</f>
        <v>342</v>
      </c>
      <c r="B140">
        <v>52210569</v>
      </c>
      <c r="C140">
        <v>52213444</v>
      </c>
      <c r="D140">
        <v>30576299</v>
      </c>
      <c r="E140">
        <v>1</v>
      </c>
      <c r="F140">
        <v>1</v>
      </c>
      <c r="G140">
        <v>30515945</v>
      </c>
      <c r="H140">
        <v>3</v>
      </c>
      <c r="I140" t="s">
        <v>208</v>
      </c>
      <c r="J140" t="s">
        <v>210</v>
      </c>
      <c r="K140" t="s">
        <v>209</v>
      </c>
      <c r="L140">
        <v>1301</v>
      </c>
      <c r="N140">
        <v>1003</v>
      </c>
      <c r="O140" t="s">
        <v>42</v>
      </c>
      <c r="P140" t="s">
        <v>42</v>
      </c>
      <c r="Q140">
        <v>1</v>
      </c>
      <c r="W140">
        <v>0</v>
      </c>
      <c r="X140">
        <v>1669039596</v>
      </c>
      <c r="Y140">
        <f>AT140</f>
        <v>-1000</v>
      </c>
      <c r="AA140">
        <v>147.33000000000001</v>
      </c>
      <c r="AB140">
        <v>0</v>
      </c>
      <c r="AC140">
        <v>0</v>
      </c>
      <c r="AD140">
        <v>0</v>
      </c>
      <c r="AE140">
        <v>15.01</v>
      </c>
      <c r="AF140">
        <v>0</v>
      </c>
      <c r="AG140">
        <v>0</v>
      </c>
      <c r="AH140">
        <v>0</v>
      </c>
      <c r="AI140">
        <v>9.08</v>
      </c>
      <c r="AJ140">
        <v>1</v>
      </c>
      <c r="AK140">
        <v>1</v>
      </c>
      <c r="AL140">
        <v>1</v>
      </c>
      <c r="AM140">
        <v>0</v>
      </c>
      <c r="AN140">
        <v>0</v>
      </c>
      <c r="AO140">
        <v>0</v>
      </c>
      <c r="AP140">
        <v>1</v>
      </c>
      <c r="AQ140">
        <v>0</v>
      </c>
      <c r="AR140">
        <v>0</v>
      </c>
      <c r="AS140" t="s">
        <v>3</v>
      </c>
      <c r="AT140">
        <v>-1000</v>
      </c>
      <c r="AU140" t="s">
        <v>3</v>
      </c>
      <c r="AV140">
        <v>0</v>
      </c>
      <c r="AW140">
        <v>1</v>
      </c>
      <c r="AX140">
        <v>-1</v>
      </c>
      <c r="AY140">
        <v>0</v>
      </c>
      <c r="AZ140">
        <v>0</v>
      </c>
      <c r="BA140" t="s">
        <v>3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ROUND(Y140*Source!I342,9)</f>
        <v>-1</v>
      </c>
      <c r="CY140">
        <f>AA140</f>
        <v>147.33000000000001</v>
      </c>
      <c r="CZ140">
        <f>AE140</f>
        <v>15.01</v>
      </c>
      <c r="DA140">
        <f>AI140</f>
        <v>9.08</v>
      </c>
      <c r="DB140">
        <f>ROUND(ROUND(AT140*CZ140,2),6)</f>
        <v>-15010</v>
      </c>
      <c r="DC140">
        <f>ROUND(ROUND(AT140*AG140,2),6)</f>
        <v>0</v>
      </c>
      <c r="DD140" t="s">
        <v>3</v>
      </c>
      <c r="DE140" t="s">
        <v>3</v>
      </c>
      <c r="DF140">
        <f>ROUND(ROUND(AE140*AI140,2)*CX140,2)</f>
        <v>-136.29</v>
      </c>
      <c r="DG140">
        <f t="shared" si="61"/>
        <v>0</v>
      </c>
      <c r="DH140">
        <f t="shared" si="62"/>
        <v>0</v>
      </c>
      <c r="DI140">
        <f t="shared" si="60"/>
        <v>0</v>
      </c>
      <c r="DJ140">
        <f>DF140</f>
        <v>-136.29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ROW(Source!A342)</f>
        <v>342</v>
      </c>
      <c r="B141">
        <v>52210569</v>
      </c>
      <c r="C141">
        <v>52213444</v>
      </c>
      <c r="D141">
        <v>30576468</v>
      </c>
      <c r="E141">
        <v>1</v>
      </c>
      <c r="F141">
        <v>1</v>
      </c>
      <c r="G141">
        <v>30515945</v>
      </c>
      <c r="H141">
        <v>3</v>
      </c>
      <c r="I141" t="s">
        <v>384</v>
      </c>
      <c r="J141" t="s">
        <v>385</v>
      </c>
      <c r="K141" t="s">
        <v>386</v>
      </c>
      <c r="L141">
        <v>1358</v>
      </c>
      <c r="N141">
        <v>1010</v>
      </c>
      <c r="O141" t="s">
        <v>387</v>
      </c>
      <c r="P141" t="s">
        <v>387</v>
      </c>
      <c r="Q141">
        <v>10</v>
      </c>
      <c r="W141">
        <v>0</v>
      </c>
      <c r="X141">
        <v>200541388</v>
      </c>
      <c r="Y141">
        <f>AT141</f>
        <v>32</v>
      </c>
      <c r="AA141">
        <v>413.15</v>
      </c>
      <c r="AB141">
        <v>0</v>
      </c>
      <c r="AC141">
        <v>0</v>
      </c>
      <c r="AD141">
        <v>0</v>
      </c>
      <c r="AE141">
        <v>144.77000000000001</v>
      </c>
      <c r="AF141">
        <v>0</v>
      </c>
      <c r="AG141">
        <v>0</v>
      </c>
      <c r="AH141">
        <v>0</v>
      </c>
      <c r="AI141">
        <v>2.64</v>
      </c>
      <c r="AJ141">
        <v>1</v>
      </c>
      <c r="AK141">
        <v>1</v>
      </c>
      <c r="AL141">
        <v>1</v>
      </c>
      <c r="AM141">
        <v>2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32</v>
      </c>
      <c r="AU141" t="s">
        <v>3</v>
      </c>
      <c r="AV141">
        <v>0</v>
      </c>
      <c r="AW141">
        <v>2</v>
      </c>
      <c r="AX141">
        <v>52213452</v>
      </c>
      <c r="AY141">
        <v>1</v>
      </c>
      <c r="AZ141">
        <v>0</v>
      </c>
      <c r="BA141">
        <v>159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v>0</v>
      </c>
      <c r="CX141">
        <f>ROUND(Y141*Source!I342,9)</f>
        <v>3.2000000000000001E-2</v>
      </c>
      <c r="CY141">
        <f>AA141</f>
        <v>413.15</v>
      </c>
      <c r="CZ141">
        <f>AE141</f>
        <v>144.77000000000001</v>
      </c>
      <c r="DA141">
        <f>AI141</f>
        <v>2.64</v>
      </c>
      <c r="DB141">
        <f>ROUND(ROUND(AT141*CZ141,2),6)</f>
        <v>4632.6400000000003</v>
      </c>
      <c r="DC141">
        <f>ROUND(ROUND(AT141*AG141,2),6)</f>
        <v>0</v>
      </c>
      <c r="DD141" t="s">
        <v>3</v>
      </c>
      <c r="DE141" t="s">
        <v>3</v>
      </c>
      <c r="DF141">
        <f>ROUND(ROUND(AE141*AI141,2)*CX141,2)</f>
        <v>12.23</v>
      </c>
      <c r="DG141">
        <f t="shared" si="61"/>
        <v>0</v>
      </c>
      <c r="DH141">
        <f t="shared" si="62"/>
        <v>0</v>
      </c>
      <c r="DI141">
        <f t="shared" si="60"/>
        <v>0</v>
      </c>
      <c r="DJ141">
        <f>DF141</f>
        <v>12.23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ROW(Source!A342)</f>
        <v>342</v>
      </c>
      <c r="B142">
        <v>52210569</v>
      </c>
      <c r="C142">
        <v>52213444</v>
      </c>
      <c r="D142">
        <v>30541208</v>
      </c>
      <c r="E142">
        <v>30515945</v>
      </c>
      <c r="F142">
        <v>1</v>
      </c>
      <c r="G142">
        <v>30515945</v>
      </c>
      <c r="H142">
        <v>3</v>
      </c>
      <c r="I142" t="s">
        <v>388</v>
      </c>
      <c r="J142" t="s">
        <v>3</v>
      </c>
      <c r="K142" t="s">
        <v>389</v>
      </c>
      <c r="L142">
        <v>1344</v>
      </c>
      <c r="N142">
        <v>1008</v>
      </c>
      <c r="O142" t="s">
        <v>390</v>
      </c>
      <c r="P142" t="s">
        <v>390</v>
      </c>
      <c r="Q142">
        <v>1</v>
      </c>
      <c r="W142">
        <v>0</v>
      </c>
      <c r="X142">
        <v>-94250534</v>
      </c>
      <c r="Y142">
        <f>AT142</f>
        <v>61.6</v>
      </c>
      <c r="AA142">
        <v>10.35</v>
      </c>
      <c r="AB142">
        <v>0</v>
      </c>
      <c r="AC142">
        <v>0</v>
      </c>
      <c r="AD142">
        <v>0</v>
      </c>
      <c r="AE142">
        <v>1</v>
      </c>
      <c r="AF142">
        <v>0</v>
      </c>
      <c r="AG142">
        <v>0</v>
      </c>
      <c r="AH142">
        <v>0</v>
      </c>
      <c r="AI142">
        <v>9.57</v>
      </c>
      <c r="AJ142">
        <v>1</v>
      </c>
      <c r="AK142">
        <v>1</v>
      </c>
      <c r="AL142">
        <v>1</v>
      </c>
      <c r="AM142">
        <v>5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61.6</v>
      </c>
      <c r="AU142" t="s">
        <v>3</v>
      </c>
      <c r="AV142">
        <v>0</v>
      </c>
      <c r="AW142">
        <v>2</v>
      </c>
      <c r="AX142">
        <v>52213453</v>
      </c>
      <c r="AY142">
        <v>1</v>
      </c>
      <c r="AZ142">
        <v>0</v>
      </c>
      <c r="BA142">
        <v>160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v>0</v>
      </c>
      <c r="CX142">
        <f>ROUND(Y142*Source!I342,9)</f>
        <v>6.1600000000000002E-2</v>
      </c>
      <c r="CY142">
        <f>AA142</f>
        <v>10.35</v>
      </c>
      <c r="CZ142">
        <f>AE142</f>
        <v>1</v>
      </c>
      <c r="DA142">
        <f>AI142</f>
        <v>9.57</v>
      </c>
      <c r="DB142">
        <f>ROUND(ROUND(AT142*CZ142,2),6)</f>
        <v>61.6</v>
      </c>
      <c r="DC142">
        <f>ROUND(ROUND(AT142*AG142,2),6)</f>
        <v>0</v>
      </c>
      <c r="DD142" t="s">
        <v>3</v>
      </c>
      <c r="DE142" t="s">
        <v>3</v>
      </c>
      <c r="DF142">
        <f>ROUND(ROUND(AE142*AI142,2)*CX142,2)</f>
        <v>0.59</v>
      </c>
      <c r="DG142">
        <f t="shared" si="61"/>
        <v>0</v>
      </c>
      <c r="DH142">
        <f t="shared" si="62"/>
        <v>0</v>
      </c>
      <c r="DI142">
        <f t="shared" si="60"/>
        <v>0</v>
      </c>
      <c r="DJ142">
        <f>DF142</f>
        <v>0.59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ROW(Source!A347)</f>
        <v>347</v>
      </c>
      <c r="B143">
        <v>52210627</v>
      </c>
      <c r="C143">
        <v>52213456</v>
      </c>
      <c r="D143">
        <v>30515951</v>
      </c>
      <c r="E143">
        <v>30515945</v>
      </c>
      <c r="F143">
        <v>1</v>
      </c>
      <c r="G143">
        <v>30515945</v>
      </c>
      <c r="H143">
        <v>1</v>
      </c>
      <c r="I143" t="s">
        <v>301</v>
      </c>
      <c r="J143" t="s">
        <v>3</v>
      </c>
      <c r="K143" t="s">
        <v>302</v>
      </c>
      <c r="L143">
        <v>1191</v>
      </c>
      <c r="N143">
        <v>1013</v>
      </c>
      <c r="O143" t="s">
        <v>303</v>
      </c>
      <c r="P143" t="s">
        <v>303</v>
      </c>
      <c r="Q143">
        <v>1</v>
      </c>
      <c r="W143">
        <v>0</v>
      </c>
      <c r="X143">
        <v>476480486</v>
      </c>
      <c r="Y143">
        <f>((AT143*1.2)*1.1)</f>
        <v>174.24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5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132</v>
      </c>
      <c r="AU143" t="s">
        <v>26</v>
      </c>
      <c r="AV143">
        <v>1</v>
      </c>
      <c r="AW143">
        <v>2</v>
      </c>
      <c r="AX143">
        <v>52213462</v>
      </c>
      <c r="AY143">
        <v>1</v>
      </c>
      <c r="AZ143">
        <v>0</v>
      </c>
      <c r="BA143">
        <v>161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U143">
        <f>ROUND(AT143*Source!I347*AH143*AL143,2)</f>
        <v>0</v>
      </c>
      <c r="CV143">
        <f>ROUND(Y143*Source!I347,9)</f>
        <v>3.4847999999999999</v>
      </c>
      <c r="CW143">
        <v>0</v>
      </c>
      <c r="CX143">
        <f>ROUND(Y143*Source!I347,9)</f>
        <v>3.4847999999999999</v>
      </c>
      <c r="CY143">
        <f>AD143</f>
        <v>0</v>
      </c>
      <c r="CZ143">
        <f>AH143</f>
        <v>0</v>
      </c>
      <c r="DA143">
        <f>AL143</f>
        <v>1</v>
      </c>
      <c r="DB143">
        <f>ROUND(((ROUND(AT143*CZ143,2)*1.2)*1.1),6)</f>
        <v>0</v>
      </c>
      <c r="DC143">
        <f>ROUND(((ROUND(AT143*AG143,2)*1.2)*1.1),6)</f>
        <v>0</v>
      </c>
      <c r="DD143" t="s">
        <v>3</v>
      </c>
      <c r="DE143" t="s">
        <v>3</v>
      </c>
      <c r="DF143">
        <f>ROUND(ROUND(AE143,2)*CX143,2)</f>
        <v>0</v>
      </c>
      <c r="DG143">
        <f t="shared" si="61"/>
        <v>0</v>
      </c>
      <c r="DH143">
        <f t="shared" si="62"/>
        <v>0</v>
      </c>
      <c r="DI143">
        <f t="shared" si="60"/>
        <v>0</v>
      </c>
      <c r="DJ143">
        <f>DI143</f>
        <v>0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ROW(Source!A347)</f>
        <v>347</v>
      </c>
      <c r="B144">
        <v>52210627</v>
      </c>
      <c r="C144">
        <v>52213456</v>
      </c>
      <c r="D144">
        <v>30571194</v>
      </c>
      <c r="E144">
        <v>1</v>
      </c>
      <c r="F144">
        <v>1</v>
      </c>
      <c r="G144">
        <v>30515945</v>
      </c>
      <c r="H144">
        <v>3</v>
      </c>
      <c r="I144" t="s">
        <v>320</v>
      </c>
      <c r="J144" t="s">
        <v>321</v>
      </c>
      <c r="K144" t="s">
        <v>322</v>
      </c>
      <c r="L144">
        <v>1348</v>
      </c>
      <c r="N144">
        <v>1009</v>
      </c>
      <c r="O144" t="s">
        <v>323</v>
      </c>
      <c r="P144" t="s">
        <v>323</v>
      </c>
      <c r="Q144">
        <v>1000</v>
      </c>
      <c r="W144">
        <v>0</v>
      </c>
      <c r="X144">
        <v>563176784</v>
      </c>
      <c r="Y144">
        <f>AT144</f>
        <v>6.0000000000000001E-3</v>
      </c>
      <c r="AA144">
        <v>76387.87</v>
      </c>
      <c r="AB144">
        <v>0</v>
      </c>
      <c r="AC144">
        <v>0</v>
      </c>
      <c r="AD144">
        <v>0</v>
      </c>
      <c r="AE144">
        <v>6521.42</v>
      </c>
      <c r="AF144">
        <v>0</v>
      </c>
      <c r="AG144">
        <v>0</v>
      </c>
      <c r="AH144">
        <v>0</v>
      </c>
      <c r="AI144">
        <v>11.69</v>
      </c>
      <c r="AJ144">
        <v>1</v>
      </c>
      <c r="AK144">
        <v>1</v>
      </c>
      <c r="AL144">
        <v>1</v>
      </c>
      <c r="AM144">
        <v>2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6.0000000000000001E-3</v>
      </c>
      <c r="AU144" t="s">
        <v>3</v>
      </c>
      <c r="AV144">
        <v>0</v>
      </c>
      <c r="AW144">
        <v>2</v>
      </c>
      <c r="AX144">
        <v>52213463</v>
      </c>
      <c r="AY144">
        <v>1</v>
      </c>
      <c r="AZ144">
        <v>0</v>
      </c>
      <c r="BA144">
        <v>162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v>0</v>
      </c>
      <c r="CX144">
        <f>ROUND(Y144*Source!I347,9)</f>
        <v>1.2E-4</v>
      </c>
      <c r="CY144">
        <f>AA144</f>
        <v>76387.87</v>
      </c>
      <c r="CZ144">
        <f>AE144</f>
        <v>6521.42</v>
      </c>
      <c r="DA144">
        <f>AI144</f>
        <v>11.69</v>
      </c>
      <c r="DB144">
        <f>ROUND(ROUND(AT144*CZ144,2),6)</f>
        <v>39.130000000000003</v>
      </c>
      <c r="DC144">
        <f>ROUND(ROUND(AT144*AG144,2),6)</f>
        <v>0</v>
      </c>
      <c r="DD144" t="s">
        <v>3</v>
      </c>
      <c r="DE144" t="s">
        <v>3</v>
      </c>
      <c r="DF144">
        <f>ROUND(ROUND(AE144*AI144,2)*CX144,2)</f>
        <v>9.15</v>
      </c>
      <c r="DG144">
        <f t="shared" si="61"/>
        <v>0</v>
      </c>
      <c r="DH144">
        <f t="shared" si="62"/>
        <v>0</v>
      </c>
      <c r="DI144">
        <f t="shared" si="60"/>
        <v>0</v>
      </c>
      <c r="DJ144">
        <f>DF144</f>
        <v>9.15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ROW(Source!A347)</f>
        <v>347</v>
      </c>
      <c r="B145">
        <v>52210627</v>
      </c>
      <c r="C145">
        <v>52213456</v>
      </c>
      <c r="D145">
        <v>30571279</v>
      </c>
      <c r="E145">
        <v>1</v>
      </c>
      <c r="F145">
        <v>1</v>
      </c>
      <c r="G145">
        <v>30515945</v>
      </c>
      <c r="H145">
        <v>3</v>
      </c>
      <c r="I145" t="s">
        <v>391</v>
      </c>
      <c r="J145" t="s">
        <v>392</v>
      </c>
      <c r="K145" t="s">
        <v>393</v>
      </c>
      <c r="L145">
        <v>1339</v>
      </c>
      <c r="N145">
        <v>1007</v>
      </c>
      <c r="O145" t="s">
        <v>222</v>
      </c>
      <c r="P145" t="s">
        <v>222</v>
      </c>
      <c r="Q145">
        <v>1</v>
      </c>
      <c r="W145">
        <v>0</v>
      </c>
      <c r="X145">
        <v>52858058</v>
      </c>
      <c r="Y145">
        <f>AT145</f>
        <v>1.7999999999999999E-2</v>
      </c>
      <c r="AA145">
        <v>9454.24</v>
      </c>
      <c r="AB145">
        <v>0</v>
      </c>
      <c r="AC145">
        <v>0</v>
      </c>
      <c r="AD145">
        <v>0</v>
      </c>
      <c r="AE145">
        <v>1828.56</v>
      </c>
      <c r="AF145">
        <v>0</v>
      </c>
      <c r="AG145">
        <v>0</v>
      </c>
      <c r="AH145">
        <v>0</v>
      </c>
      <c r="AI145">
        <v>5.16</v>
      </c>
      <c r="AJ145">
        <v>1</v>
      </c>
      <c r="AK145">
        <v>1</v>
      </c>
      <c r="AL145">
        <v>1</v>
      </c>
      <c r="AM145">
        <v>2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1.7999999999999999E-2</v>
      </c>
      <c r="AU145" t="s">
        <v>3</v>
      </c>
      <c r="AV145">
        <v>0</v>
      </c>
      <c r="AW145">
        <v>2</v>
      </c>
      <c r="AX145">
        <v>52213464</v>
      </c>
      <c r="AY145">
        <v>1</v>
      </c>
      <c r="AZ145">
        <v>0</v>
      </c>
      <c r="BA145">
        <v>163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ROUND(Y145*Source!I347,9)</f>
        <v>3.6000000000000002E-4</v>
      </c>
      <c r="CY145">
        <f>AA145</f>
        <v>9454.24</v>
      </c>
      <c r="CZ145">
        <f>AE145</f>
        <v>1828.56</v>
      </c>
      <c r="DA145">
        <f>AI145</f>
        <v>5.16</v>
      </c>
      <c r="DB145">
        <f>ROUND(ROUND(AT145*CZ145,2),6)</f>
        <v>32.909999999999997</v>
      </c>
      <c r="DC145">
        <f>ROUND(ROUND(AT145*AG145,2),6)</f>
        <v>0</v>
      </c>
      <c r="DD145" t="s">
        <v>3</v>
      </c>
      <c r="DE145" t="s">
        <v>3</v>
      </c>
      <c r="DF145">
        <f>ROUND(ROUND(AE145*AI145,2)*CX145,2)</f>
        <v>3.4</v>
      </c>
      <c r="DG145">
        <f t="shared" si="61"/>
        <v>0</v>
      </c>
      <c r="DH145">
        <f t="shared" si="62"/>
        <v>0</v>
      </c>
      <c r="DI145">
        <f t="shared" si="60"/>
        <v>0</v>
      </c>
      <c r="DJ145">
        <f>DF145</f>
        <v>3.4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ROW(Source!A347)</f>
        <v>347</v>
      </c>
      <c r="B146">
        <v>52210627</v>
      </c>
      <c r="C146">
        <v>52213456</v>
      </c>
      <c r="D146">
        <v>30571147</v>
      </c>
      <c r="E146">
        <v>1</v>
      </c>
      <c r="F146">
        <v>1</v>
      </c>
      <c r="G146">
        <v>30515945</v>
      </c>
      <c r="H146">
        <v>3</v>
      </c>
      <c r="I146" t="s">
        <v>394</v>
      </c>
      <c r="J146" t="s">
        <v>395</v>
      </c>
      <c r="K146" t="s">
        <v>396</v>
      </c>
      <c r="L146">
        <v>1339</v>
      </c>
      <c r="N146">
        <v>1007</v>
      </c>
      <c r="O146" t="s">
        <v>222</v>
      </c>
      <c r="P146" t="s">
        <v>222</v>
      </c>
      <c r="Q146">
        <v>1</v>
      </c>
      <c r="W146">
        <v>0</v>
      </c>
      <c r="X146">
        <v>601171194</v>
      </c>
      <c r="Y146">
        <f>AT146</f>
        <v>0.3</v>
      </c>
      <c r="AA146">
        <v>11171.6</v>
      </c>
      <c r="AB146">
        <v>0</v>
      </c>
      <c r="AC146">
        <v>0</v>
      </c>
      <c r="AD146">
        <v>0</v>
      </c>
      <c r="AE146">
        <v>2472.13</v>
      </c>
      <c r="AF146">
        <v>0</v>
      </c>
      <c r="AG146">
        <v>0</v>
      </c>
      <c r="AH146">
        <v>0</v>
      </c>
      <c r="AI146">
        <v>4.51</v>
      </c>
      <c r="AJ146">
        <v>1</v>
      </c>
      <c r="AK146">
        <v>1</v>
      </c>
      <c r="AL146">
        <v>1</v>
      </c>
      <c r="AM146">
        <v>2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0.3</v>
      </c>
      <c r="AU146" t="s">
        <v>3</v>
      </c>
      <c r="AV146">
        <v>0</v>
      </c>
      <c r="AW146">
        <v>2</v>
      </c>
      <c r="AX146">
        <v>52213465</v>
      </c>
      <c r="AY146">
        <v>1</v>
      </c>
      <c r="AZ146">
        <v>0</v>
      </c>
      <c r="BA146">
        <v>164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ROUND(Y146*Source!I347,9)</f>
        <v>6.0000000000000001E-3</v>
      </c>
      <c r="CY146">
        <f>AA146</f>
        <v>11171.6</v>
      </c>
      <c r="CZ146">
        <f>AE146</f>
        <v>2472.13</v>
      </c>
      <c r="DA146">
        <f>AI146</f>
        <v>4.51</v>
      </c>
      <c r="DB146">
        <f>ROUND(ROUND(AT146*CZ146,2),6)</f>
        <v>741.64</v>
      </c>
      <c r="DC146">
        <f>ROUND(ROUND(AT146*AG146,2),6)</f>
        <v>0</v>
      </c>
      <c r="DD146" t="s">
        <v>3</v>
      </c>
      <c r="DE146" t="s">
        <v>3</v>
      </c>
      <c r="DF146">
        <f>ROUND(ROUND(AE146*AI146,2)*CX146,2)</f>
        <v>66.900000000000006</v>
      </c>
      <c r="DG146">
        <f t="shared" si="61"/>
        <v>0</v>
      </c>
      <c r="DH146">
        <f t="shared" si="62"/>
        <v>0</v>
      </c>
      <c r="DI146">
        <f t="shared" si="60"/>
        <v>0</v>
      </c>
      <c r="DJ146">
        <f>DF146</f>
        <v>66.900000000000006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ROW(Source!A347)</f>
        <v>347</v>
      </c>
      <c r="B147">
        <v>52210627</v>
      </c>
      <c r="C147">
        <v>52213456</v>
      </c>
      <c r="D147">
        <v>30571908</v>
      </c>
      <c r="E147">
        <v>1</v>
      </c>
      <c r="F147">
        <v>1</v>
      </c>
      <c r="G147">
        <v>30515945</v>
      </c>
      <c r="H147">
        <v>3</v>
      </c>
      <c r="I147" t="s">
        <v>336</v>
      </c>
      <c r="J147" t="s">
        <v>337</v>
      </c>
      <c r="K147" t="s">
        <v>338</v>
      </c>
      <c r="L147">
        <v>1348</v>
      </c>
      <c r="N147">
        <v>1009</v>
      </c>
      <c r="O147" t="s">
        <v>323</v>
      </c>
      <c r="P147" t="s">
        <v>323</v>
      </c>
      <c r="Q147">
        <v>1000</v>
      </c>
      <c r="W147">
        <v>0</v>
      </c>
      <c r="X147">
        <v>195369394</v>
      </c>
      <c r="Y147">
        <f>AT147</f>
        <v>5.4000000000000003E-3</v>
      </c>
      <c r="AA147">
        <v>85970.55</v>
      </c>
      <c r="AB147">
        <v>0</v>
      </c>
      <c r="AC147">
        <v>0</v>
      </c>
      <c r="AD147">
        <v>0</v>
      </c>
      <c r="AE147">
        <v>9098.51</v>
      </c>
      <c r="AF147">
        <v>0</v>
      </c>
      <c r="AG147">
        <v>0</v>
      </c>
      <c r="AH147">
        <v>0</v>
      </c>
      <c r="AI147">
        <v>9.43</v>
      </c>
      <c r="AJ147">
        <v>1</v>
      </c>
      <c r="AK147">
        <v>1</v>
      </c>
      <c r="AL147">
        <v>1</v>
      </c>
      <c r="AM147">
        <v>2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5.4000000000000003E-3</v>
      </c>
      <c r="AU147" t="s">
        <v>3</v>
      </c>
      <c r="AV147">
        <v>0</v>
      </c>
      <c r="AW147">
        <v>2</v>
      </c>
      <c r="AX147">
        <v>52213466</v>
      </c>
      <c r="AY147">
        <v>1</v>
      </c>
      <c r="AZ147">
        <v>0</v>
      </c>
      <c r="BA147">
        <v>165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ROUND(Y147*Source!I347,9)</f>
        <v>1.08E-4</v>
      </c>
      <c r="CY147">
        <f>AA147</f>
        <v>85970.55</v>
      </c>
      <c r="CZ147">
        <f>AE147</f>
        <v>9098.51</v>
      </c>
      <c r="DA147">
        <f>AI147</f>
        <v>9.43</v>
      </c>
      <c r="DB147">
        <f>ROUND(ROUND(AT147*CZ147,2),6)</f>
        <v>49.13</v>
      </c>
      <c r="DC147">
        <f>ROUND(ROUND(AT147*AG147,2),6)</f>
        <v>0</v>
      </c>
      <c r="DD147" t="s">
        <v>3</v>
      </c>
      <c r="DE147" t="s">
        <v>3</v>
      </c>
      <c r="DF147">
        <f>ROUND(ROUND(AE147*AI147,2)*CX147,2)</f>
        <v>9.27</v>
      </c>
      <c r="DG147">
        <f t="shared" si="61"/>
        <v>0</v>
      </c>
      <c r="DH147">
        <f t="shared" si="62"/>
        <v>0</v>
      </c>
      <c r="DI147">
        <f t="shared" si="60"/>
        <v>0</v>
      </c>
      <c r="DJ147">
        <f>DF147</f>
        <v>9.27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ROW(Source!A348)</f>
        <v>348</v>
      </c>
      <c r="B148">
        <v>52210569</v>
      </c>
      <c r="C148">
        <v>52213456</v>
      </c>
      <c r="D148">
        <v>30515951</v>
      </c>
      <c r="E148">
        <v>30515945</v>
      </c>
      <c r="F148">
        <v>1</v>
      </c>
      <c r="G148">
        <v>30515945</v>
      </c>
      <c r="H148">
        <v>1</v>
      </c>
      <c r="I148" t="s">
        <v>301</v>
      </c>
      <c r="J148" t="s">
        <v>3</v>
      </c>
      <c r="K148" t="s">
        <v>302</v>
      </c>
      <c r="L148">
        <v>1191</v>
      </c>
      <c r="N148">
        <v>1013</v>
      </c>
      <c r="O148" t="s">
        <v>303</v>
      </c>
      <c r="P148" t="s">
        <v>303</v>
      </c>
      <c r="Q148">
        <v>1</v>
      </c>
      <c r="W148">
        <v>0</v>
      </c>
      <c r="X148">
        <v>476480486</v>
      </c>
      <c r="Y148">
        <f>((AT148*1.2)*1.1)</f>
        <v>174.24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5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132</v>
      </c>
      <c r="AU148" t="s">
        <v>26</v>
      </c>
      <c r="AV148">
        <v>1</v>
      </c>
      <c r="AW148">
        <v>2</v>
      </c>
      <c r="AX148">
        <v>52213462</v>
      </c>
      <c r="AY148">
        <v>1</v>
      </c>
      <c r="AZ148">
        <v>0</v>
      </c>
      <c r="BA148">
        <v>167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U148">
        <f>ROUND(AT148*Source!I348*AH148*AL148,2)</f>
        <v>0</v>
      </c>
      <c r="CV148">
        <f>ROUND(Y148*Source!I348,9)</f>
        <v>3.4847999999999999</v>
      </c>
      <c r="CW148">
        <v>0</v>
      </c>
      <c r="CX148">
        <f>ROUND(Y148*Source!I348,9)</f>
        <v>3.4847999999999999</v>
      </c>
      <c r="CY148">
        <f>AD148</f>
        <v>0</v>
      </c>
      <c r="CZ148">
        <f>AH148</f>
        <v>0</v>
      </c>
      <c r="DA148">
        <f>AL148</f>
        <v>1</v>
      </c>
      <c r="DB148">
        <f>ROUND(((ROUND(AT148*CZ148,2)*1.2)*1.1),6)</f>
        <v>0</v>
      </c>
      <c r="DC148">
        <f>ROUND(((ROUND(AT148*AG148,2)*1.2)*1.1),6)</f>
        <v>0</v>
      </c>
      <c r="DD148" t="s">
        <v>3</v>
      </c>
      <c r="DE148" t="s">
        <v>3</v>
      </c>
      <c r="DF148">
        <f>ROUND(ROUND(AE148,2)*CX148,2)</f>
        <v>0</v>
      </c>
      <c r="DG148">
        <f t="shared" si="61"/>
        <v>0</v>
      </c>
      <c r="DH148">
        <f t="shared" si="62"/>
        <v>0</v>
      </c>
      <c r="DI148">
        <f t="shared" si="60"/>
        <v>0</v>
      </c>
      <c r="DJ148">
        <f>DI148</f>
        <v>0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ROW(Source!A348)</f>
        <v>348</v>
      </c>
      <c r="B149">
        <v>52210569</v>
      </c>
      <c r="C149">
        <v>52213456</v>
      </c>
      <c r="D149">
        <v>30571194</v>
      </c>
      <c r="E149">
        <v>1</v>
      </c>
      <c r="F149">
        <v>1</v>
      </c>
      <c r="G149">
        <v>30515945</v>
      </c>
      <c r="H149">
        <v>3</v>
      </c>
      <c r="I149" t="s">
        <v>320</v>
      </c>
      <c r="J149" t="s">
        <v>321</v>
      </c>
      <c r="K149" t="s">
        <v>322</v>
      </c>
      <c r="L149">
        <v>1348</v>
      </c>
      <c r="N149">
        <v>1009</v>
      </c>
      <c r="O149" t="s">
        <v>323</v>
      </c>
      <c r="P149" t="s">
        <v>323</v>
      </c>
      <c r="Q149">
        <v>1000</v>
      </c>
      <c r="W149">
        <v>0</v>
      </c>
      <c r="X149">
        <v>563176784</v>
      </c>
      <c r="Y149">
        <f>AT149</f>
        <v>6.0000000000000001E-3</v>
      </c>
      <c r="AA149">
        <v>76387.87</v>
      </c>
      <c r="AB149">
        <v>0</v>
      </c>
      <c r="AC149">
        <v>0</v>
      </c>
      <c r="AD149">
        <v>0</v>
      </c>
      <c r="AE149">
        <v>6521.42</v>
      </c>
      <c r="AF149">
        <v>0</v>
      </c>
      <c r="AG149">
        <v>0</v>
      </c>
      <c r="AH149">
        <v>0</v>
      </c>
      <c r="AI149">
        <v>11.69</v>
      </c>
      <c r="AJ149">
        <v>1</v>
      </c>
      <c r="AK149">
        <v>1</v>
      </c>
      <c r="AL149">
        <v>1</v>
      </c>
      <c r="AM149">
        <v>2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6.0000000000000001E-3</v>
      </c>
      <c r="AU149" t="s">
        <v>3</v>
      </c>
      <c r="AV149">
        <v>0</v>
      </c>
      <c r="AW149">
        <v>2</v>
      </c>
      <c r="AX149">
        <v>52213463</v>
      </c>
      <c r="AY149">
        <v>1</v>
      </c>
      <c r="AZ149">
        <v>0</v>
      </c>
      <c r="BA149">
        <v>168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ROUND(Y149*Source!I348,9)</f>
        <v>1.2E-4</v>
      </c>
      <c r="CY149">
        <f>AA149</f>
        <v>76387.87</v>
      </c>
      <c r="CZ149">
        <f>AE149</f>
        <v>6521.42</v>
      </c>
      <c r="DA149">
        <f>AI149</f>
        <v>11.69</v>
      </c>
      <c r="DB149">
        <f>ROUND(ROUND(AT149*CZ149,2),6)</f>
        <v>39.130000000000003</v>
      </c>
      <c r="DC149">
        <f>ROUND(ROUND(AT149*AG149,2),6)</f>
        <v>0</v>
      </c>
      <c r="DD149" t="s">
        <v>3</v>
      </c>
      <c r="DE149" t="s">
        <v>3</v>
      </c>
      <c r="DF149">
        <f>ROUND(ROUND(AE149*AI149,2)*CX149,2)</f>
        <v>9.15</v>
      </c>
      <c r="DG149">
        <f t="shared" si="61"/>
        <v>0</v>
      </c>
      <c r="DH149">
        <f t="shared" si="62"/>
        <v>0</v>
      </c>
      <c r="DI149">
        <f t="shared" si="60"/>
        <v>0</v>
      </c>
      <c r="DJ149">
        <f>DF149</f>
        <v>9.15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ROW(Source!A348)</f>
        <v>348</v>
      </c>
      <c r="B150">
        <v>52210569</v>
      </c>
      <c r="C150">
        <v>52213456</v>
      </c>
      <c r="D150">
        <v>30571279</v>
      </c>
      <c r="E150">
        <v>1</v>
      </c>
      <c r="F150">
        <v>1</v>
      </c>
      <c r="G150">
        <v>30515945</v>
      </c>
      <c r="H150">
        <v>3</v>
      </c>
      <c r="I150" t="s">
        <v>391</v>
      </c>
      <c r="J150" t="s">
        <v>392</v>
      </c>
      <c r="K150" t="s">
        <v>393</v>
      </c>
      <c r="L150">
        <v>1339</v>
      </c>
      <c r="N150">
        <v>1007</v>
      </c>
      <c r="O150" t="s">
        <v>222</v>
      </c>
      <c r="P150" t="s">
        <v>222</v>
      </c>
      <c r="Q150">
        <v>1</v>
      </c>
      <c r="W150">
        <v>0</v>
      </c>
      <c r="X150">
        <v>52858058</v>
      </c>
      <c r="Y150">
        <f>AT150</f>
        <v>1.7999999999999999E-2</v>
      </c>
      <c r="AA150">
        <v>9454.24</v>
      </c>
      <c r="AB150">
        <v>0</v>
      </c>
      <c r="AC150">
        <v>0</v>
      </c>
      <c r="AD150">
        <v>0</v>
      </c>
      <c r="AE150">
        <v>1828.56</v>
      </c>
      <c r="AF150">
        <v>0</v>
      </c>
      <c r="AG150">
        <v>0</v>
      </c>
      <c r="AH150">
        <v>0</v>
      </c>
      <c r="AI150">
        <v>5.16</v>
      </c>
      <c r="AJ150">
        <v>1</v>
      </c>
      <c r="AK150">
        <v>1</v>
      </c>
      <c r="AL150">
        <v>1</v>
      </c>
      <c r="AM150">
        <v>2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1.7999999999999999E-2</v>
      </c>
      <c r="AU150" t="s">
        <v>3</v>
      </c>
      <c r="AV150">
        <v>0</v>
      </c>
      <c r="AW150">
        <v>2</v>
      </c>
      <c r="AX150">
        <v>52213464</v>
      </c>
      <c r="AY150">
        <v>1</v>
      </c>
      <c r="AZ150">
        <v>0</v>
      </c>
      <c r="BA150">
        <v>169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V150">
        <v>0</v>
      </c>
      <c r="CW150">
        <v>0</v>
      </c>
      <c r="CX150">
        <f>ROUND(Y150*Source!I348,9)</f>
        <v>3.6000000000000002E-4</v>
      </c>
      <c r="CY150">
        <f>AA150</f>
        <v>9454.24</v>
      </c>
      <c r="CZ150">
        <f>AE150</f>
        <v>1828.56</v>
      </c>
      <c r="DA150">
        <f>AI150</f>
        <v>5.16</v>
      </c>
      <c r="DB150">
        <f>ROUND(ROUND(AT150*CZ150,2),6)</f>
        <v>32.909999999999997</v>
      </c>
      <c r="DC150">
        <f>ROUND(ROUND(AT150*AG150,2),6)</f>
        <v>0</v>
      </c>
      <c r="DD150" t="s">
        <v>3</v>
      </c>
      <c r="DE150" t="s">
        <v>3</v>
      </c>
      <c r="DF150">
        <f>ROUND(ROUND(AE150*AI150,2)*CX150,2)</f>
        <v>3.4</v>
      </c>
      <c r="DG150">
        <f t="shared" si="61"/>
        <v>0</v>
      </c>
      <c r="DH150">
        <f t="shared" si="62"/>
        <v>0</v>
      </c>
      <c r="DI150">
        <f t="shared" si="60"/>
        <v>0</v>
      </c>
      <c r="DJ150">
        <f>DF150</f>
        <v>3.4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ROW(Source!A348)</f>
        <v>348</v>
      </c>
      <c r="B151">
        <v>52210569</v>
      </c>
      <c r="C151">
        <v>52213456</v>
      </c>
      <c r="D151">
        <v>30571147</v>
      </c>
      <c r="E151">
        <v>1</v>
      </c>
      <c r="F151">
        <v>1</v>
      </c>
      <c r="G151">
        <v>30515945</v>
      </c>
      <c r="H151">
        <v>3</v>
      </c>
      <c r="I151" t="s">
        <v>394</v>
      </c>
      <c r="J151" t="s">
        <v>395</v>
      </c>
      <c r="K151" t="s">
        <v>396</v>
      </c>
      <c r="L151">
        <v>1339</v>
      </c>
      <c r="N151">
        <v>1007</v>
      </c>
      <c r="O151" t="s">
        <v>222</v>
      </c>
      <c r="P151" t="s">
        <v>222</v>
      </c>
      <c r="Q151">
        <v>1</v>
      </c>
      <c r="W151">
        <v>0</v>
      </c>
      <c r="X151">
        <v>601171194</v>
      </c>
      <c r="Y151">
        <f>AT151</f>
        <v>0.3</v>
      </c>
      <c r="AA151">
        <v>11171.6</v>
      </c>
      <c r="AB151">
        <v>0</v>
      </c>
      <c r="AC151">
        <v>0</v>
      </c>
      <c r="AD151">
        <v>0</v>
      </c>
      <c r="AE151">
        <v>2472.13</v>
      </c>
      <c r="AF151">
        <v>0</v>
      </c>
      <c r="AG151">
        <v>0</v>
      </c>
      <c r="AH151">
        <v>0</v>
      </c>
      <c r="AI151">
        <v>4.51</v>
      </c>
      <c r="AJ151">
        <v>1</v>
      </c>
      <c r="AK151">
        <v>1</v>
      </c>
      <c r="AL151">
        <v>1</v>
      </c>
      <c r="AM151">
        <v>2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0.3</v>
      </c>
      <c r="AU151" t="s">
        <v>3</v>
      </c>
      <c r="AV151">
        <v>0</v>
      </c>
      <c r="AW151">
        <v>2</v>
      </c>
      <c r="AX151">
        <v>52213465</v>
      </c>
      <c r="AY151">
        <v>1</v>
      </c>
      <c r="AZ151">
        <v>0</v>
      </c>
      <c r="BA151">
        <v>170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V151">
        <v>0</v>
      </c>
      <c r="CW151">
        <v>0</v>
      </c>
      <c r="CX151">
        <f>ROUND(Y151*Source!I348,9)</f>
        <v>6.0000000000000001E-3</v>
      </c>
      <c r="CY151">
        <f>AA151</f>
        <v>11171.6</v>
      </c>
      <c r="CZ151">
        <f>AE151</f>
        <v>2472.13</v>
      </c>
      <c r="DA151">
        <f>AI151</f>
        <v>4.51</v>
      </c>
      <c r="DB151">
        <f>ROUND(ROUND(AT151*CZ151,2),6)</f>
        <v>741.64</v>
      </c>
      <c r="DC151">
        <f>ROUND(ROUND(AT151*AG151,2),6)</f>
        <v>0</v>
      </c>
      <c r="DD151" t="s">
        <v>3</v>
      </c>
      <c r="DE151" t="s">
        <v>3</v>
      </c>
      <c r="DF151">
        <f>ROUND(ROUND(AE151*AI151,2)*CX151,2)</f>
        <v>66.900000000000006</v>
      </c>
      <c r="DG151">
        <f t="shared" si="61"/>
        <v>0</v>
      </c>
      <c r="DH151">
        <f t="shared" si="62"/>
        <v>0</v>
      </c>
      <c r="DI151">
        <f t="shared" si="60"/>
        <v>0</v>
      </c>
      <c r="DJ151">
        <f>DF151</f>
        <v>66.900000000000006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ROW(Source!A348)</f>
        <v>348</v>
      </c>
      <c r="B152">
        <v>52210569</v>
      </c>
      <c r="C152">
        <v>52213456</v>
      </c>
      <c r="D152">
        <v>30571908</v>
      </c>
      <c r="E152">
        <v>1</v>
      </c>
      <c r="F152">
        <v>1</v>
      </c>
      <c r="G152">
        <v>30515945</v>
      </c>
      <c r="H152">
        <v>3</v>
      </c>
      <c r="I152" t="s">
        <v>336</v>
      </c>
      <c r="J152" t="s">
        <v>337</v>
      </c>
      <c r="K152" t="s">
        <v>338</v>
      </c>
      <c r="L152">
        <v>1348</v>
      </c>
      <c r="N152">
        <v>1009</v>
      </c>
      <c r="O152" t="s">
        <v>323</v>
      </c>
      <c r="P152" t="s">
        <v>323</v>
      </c>
      <c r="Q152">
        <v>1000</v>
      </c>
      <c r="W152">
        <v>0</v>
      </c>
      <c r="X152">
        <v>195369394</v>
      </c>
      <c r="Y152">
        <f>AT152</f>
        <v>5.4000000000000003E-3</v>
      </c>
      <c r="AA152">
        <v>85970.55</v>
      </c>
      <c r="AB152">
        <v>0</v>
      </c>
      <c r="AC152">
        <v>0</v>
      </c>
      <c r="AD152">
        <v>0</v>
      </c>
      <c r="AE152">
        <v>9098.51</v>
      </c>
      <c r="AF152">
        <v>0</v>
      </c>
      <c r="AG152">
        <v>0</v>
      </c>
      <c r="AH152">
        <v>0</v>
      </c>
      <c r="AI152">
        <v>9.43</v>
      </c>
      <c r="AJ152">
        <v>1</v>
      </c>
      <c r="AK152">
        <v>1</v>
      </c>
      <c r="AL152">
        <v>1</v>
      </c>
      <c r="AM152">
        <v>2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5.4000000000000003E-3</v>
      </c>
      <c r="AU152" t="s">
        <v>3</v>
      </c>
      <c r="AV152">
        <v>0</v>
      </c>
      <c r="AW152">
        <v>2</v>
      </c>
      <c r="AX152">
        <v>52213466</v>
      </c>
      <c r="AY152">
        <v>1</v>
      </c>
      <c r="AZ152">
        <v>0</v>
      </c>
      <c r="BA152">
        <v>171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V152">
        <v>0</v>
      </c>
      <c r="CW152">
        <v>0</v>
      </c>
      <c r="CX152">
        <f>ROUND(Y152*Source!I348,9)</f>
        <v>1.08E-4</v>
      </c>
      <c r="CY152">
        <f>AA152</f>
        <v>85970.55</v>
      </c>
      <c r="CZ152">
        <f>AE152</f>
        <v>9098.51</v>
      </c>
      <c r="DA152">
        <f>AI152</f>
        <v>9.43</v>
      </c>
      <c r="DB152">
        <f>ROUND(ROUND(AT152*CZ152,2),6)</f>
        <v>49.13</v>
      </c>
      <c r="DC152">
        <f>ROUND(ROUND(AT152*AG152,2),6)</f>
        <v>0</v>
      </c>
      <c r="DD152" t="s">
        <v>3</v>
      </c>
      <c r="DE152" t="s">
        <v>3</v>
      </c>
      <c r="DF152">
        <f>ROUND(ROUND(AE152*AI152,2)*CX152,2)</f>
        <v>9.27</v>
      </c>
      <c r="DG152">
        <f t="shared" si="61"/>
        <v>0</v>
      </c>
      <c r="DH152">
        <f t="shared" si="62"/>
        <v>0</v>
      </c>
      <c r="DI152">
        <f t="shared" si="60"/>
        <v>0</v>
      </c>
      <c r="DJ152">
        <f>DF152</f>
        <v>9.27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ROW(Source!A353)</f>
        <v>353</v>
      </c>
      <c r="B153">
        <v>52210627</v>
      </c>
      <c r="C153">
        <v>52213470</v>
      </c>
      <c r="D153">
        <v>30515951</v>
      </c>
      <c r="E153">
        <v>30515945</v>
      </c>
      <c r="F153">
        <v>1</v>
      </c>
      <c r="G153">
        <v>30515945</v>
      </c>
      <c r="H153">
        <v>1</v>
      </c>
      <c r="I153" t="s">
        <v>301</v>
      </c>
      <c r="J153" t="s">
        <v>3</v>
      </c>
      <c r="K153" t="s">
        <v>302</v>
      </c>
      <c r="L153">
        <v>1191</v>
      </c>
      <c r="N153">
        <v>1013</v>
      </c>
      <c r="O153" t="s">
        <v>303</v>
      </c>
      <c r="P153" t="s">
        <v>303</v>
      </c>
      <c r="Q153">
        <v>1</v>
      </c>
      <c r="W153">
        <v>0</v>
      </c>
      <c r="X153">
        <v>476480486</v>
      </c>
      <c r="Y153">
        <f>((AT153*1.2)*1.1)</f>
        <v>265.47840000000002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5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201.12</v>
      </c>
      <c r="AU153" t="s">
        <v>26</v>
      </c>
      <c r="AV153">
        <v>1</v>
      </c>
      <c r="AW153">
        <v>2</v>
      </c>
      <c r="AX153">
        <v>52213475</v>
      </c>
      <c r="AY153">
        <v>1</v>
      </c>
      <c r="AZ153">
        <v>0</v>
      </c>
      <c r="BA153">
        <v>173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U153">
        <f>ROUND(AT153*Source!I353*AH153*AL153,2)</f>
        <v>0</v>
      </c>
      <c r="CV153">
        <f>ROUND(Y153*Source!I353,9)</f>
        <v>21.238271999999998</v>
      </c>
      <c r="CW153">
        <v>0</v>
      </c>
      <c r="CX153">
        <f>ROUND(Y153*Source!I353,9)</f>
        <v>21.238271999999998</v>
      </c>
      <c r="CY153">
        <f>AD153</f>
        <v>0</v>
      </c>
      <c r="CZ153">
        <f>AH153</f>
        <v>0</v>
      </c>
      <c r="DA153">
        <f>AL153</f>
        <v>1</v>
      </c>
      <c r="DB153">
        <f>ROUND(((ROUND(AT153*CZ153,2)*1.2)*1.1),6)</f>
        <v>0</v>
      </c>
      <c r="DC153">
        <f>ROUND(((ROUND(AT153*AG153,2)*1.2)*1.1),6)</f>
        <v>0</v>
      </c>
      <c r="DD153" t="s">
        <v>3</v>
      </c>
      <c r="DE153" t="s">
        <v>3</v>
      </c>
      <c r="DF153">
        <f>ROUND(ROUND(AE153,2)*CX153,2)</f>
        <v>0</v>
      </c>
      <c r="DG153">
        <f t="shared" si="61"/>
        <v>0</v>
      </c>
      <c r="DH153">
        <f t="shared" si="62"/>
        <v>0</v>
      </c>
      <c r="DI153">
        <f t="shared" si="60"/>
        <v>0</v>
      </c>
      <c r="DJ153">
        <f>DI153</f>
        <v>0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ROW(Source!A353)</f>
        <v>353</v>
      </c>
      <c r="B154">
        <v>52210627</v>
      </c>
      <c r="C154">
        <v>52213470</v>
      </c>
      <c r="D154">
        <v>30595692</v>
      </c>
      <c r="E154">
        <v>1</v>
      </c>
      <c r="F154">
        <v>1</v>
      </c>
      <c r="G154">
        <v>30515945</v>
      </c>
      <c r="H154">
        <v>2</v>
      </c>
      <c r="I154" t="s">
        <v>376</v>
      </c>
      <c r="J154" t="s">
        <v>377</v>
      </c>
      <c r="K154" t="s">
        <v>378</v>
      </c>
      <c r="L154">
        <v>1368</v>
      </c>
      <c r="N154">
        <v>1011</v>
      </c>
      <c r="O154" t="s">
        <v>307</v>
      </c>
      <c r="P154" t="s">
        <v>307</v>
      </c>
      <c r="Q154">
        <v>1</v>
      </c>
      <c r="W154">
        <v>0</v>
      </c>
      <c r="X154">
        <v>-697602164</v>
      </c>
      <c r="Y154">
        <f>((AT154*1.2)*1.1)</f>
        <v>61.512000000000008</v>
      </c>
      <c r="AA154">
        <v>0</v>
      </c>
      <c r="AB154">
        <v>631.76</v>
      </c>
      <c r="AC154">
        <v>402.74</v>
      </c>
      <c r="AD154">
        <v>0</v>
      </c>
      <c r="AE154">
        <v>0</v>
      </c>
      <c r="AF154">
        <v>34.479999999999997</v>
      </c>
      <c r="AG154">
        <v>12.62</v>
      </c>
      <c r="AH154">
        <v>0</v>
      </c>
      <c r="AI154">
        <v>1</v>
      </c>
      <c r="AJ154">
        <v>17.5</v>
      </c>
      <c r="AK154">
        <v>30.48</v>
      </c>
      <c r="AL154">
        <v>1</v>
      </c>
      <c r="AM154">
        <v>2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46.6</v>
      </c>
      <c r="AU154" t="s">
        <v>26</v>
      </c>
      <c r="AV154">
        <v>0</v>
      </c>
      <c r="AW154">
        <v>2</v>
      </c>
      <c r="AX154">
        <v>52213476</v>
      </c>
      <c r="AY154">
        <v>1</v>
      </c>
      <c r="AZ154">
        <v>2048</v>
      </c>
      <c r="BA154">
        <v>174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f>ROUND(Y154*Source!I353*DO154,9)</f>
        <v>0</v>
      </c>
      <c r="CX154">
        <f>ROUND(Y154*Source!I353,9)</f>
        <v>4.92096</v>
      </c>
      <c r="CY154">
        <f>AB154</f>
        <v>631.76</v>
      </c>
      <c r="CZ154">
        <f>AF154</f>
        <v>34.479999999999997</v>
      </c>
      <c r="DA154">
        <f>AJ154</f>
        <v>17.5</v>
      </c>
      <c r="DB154">
        <f>ROUND(((ROUND(AT154*CZ154,2)*1.2)*1.1),6)</f>
        <v>2120.9364</v>
      </c>
      <c r="DC154">
        <f>ROUND(((ROUND(AT154*AG154,2)*1.2)*1.1),6)</f>
        <v>776.27880000000005</v>
      </c>
      <c r="DD154" t="s">
        <v>3</v>
      </c>
      <c r="DE154" t="s">
        <v>3</v>
      </c>
      <c r="DF154">
        <f>ROUND(ROUND(AE154,2)*CX154,2)</f>
        <v>0</v>
      </c>
      <c r="DG154">
        <f>ROUND(ROUND(AF154*AJ154,2)*CX154,2)</f>
        <v>2969.31</v>
      </c>
      <c r="DH154">
        <f>ROUND(ROUND(AG154*AK154,2)*CX154,2)</f>
        <v>1892.9</v>
      </c>
      <c r="DI154">
        <f t="shared" si="60"/>
        <v>0</v>
      </c>
      <c r="DJ154">
        <f>DG154</f>
        <v>2969.31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ROW(Source!A353)</f>
        <v>353</v>
      </c>
      <c r="B155">
        <v>52210627</v>
      </c>
      <c r="C155">
        <v>52213470</v>
      </c>
      <c r="D155">
        <v>30596152</v>
      </c>
      <c r="E155">
        <v>1</v>
      </c>
      <c r="F155">
        <v>1</v>
      </c>
      <c r="G155">
        <v>30515945</v>
      </c>
      <c r="H155">
        <v>2</v>
      </c>
      <c r="I155" t="s">
        <v>379</v>
      </c>
      <c r="J155" t="s">
        <v>380</v>
      </c>
      <c r="K155" t="s">
        <v>381</v>
      </c>
      <c r="L155">
        <v>1368</v>
      </c>
      <c r="N155">
        <v>1011</v>
      </c>
      <c r="O155" t="s">
        <v>307</v>
      </c>
      <c r="P155" t="s">
        <v>307</v>
      </c>
      <c r="Q155">
        <v>1</v>
      </c>
      <c r="W155">
        <v>0</v>
      </c>
      <c r="X155">
        <v>156137990</v>
      </c>
      <c r="Y155">
        <f>((AT155*1.2)*1.1)</f>
        <v>61.512000000000008</v>
      </c>
      <c r="AA155">
        <v>0</v>
      </c>
      <c r="AB155">
        <v>4.3600000000000003</v>
      </c>
      <c r="AC155">
        <v>0</v>
      </c>
      <c r="AD155">
        <v>0</v>
      </c>
      <c r="AE155">
        <v>0</v>
      </c>
      <c r="AF155">
        <v>0.5</v>
      </c>
      <c r="AG155">
        <v>0</v>
      </c>
      <c r="AH155">
        <v>0</v>
      </c>
      <c r="AI155">
        <v>1</v>
      </c>
      <c r="AJ155">
        <v>8.32</v>
      </c>
      <c r="AK155">
        <v>30.48</v>
      </c>
      <c r="AL155">
        <v>1</v>
      </c>
      <c r="AM155">
        <v>2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</v>
      </c>
      <c r="AT155">
        <v>46.6</v>
      </c>
      <c r="AU155" t="s">
        <v>26</v>
      </c>
      <c r="AV155">
        <v>0</v>
      </c>
      <c r="AW155">
        <v>2</v>
      </c>
      <c r="AX155">
        <v>52213477</v>
      </c>
      <c r="AY155">
        <v>1</v>
      </c>
      <c r="AZ155">
        <v>2048</v>
      </c>
      <c r="BA155">
        <v>175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V155">
        <v>0</v>
      </c>
      <c r="CW155">
        <f>ROUND(Y155*Source!I353*DO155,9)</f>
        <v>0</v>
      </c>
      <c r="CX155">
        <f>ROUND(Y155*Source!I353,9)</f>
        <v>4.92096</v>
      </c>
      <c r="CY155">
        <f>AB155</f>
        <v>4.3600000000000003</v>
      </c>
      <c r="CZ155">
        <f>AF155</f>
        <v>0.5</v>
      </c>
      <c r="DA155">
        <f>AJ155</f>
        <v>8.32</v>
      </c>
      <c r="DB155">
        <f>ROUND(((ROUND(AT155*CZ155,2)*1.2)*1.1),6)</f>
        <v>30.756</v>
      </c>
      <c r="DC155">
        <f>ROUND(((ROUND(AT155*AG155,2)*1.2)*1.1),6)</f>
        <v>0</v>
      </c>
      <c r="DD155" t="s">
        <v>3</v>
      </c>
      <c r="DE155" t="s">
        <v>3</v>
      </c>
      <c r="DF155">
        <f>ROUND(ROUND(AE155,2)*CX155,2)</f>
        <v>0</v>
      </c>
      <c r="DG155">
        <f>ROUND(ROUND(AF155*AJ155,2)*CX155,2)</f>
        <v>20.47</v>
      </c>
      <c r="DH155">
        <f>ROUND(ROUND(AG155*AK155,2)*CX155,2)</f>
        <v>0</v>
      </c>
      <c r="DI155">
        <f t="shared" si="60"/>
        <v>0</v>
      </c>
      <c r="DJ155">
        <f>DG155</f>
        <v>20.47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ROW(Source!A353)</f>
        <v>353</v>
      </c>
      <c r="B156">
        <v>52210627</v>
      </c>
      <c r="C156">
        <v>52213470</v>
      </c>
      <c r="D156">
        <v>30541192</v>
      </c>
      <c r="E156">
        <v>30515945</v>
      </c>
      <c r="F156">
        <v>1</v>
      </c>
      <c r="G156">
        <v>30515945</v>
      </c>
      <c r="H156">
        <v>3</v>
      </c>
      <c r="I156" t="s">
        <v>382</v>
      </c>
      <c r="J156" t="s">
        <v>3</v>
      </c>
      <c r="K156" t="s">
        <v>383</v>
      </c>
      <c r="L156">
        <v>1348</v>
      </c>
      <c r="N156">
        <v>1009</v>
      </c>
      <c r="O156" t="s">
        <v>323</v>
      </c>
      <c r="P156" t="s">
        <v>323</v>
      </c>
      <c r="Q156">
        <v>1000</v>
      </c>
      <c r="W156">
        <v>0</v>
      </c>
      <c r="X156">
        <v>1489638031</v>
      </c>
      <c r="Y156">
        <f>AT156</f>
        <v>0.9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9.57</v>
      </c>
      <c r="AJ156">
        <v>1</v>
      </c>
      <c r="AK156">
        <v>1</v>
      </c>
      <c r="AL156">
        <v>1</v>
      </c>
      <c r="AM156">
        <v>5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0.9</v>
      </c>
      <c r="AU156" t="s">
        <v>3</v>
      </c>
      <c r="AV156">
        <v>0</v>
      </c>
      <c r="AW156">
        <v>2</v>
      </c>
      <c r="AX156">
        <v>52213478</v>
      </c>
      <c r="AY156">
        <v>1</v>
      </c>
      <c r="AZ156">
        <v>0</v>
      </c>
      <c r="BA156">
        <v>176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ROUND(Y156*Source!I353,9)</f>
        <v>7.1999999999999995E-2</v>
      </c>
      <c r="CY156">
        <f>AA156</f>
        <v>0</v>
      </c>
      <c r="CZ156">
        <f>AE156</f>
        <v>0</v>
      </c>
      <c r="DA156">
        <f>AI156</f>
        <v>9.57</v>
      </c>
      <c r="DB156">
        <f>ROUND(ROUND(AT156*CZ156,2),6)</f>
        <v>0</v>
      </c>
      <c r="DC156">
        <f>ROUND(ROUND(AT156*AG156,2),6)</f>
        <v>0</v>
      </c>
      <c r="DD156" t="s">
        <v>3</v>
      </c>
      <c r="DE156" t="s">
        <v>3</v>
      </c>
      <c r="DF156">
        <f>ROUND(ROUND(AE156*AI156,2)*CX156,2)</f>
        <v>0</v>
      </c>
      <c r="DG156">
        <f>ROUND(ROUND(AF156,2)*CX156,2)</f>
        <v>0</v>
      </c>
      <c r="DH156">
        <f>ROUND(ROUND(AG156,2)*CX156,2)</f>
        <v>0</v>
      </c>
      <c r="DI156">
        <f t="shared" si="60"/>
        <v>0</v>
      </c>
      <c r="DJ156">
        <f>DF156</f>
        <v>0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ROW(Source!A354)</f>
        <v>354</v>
      </c>
      <c r="B157">
        <v>52210569</v>
      </c>
      <c r="C157">
        <v>52213470</v>
      </c>
      <c r="D157">
        <v>30515951</v>
      </c>
      <c r="E157">
        <v>30515945</v>
      </c>
      <c r="F157">
        <v>1</v>
      </c>
      <c r="G157">
        <v>30515945</v>
      </c>
      <c r="H157">
        <v>1</v>
      </c>
      <c r="I157" t="s">
        <v>301</v>
      </c>
      <c r="J157" t="s">
        <v>3</v>
      </c>
      <c r="K157" t="s">
        <v>302</v>
      </c>
      <c r="L157">
        <v>1191</v>
      </c>
      <c r="N157">
        <v>1013</v>
      </c>
      <c r="O157" t="s">
        <v>303</v>
      </c>
      <c r="P157" t="s">
        <v>303</v>
      </c>
      <c r="Q157">
        <v>1</v>
      </c>
      <c r="W157">
        <v>0</v>
      </c>
      <c r="X157">
        <v>476480486</v>
      </c>
      <c r="Y157">
        <f>((AT157*1.2)*1.1)</f>
        <v>265.47840000000002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5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201.12</v>
      </c>
      <c r="AU157" t="s">
        <v>26</v>
      </c>
      <c r="AV157">
        <v>1</v>
      </c>
      <c r="AW157">
        <v>2</v>
      </c>
      <c r="AX157">
        <v>52213475</v>
      </c>
      <c r="AY157">
        <v>1</v>
      </c>
      <c r="AZ157">
        <v>0</v>
      </c>
      <c r="BA157">
        <v>177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U157">
        <f>ROUND(AT157*Source!I354*AH157*AL157,2)</f>
        <v>0</v>
      </c>
      <c r="CV157">
        <f>ROUND(Y157*Source!I354,9)</f>
        <v>21.238271999999998</v>
      </c>
      <c r="CW157">
        <v>0</v>
      </c>
      <c r="CX157">
        <f>ROUND(Y157*Source!I354,9)</f>
        <v>21.238271999999998</v>
      </c>
      <c r="CY157">
        <f>AD157</f>
        <v>0</v>
      </c>
      <c r="CZ157">
        <f>AH157</f>
        <v>0</v>
      </c>
      <c r="DA157">
        <f>AL157</f>
        <v>1</v>
      </c>
      <c r="DB157">
        <f>ROUND(((ROUND(AT157*CZ157,2)*1.2)*1.1),6)</f>
        <v>0</v>
      </c>
      <c r="DC157">
        <f>ROUND(((ROUND(AT157*AG157,2)*1.2)*1.1),6)</f>
        <v>0</v>
      </c>
      <c r="DD157" t="s">
        <v>3</v>
      </c>
      <c r="DE157" t="s">
        <v>3</v>
      </c>
      <c r="DF157">
        <f>ROUND(ROUND(AE157,2)*CX157,2)</f>
        <v>0</v>
      </c>
      <c r="DG157">
        <f>ROUND(ROUND(AF157,2)*CX157,2)</f>
        <v>0</v>
      </c>
      <c r="DH157">
        <f>ROUND(ROUND(AG157,2)*CX157,2)</f>
        <v>0</v>
      </c>
      <c r="DI157">
        <f t="shared" si="60"/>
        <v>0</v>
      </c>
      <c r="DJ157">
        <f>DI157</f>
        <v>0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ROW(Source!A354)</f>
        <v>354</v>
      </c>
      <c r="B158">
        <v>52210569</v>
      </c>
      <c r="C158">
        <v>52213470</v>
      </c>
      <c r="D158">
        <v>30595692</v>
      </c>
      <c r="E158">
        <v>1</v>
      </c>
      <c r="F158">
        <v>1</v>
      </c>
      <c r="G158">
        <v>30515945</v>
      </c>
      <c r="H158">
        <v>2</v>
      </c>
      <c r="I158" t="s">
        <v>376</v>
      </c>
      <c r="J158" t="s">
        <v>377</v>
      </c>
      <c r="K158" t="s">
        <v>378</v>
      </c>
      <c r="L158">
        <v>1368</v>
      </c>
      <c r="N158">
        <v>1011</v>
      </c>
      <c r="O158" t="s">
        <v>307</v>
      </c>
      <c r="P158" t="s">
        <v>307</v>
      </c>
      <c r="Q158">
        <v>1</v>
      </c>
      <c r="W158">
        <v>0</v>
      </c>
      <c r="X158">
        <v>-697602164</v>
      </c>
      <c r="Y158">
        <f>((AT158*1.2)*1.1)</f>
        <v>61.512000000000008</v>
      </c>
      <c r="AA158">
        <v>0</v>
      </c>
      <c r="AB158">
        <v>631.76</v>
      </c>
      <c r="AC158">
        <v>402.74</v>
      </c>
      <c r="AD158">
        <v>0</v>
      </c>
      <c r="AE158">
        <v>0</v>
      </c>
      <c r="AF158">
        <v>34.479999999999997</v>
      </c>
      <c r="AG158">
        <v>12.62</v>
      </c>
      <c r="AH158">
        <v>0</v>
      </c>
      <c r="AI158">
        <v>1</v>
      </c>
      <c r="AJ158">
        <v>17.5</v>
      </c>
      <c r="AK158">
        <v>30.48</v>
      </c>
      <c r="AL158">
        <v>1</v>
      </c>
      <c r="AM158">
        <v>2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46.6</v>
      </c>
      <c r="AU158" t="s">
        <v>26</v>
      </c>
      <c r="AV158">
        <v>0</v>
      </c>
      <c r="AW158">
        <v>2</v>
      </c>
      <c r="AX158">
        <v>52213476</v>
      </c>
      <c r="AY158">
        <v>1</v>
      </c>
      <c r="AZ158">
        <v>2048</v>
      </c>
      <c r="BA158">
        <v>178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V158">
        <v>0</v>
      </c>
      <c r="CW158">
        <f>ROUND(Y158*Source!I354*DO158,9)</f>
        <v>0</v>
      </c>
      <c r="CX158">
        <f>ROUND(Y158*Source!I354,9)</f>
        <v>4.92096</v>
      </c>
      <c r="CY158">
        <f>AB158</f>
        <v>631.76</v>
      </c>
      <c r="CZ158">
        <f>AF158</f>
        <v>34.479999999999997</v>
      </c>
      <c r="DA158">
        <f>AJ158</f>
        <v>17.5</v>
      </c>
      <c r="DB158">
        <f>ROUND(((ROUND(AT158*CZ158,2)*1.2)*1.1),6)</f>
        <v>2120.9364</v>
      </c>
      <c r="DC158">
        <f>ROUND(((ROUND(AT158*AG158,2)*1.2)*1.1),6)</f>
        <v>776.27880000000005</v>
      </c>
      <c r="DD158" t="s">
        <v>3</v>
      </c>
      <c r="DE158" t="s">
        <v>3</v>
      </c>
      <c r="DF158">
        <f>ROUND(ROUND(AE158,2)*CX158,2)</f>
        <v>0</v>
      </c>
      <c r="DG158">
        <f>ROUND(ROUND(AF158*AJ158,2)*CX158,2)</f>
        <v>2969.31</v>
      </c>
      <c r="DH158">
        <f>ROUND(ROUND(AG158*AK158,2)*CX158,2)</f>
        <v>1892.9</v>
      </c>
      <c r="DI158">
        <f t="shared" si="60"/>
        <v>0</v>
      </c>
      <c r="DJ158">
        <f>DG158</f>
        <v>2969.31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ROW(Source!A354)</f>
        <v>354</v>
      </c>
      <c r="B159">
        <v>52210569</v>
      </c>
      <c r="C159">
        <v>52213470</v>
      </c>
      <c r="D159">
        <v>30596152</v>
      </c>
      <c r="E159">
        <v>1</v>
      </c>
      <c r="F159">
        <v>1</v>
      </c>
      <c r="G159">
        <v>30515945</v>
      </c>
      <c r="H159">
        <v>2</v>
      </c>
      <c r="I159" t="s">
        <v>379</v>
      </c>
      <c r="J159" t="s">
        <v>380</v>
      </c>
      <c r="K159" t="s">
        <v>381</v>
      </c>
      <c r="L159">
        <v>1368</v>
      </c>
      <c r="N159">
        <v>1011</v>
      </c>
      <c r="O159" t="s">
        <v>307</v>
      </c>
      <c r="P159" t="s">
        <v>307</v>
      </c>
      <c r="Q159">
        <v>1</v>
      </c>
      <c r="W159">
        <v>0</v>
      </c>
      <c r="X159">
        <v>156137990</v>
      </c>
      <c r="Y159">
        <f>((AT159*1.2)*1.1)</f>
        <v>61.512000000000008</v>
      </c>
      <c r="AA159">
        <v>0</v>
      </c>
      <c r="AB159">
        <v>4.3600000000000003</v>
      </c>
      <c r="AC159">
        <v>0</v>
      </c>
      <c r="AD159">
        <v>0</v>
      </c>
      <c r="AE159">
        <v>0</v>
      </c>
      <c r="AF159">
        <v>0.5</v>
      </c>
      <c r="AG159">
        <v>0</v>
      </c>
      <c r="AH159">
        <v>0</v>
      </c>
      <c r="AI159">
        <v>1</v>
      </c>
      <c r="AJ159">
        <v>8.32</v>
      </c>
      <c r="AK159">
        <v>30.48</v>
      </c>
      <c r="AL159">
        <v>1</v>
      </c>
      <c r="AM159">
        <v>2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46.6</v>
      </c>
      <c r="AU159" t="s">
        <v>26</v>
      </c>
      <c r="AV159">
        <v>0</v>
      </c>
      <c r="AW159">
        <v>2</v>
      </c>
      <c r="AX159">
        <v>52213477</v>
      </c>
      <c r="AY159">
        <v>1</v>
      </c>
      <c r="AZ159">
        <v>2048</v>
      </c>
      <c r="BA159">
        <v>179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f>ROUND(Y159*Source!I354*DO159,9)</f>
        <v>0</v>
      </c>
      <c r="CX159">
        <f>ROUND(Y159*Source!I354,9)</f>
        <v>4.92096</v>
      </c>
      <c r="CY159">
        <f>AB159</f>
        <v>4.3600000000000003</v>
      </c>
      <c r="CZ159">
        <f>AF159</f>
        <v>0.5</v>
      </c>
      <c r="DA159">
        <f>AJ159</f>
        <v>8.32</v>
      </c>
      <c r="DB159">
        <f>ROUND(((ROUND(AT159*CZ159,2)*1.2)*1.1),6)</f>
        <v>30.756</v>
      </c>
      <c r="DC159">
        <f>ROUND(((ROUND(AT159*AG159,2)*1.2)*1.1),6)</f>
        <v>0</v>
      </c>
      <c r="DD159" t="s">
        <v>3</v>
      </c>
      <c r="DE159" t="s">
        <v>3</v>
      </c>
      <c r="DF159">
        <f>ROUND(ROUND(AE159,2)*CX159,2)</f>
        <v>0</v>
      </c>
      <c r="DG159">
        <f>ROUND(ROUND(AF159*AJ159,2)*CX159,2)</f>
        <v>20.47</v>
      </c>
      <c r="DH159">
        <f>ROUND(ROUND(AG159*AK159,2)*CX159,2)</f>
        <v>0</v>
      </c>
      <c r="DI159">
        <f t="shared" si="60"/>
        <v>0</v>
      </c>
      <c r="DJ159">
        <f>DG159</f>
        <v>20.47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ROW(Source!A354)</f>
        <v>354</v>
      </c>
      <c r="B160">
        <v>52210569</v>
      </c>
      <c r="C160">
        <v>52213470</v>
      </c>
      <c r="D160">
        <v>30541192</v>
      </c>
      <c r="E160">
        <v>30515945</v>
      </c>
      <c r="F160">
        <v>1</v>
      </c>
      <c r="G160">
        <v>30515945</v>
      </c>
      <c r="H160">
        <v>3</v>
      </c>
      <c r="I160" t="s">
        <v>382</v>
      </c>
      <c r="J160" t="s">
        <v>3</v>
      </c>
      <c r="K160" t="s">
        <v>383</v>
      </c>
      <c r="L160">
        <v>1348</v>
      </c>
      <c r="N160">
        <v>1009</v>
      </c>
      <c r="O160" t="s">
        <v>323</v>
      </c>
      <c r="P160" t="s">
        <v>323</v>
      </c>
      <c r="Q160">
        <v>1000</v>
      </c>
      <c r="W160">
        <v>0</v>
      </c>
      <c r="X160">
        <v>1489638031</v>
      </c>
      <c r="Y160">
        <f>AT160</f>
        <v>0.9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9.57</v>
      </c>
      <c r="AJ160">
        <v>1</v>
      </c>
      <c r="AK160">
        <v>1</v>
      </c>
      <c r="AL160">
        <v>1</v>
      </c>
      <c r="AM160">
        <v>5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0.9</v>
      </c>
      <c r="AU160" t="s">
        <v>3</v>
      </c>
      <c r="AV160">
        <v>0</v>
      </c>
      <c r="AW160">
        <v>2</v>
      </c>
      <c r="AX160">
        <v>52213478</v>
      </c>
      <c r="AY160">
        <v>1</v>
      </c>
      <c r="AZ160">
        <v>0</v>
      </c>
      <c r="BA160">
        <v>180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V160">
        <v>0</v>
      </c>
      <c r="CW160">
        <v>0</v>
      </c>
      <c r="CX160">
        <f>ROUND(Y160*Source!I354,9)</f>
        <v>7.1999999999999995E-2</v>
      </c>
      <c r="CY160">
        <f>AA160</f>
        <v>0</v>
      </c>
      <c r="CZ160">
        <f>AE160</f>
        <v>0</v>
      </c>
      <c r="DA160">
        <f>AI160</f>
        <v>9.57</v>
      </c>
      <c r="DB160">
        <f>ROUND(ROUND(AT160*CZ160,2),6)</f>
        <v>0</v>
      </c>
      <c r="DC160">
        <f>ROUND(ROUND(AT160*AG160,2),6)</f>
        <v>0</v>
      </c>
      <c r="DD160" t="s">
        <v>3</v>
      </c>
      <c r="DE160" t="s">
        <v>3</v>
      </c>
      <c r="DF160">
        <f>ROUND(ROUND(AE160*AI160,2)*CX160,2)</f>
        <v>0</v>
      </c>
      <c r="DG160">
        <f t="shared" ref="DG160:DG171" si="63">ROUND(ROUND(AF160,2)*CX160,2)</f>
        <v>0</v>
      </c>
      <c r="DH160">
        <f t="shared" ref="DH160:DH171" si="64">ROUND(ROUND(AG160,2)*CX160,2)</f>
        <v>0</v>
      </c>
      <c r="DI160">
        <f t="shared" si="60"/>
        <v>0</v>
      </c>
      <c r="DJ160">
        <f>DF160</f>
        <v>0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ROW(Source!A355)</f>
        <v>355</v>
      </c>
      <c r="B161">
        <v>52210627</v>
      </c>
      <c r="C161">
        <v>52213479</v>
      </c>
      <c r="D161">
        <v>30515951</v>
      </c>
      <c r="E161">
        <v>30515945</v>
      </c>
      <c r="F161">
        <v>1</v>
      </c>
      <c r="G161">
        <v>30515945</v>
      </c>
      <c r="H161">
        <v>1</v>
      </c>
      <c r="I161" t="s">
        <v>301</v>
      </c>
      <c r="J161" t="s">
        <v>3</v>
      </c>
      <c r="K161" t="s">
        <v>302</v>
      </c>
      <c r="L161">
        <v>1191</v>
      </c>
      <c r="N161">
        <v>1013</v>
      </c>
      <c r="O161" t="s">
        <v>303</v>
      </c>
      <c r="P161" t="s">
        <v>303</v>
      </c>
      <c r="Q161">
        <v>1</v>
      </c>
      <c r="W161">
        <v>0</v>
      </c>
      <c r="X161">
        <v>476480486</v>
      </c>
      <c r="Y161">
        <f>((AT161*1.2)*1.1)</f>
        <v>174.24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M161">
        <v>5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132</v>
      </c>
      <c r="AU161" t="s">
        <v>26</v>
      </c>
      <c r="AV161">
        <v>1</v>
      </c>
      <c r="AW161">
        <v>2</v>
      </c>
      <c r="AX161">
        <v>52213485</v>
      </c>
      <c r="AY161">
        <v>1</v>
      </c>
      <c r="AZ161">
        <v>0</v>
      </c>
      <c r="BA161">
        <v>181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U161">
        <f>ROUND(AT161*Source!I355*AH161*AL161,2)</f>
        <v>0</v>
      </c>
      <c r="CV161">
        <f>ROUND(Y161*Source!I355,9)</f>
        <v>13.9392</v>
      </c>
      <c r="CW161">
        <v>0</v>
      </c>
      <c r="CX161">
        <f>ROUND(Y161*Source!I355,9)</f>
        <v>13.9392</v>
      </c>
      <c r="CY161">
        <f>AD161</f>
        <v>0</v>
      </c>
      <c r="CZ161">
        <f>AH161</f>
        <v>0</v>
      </c>
      <c r="DA161">
        <f>AL161</f>
        <v>1</v>
      </c>
      <c r="DB161">
        <f>ROUND(((ROUND(AT161*CZ161,2)*1.2)*1.1),6)</f>
        <v>0</v>
      </c>
      <c r="DC161">
        <f>ROUND(((ROUND(AT161*AG161,2)*1.2)*1.1),6)</f>
        <v>0</v>
      </c>
      <c r="DD161" t="s">
        <v>3</v>
      </c>
      <c r="DE161" t="s">
        <v>3</v>
      </c>
      <c r="DF161">
        <f>ROUND(ROUND(AE161,2)*CX161,2)</f>
        <v>0</v>
      </c>
      <c r="DG161">
        <f t="shared" si="63"/>
        <v>0</v>
      </c>
      <c r="DH161">
        <f t="shared" si="64"/>
        <v>0</v>
      </c>
      <c r="DI161">
        <f t="shared" si="60"/>
        <v>0</v>
      </c>
      <c r="DJ161">
        <f>DI161</f>
        <v>0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ROW(Source!A355)</f>
        <v>355</v>
      </c>
      <c r="B162">
        <v>52210627</v>
      </c>
      <c r="C162">
        <v>52213479</v>
      </c>
      <c r="D162">
        <v>30571194</v>
      </c>
      <c r="E162">
        <v>1</v>
      </c>
      <c r="F162">
        <v>1</v>
      </c>
      <c r="G162">
        <v>30515945</v>
      </c>
      <c r="H162">
        <v>3</v>
      </c>
      <c r="I162" t="s">
        <v>320</v>
      </c>
      <c r="J162" t="s">
        <v>321</v>
      </c>
      <c r="K162" t="s">
        <v>322</v>
      </c>
      <c r="L162">
        <v>1348</v>
      </c>
      <c r="N162">
        <v>1009</v>
      </c>
      <c r="O162" t="s">
        <v>323</v>
      </c>
      <c r="P162" t="s">
        <v>323</v>
      </c>
      <c r="Q162">
        <v>1000</v>
      </c>
      <c r="W162">
        <v>0</v>
      </c>
      <c r="X162">
        <v>563176784</v>
      </c>
      <c r="Y162">
        <f>AT162</f>
        <v>6.0000000000000001E-3</v>
      </c>
      <c r="AA162">
        <v>76387.87</v>
      </c>
      <c r="AB162">
        <v>0</v>
      </c>
      <c r="AC162">
        <v>0</v>
      </c>
      <c r="AD162">
        <v>0</v>
      </c>
      <c r="AE162">
        <v>6521.42</v>
      </c>
      <c r="AF162">
        <v>0</v>
      </c>
      <c r="AG162">
        <v>0</v>
      </c>
      <c r="AH162">
        <v>0</v>
      </c>
      <c r="AI162">
        <v>11.69</v>
      </c>
      <c r="AJ162">
        <v>1</v>
      </c>
      <c r="AK162">
        <v>1</v>
      </c>
      <c r="AL162">
        <v>1</v>
      </c>
      <c r="AM162">
        <v>2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6.0000000000000001E-3</v>
      </c>
      <c r="AU162" t="s">
        <v>3</v>
      </c>
      <c r="AV162">
        <v>0</v>
      </c>
      <c r="AW162">
        <v>2</v>
      </c>
      <c r="AX162">
        <v>52213486</v>
      </c>
      <c r="AY162">
        <v>1</v>
      </c>
      <c r="AZ162">
        <v>0</v>
      </c>
      <c r="BA162">
        <v>182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V162">
        <v>0</v>
      </c>
      <c r="CW162">
        <v>0</v>
      </c>
      <c r="CX162">
        <f>ROUND(Y162*Source!I355,9)</f>
        <v>4.8000000000000001E-4</v>
      </c>
      <c r="CY162">
        <f>AA162</f>
        <v>76387.87</v>
      </c>
      <c r="CZ162">
        <f>AE162</f>
        <v>6521.42</v>
      </c>
      <c r="DA162">
        <f>AI162</f>
        <v>11.69</v>
      </c>
      <c r="DB162">
        <f>ROUND(ROUND(AT162*CZ162,2),6)</f>
        <v>39.130000000000003</v>
      </c>
      <c r="DC162">
        <f>ROUND(ROUND(AT162*AG162,2),6)</f>
        <v>0</v>
      </c>
      <c r="DD162" t="s">
        <v>3</v>
      </c>
      <c r="DE162" t="s">
        <v>3</v>
      </c>
      <c r="DF162">
        <f>ROUND(ROUND(AE162*AI162,2)*CX162,2)</f>
        <v>36.590000000000003</v>
      </c>
      <c r="DG162">
        <f t="shared" si="63"/>
        <v>0</v>
      </c>
      <c r="DH162">
        <f t="shared" si="64"/>
        <v>0</v>
      </c>
      <c r="DI162">
        <f t="shared" si="60"/>
        <v>0</v>
      </c>
      <c r="DJ162">
        <f>DF162</f>
        <v>36.590000000000003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ROW(Source!A355)</f>
        <v>355</v>
      </c>
      <c r="B163">
        <v>52210627</v>
      </c>
      <c r="C163">
        <v>52213479</v>
      </c>
      <c r="D163">
        <v>30571279</v>
      </c>
      <c r="E163">
        <v>1</v>
      </c>
      <c r="F163">
        <v>1</v>
      </c>
      <c r="G163">
        <v>30515945</v>
      </c>
      <c r="H163">
        <v>3</v>
      </c>
      <c r="I163" t="s">
        <v>391</v>
      </c>
      <c r="J163" t="s">
        <v>392</v>
      </c>
      <c r="K163" t="s">
        <v>393</v>
      </c>
      <c r="L163">
        <v>1339</v>
      </c>
      <c r="N163">
        <v>1007</v>
      </c>
      <c r="O163" t="s">
        <v>222</v>
      </c>
      <c r="P163" t="s">
        <v>222</v>
      </c>
      <c r="Q163">
        <v>1</v>
      </c>
      <c r="W163">
        <v>0</v>
      </c>
      <c r="X163">
        <v>52858058</v>
      </c>
      <c r="Y163">
        <f>AT163</f>
        <v>1.7999999999999999E-2</v>
      </c>
      <c r="AA163">
        <v>9454.24</v>
      </c>
      <c r="AB163">
        <v>0</v>
      </c>
      <c r="AC163">
        <v>0</v>
      </c>
      <c r="AD163">
        <v>0</v>
      </c>
      <c r="AE163">
        <v>1828.56</v>
      </c>
      <c r="AF163">
        <v>0</v>
      </c>
      <c r="AG163">
        <v>0</v>
      </c>
      <c r="AH163">
        <v>0</v>
      </c>
      <c r="AI163">
        <v>5.16</v>
      </c>
      <c r="AJ163">
        <v>1</v>
      </c>
      <c r="AK163">
        <v>1</v>
      </c>
      <c r="AL163">
        <v>1</v>
      </c>
      <c r="AM163">
        <v>2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1.7999999999999999E-2</v>
      </c>
      <c r="AU163" t="s">
        <v>3</v>
      </c>
      <c r="AV163">
        <v>0</v>
      </c>
      <c r="AW163">
        <v>2</v>
      </c>
      <c r="AX163">
        <v>52213487</v>
      </c>
      <c r="AY163">
        <v>1</v>
      </c>
      <c r="AZ163">
        <v>0</v>
      </c>
      <c r="BA163">
        <v>183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ROUND(Y163*Source!I355,9)</f>
        <v>1.4400000000000001E-3</v>
      </c>
      <c r="CY163">
        <f>AA163</f>
        <v>9454.24</v>
      </c>
      <c r="CZ163">
        <f>AE163</f>
        <v>1828.56</v>
      </c>
      <c r="DA163">
        <f>AI163</f>
        <v>5.16</v>
      </c>
      <c r="DB163">
        <f>ROUND(ROUND(AT163*CZ163,2),6)</f>
        <v>32.909999999999997</v>
      </c>
      <c r="DC163">
        <f>ROUND(ROUND(AT163*AG163,2),6)</f>
        <v>0</v>
      </c>
      <c r="DD163" t="s">
        <v>3</v>
      </c>
      <c r="DE163" t="s">
        <v>3</v>
      </c>
      <c r="DF163">
        <f>ROUND(ROUND(AE163*AI163,2)*CX163,2)</f>
        <v>13.59</v>
      </c>
      <c r="DG163">
        <f t="shared" si="63"/>
        <v>0</v>
      </c>
      <c r="DH163">
        <f t="shared" si="64"/>
        <v>0</v>
      </c>
      <c r="DI163">
        <f t="shared" si="60"/>
        <v>0</v>
      </c>
      <c r="DJ163">
        <f>DF163</f>
        <v>13.59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ROW(Source!A355)</f>
        <v>355</v>
      </c>
      <c r="B164">
        <v>52210627</v>
      </c>
      <c r="C164">
        <v>52213479</v>
      </c>
      <c r="D164">
        <v>30571147</v>
      </c>
      <c r="E164">
        <v>1</v>
      </c>
      <c r="F164">
        <v>1</v>
      </c>
      <c r="G164">
        <v>30515945</v>
      </c>
      <c r="H164">
        <v>3</v>
      </c>
      <c r="I164" t="s">
        <v>394</v>
      </c>
      <c r="J164" t="s">
        <v>395</v>
      </c>
      <c r="K164" t="s">
        <v>396</v>
      </c>
      <c r="L164">
        <v>1339</v>
      </c>
      <c r="N164">
        <v>1007</v>
      </c>
      <c r="O164" t="s">
        <v>222</v>
      </c>
      <c r="P164" t="s">
        <v>222</v>
      </c>
      <c r="Q164">
        <v>1</v>
      </c>
      <c r="W164">
        <v>0</v>
      </c>
      <c r="X164">
        <v>601171194</v>
      </c>
      <c r="Y164">
        <f>AT164</f>
        <v>0.3</v>
      </c>
      <c r="AA164">
        <v>11171.6</v>
      </c>
      <c r="AB164">
        <v>0</v>
      </c>
      <c r="AC164">
        <v>0</v>
      </c>
      <c r="AD164">
        <v>0</v>
      </c>
      <c r="AE164">
        <v>2472.13</v>
      </c>
      <c r="AF164">
        <v>0</v>
      </c>
      <c r="AG164">
        <v>0</v>
      </c>
      <c r="AH164">
        <v>0</v>
      </c>
      <c r="AI164">
        <v>4.51</v>
      </c>
      <c r="AJ164">
        <v>1</v>
      </c>
      <c r="AK164">
        <v>1</v>
      </c>
      <c r="AL164">
        <v>1</v>
      </c>
      <c r="AM164">
        <v>2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0.3</v>
      </c>
      <c r="AU164" t="s">
        <v>3</v>
      </c>
      <c r="AV164">
        <v>0</v>
      </c>
      <c r="AW164">
        <v>2</v>
      </c>
      <c r="AX164">
        <v>52213488</v>
      </c>
      <c r="AY164">
        <v>1</v>
      </c>
      <c r="AZ164">
        <v>0</v>
      </c>
      <c r="BA164">
        <v>184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V164">
        <v>0</v>
      </c>
      <c r="CW164">
        <v>0</v>
      </c>
      <c r="CX164">
        <f>ROUND(Y164*Source!I355,9)</f>
        <v>2.4E-2</v>
      </c>
      <c r="CY164">
        <f>AA164</f>
        <v>11171.6</v>
      </c>
      <c r="CZ164">
        <f>AE164</f>
        <v>2472.13</v>
      </c>
      <c r="DA164">
        <f>AI164</f>
        <v>4.51</v>
      </c>
      <c r="DB164">
        <f>ROUND(ROUND(AT164*CZ164,2),6)</f>
        <v>741.64</v>
      </c>
      <c r="DC164">
        <f>ROUND(ROUND(AT164*AG164,2),6)</f>
        <v>0</v>
      </c>
      <c r="DD164" t="s">
        <v>3</v>
      </c>
      <c r="DE164" t="s">
        <v>3</v>
      </c>
      <c r="DF164">
        <f>ROUND(ROUND(AE164*AI164,2)*CX164,2)</f>
        <v>267.58</v>
      </c>
      <c r="DG164">
        <f t="shared" si="63"/>
        <v>0</v>
      </c>
      <c r="DH164">
        <f t="shared" si="64"/>
        <v>0</v>
      </c>
      <c r="DI164">
        <f t="shared" si="60"/>
        <v>0</v>
      </c>
      <c r="DJ164">
        <f>DF164</f>
        <v>267.58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ROW(Source!A355)</f>
        <v>355</v>
      </c>
      <c r="B165">
        <v>52210627</v>
      </c>
      <c r="C165">
        <v>52213479</v>
      </c>
      <c r="D165">
        <v>30571908</v>
      </c>
      <c r="E165">
        <v>1</v>
      </c>
      <c r="F165">
        <v>1</v>
      </c>
      <c r="G165">
        <v>30515945</v>
      </c>
      <c r="H165">
        <v>3</v>
      </c>
      <c r="I165" t="s">
        <v>336</v>
      </c>
      <c r="J165" t="s">
        <v>337</v>
      </c>
      <c r="K165" t="s">
        <v>338</v>
      </c>
      <c r="L165">
        <v>1348</v>
      </c>
      <c r="N165">
        <v>1009</v>
      </c>
      <c r="O165" t="s">
        <v>323</v>
      </c>
      <c r="P165" t="s">
        <v>323</v>
      </c>
      <c r="Q165">
        <v>1000</v>
      </c>
      <c r="W165">
        <v>0</v>
      </c>
      <c r="X165">
        <v>195369394</v>
      </c>
      <c r="Y165">
        <f>AT165</f>
        <v>5.4000000000000003E-3</v>
      </c>
      <c r="AA165">
        <v>85970.55</v>
      </c>
      <c r="AB165">
        <v>0</v>
      </c>
      <c r="AC165">
        <v>0</v>
      </c>
      <c r="AD165">
        <v>0</v>
      </c>
      <c r="AE165">
        <v>9098.51</v>
      </c>
      <c r="AF165">
        <v>0</v>
      </c>
      <c r="AG165">
        <v>0</v>
      </c>
      <c r="AH165">
        <v>0</v>
      </c>
      <c r="AI165">
        <v>9.43</v>
      </c>
      <c r="AJ165">
        <v>1</v>
      </c>
      <c r="AK165">
        <v>1</v>
      </c>
      <c r="AL165">
        <v>1</v>
      </c>
      <c r="AM165">
        <v>2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5.4000000000000003E-3</v>
      </c>
      <c r="AU165" t="s">
        <v>3</v>
      </c>
      <c r="AV165">
        <v>0</v>
      </c>
      <c r="AW165">
        <v>2</v>
      </c>
      <c r="AX165">
        <v>52213489</v>
      </c>
      <c r="AY165">
        <v>1</v>
      </c>
      <c r="AZ165">
        <v>0</v>
      </c>
      <c r="BA165">
        <v>185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v>0</v>
      </c>
      <c r="CX165">
        <f>ROUND(Y165*Source!I355,9)</f>
        <v>4.3199999999999998E-4</v>
      </c>
      <c r="CY165">
        <f>AA165</f>
        <v>85970.55</v>
      </c>
      <c r="CZ165">
        <f>AE165</f>
        <v>9098.51</v>
      </c>
      <c r="DA165">
        <f>AI165</f>
        <v>9.43</v>
      </c>
      <c r="DB165">
        <f>ROUND(ROUND(AT165*CZ165,2),6)</f>
        <v>49.13</v>
      </c>
      <c r="DC165">
        <f>ROUND(ROUND(AT165*AG165,2),6)</f>
        <v>0</v>
      </c>
      <c r="DD165" t="s">
        <v>3</v>
      </c>
      <c r="DE165" t="s">
        <v>3</v>
      </c>
      <c r="DF165">
        <f>ROUND(ROUND(AE165*AI165,2)*CX165,2)</f>
        <v>37.07</v>
      </c>
      <c r="DG165">
        <f t="shared" si="63"/>
        <v>0</v>
      </c>
      <c r="DH165">
        <f t="shared" si="64"/>
        <v>0</v>
      </c>
      <c r="DI165">
        <f t="shared" si="60"/>
        <v>0</v>
      </c>
      <c r="DJ165">
        <f>DF165</f>
        <v>37.07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ROW(Source!A356)</f>
        <v>356</v>
      </c>
      <c r="B166">
        <v>52210569</v>
      </c>
      <c r="C166">
        <v>52213479</v>
      </c>
      <c r="D166">
        <v>30515951</v>
      </c>
      <c r="E166">
        <v>30515945</v>
      </c>
      <c r="F166">
        <v>1</v>
      </c>
      <c r="G166">
        <v>30515945</v>
      </c>
      <c r="H166">
        <v>1</v>
      </c>
      <c r="I166" t="s">
        <v>301</v>
      </c>
      <c r="J166" t="s">
        <v>3</v>
      </c>
      <c r="K166" t="s">
        <v>302</v>
      </c>
      <c r="L166">
        <v>1191</v>
      </c>
      <c r="N166">
        <v>1013</v>
      </c>
      <c r="O166" t="s">
        <v>303</v>
      </c>
      <c r="P166" t="s">
        <v>303</v>
      </c>
      <c r="Q166">
        <v>1</v>
      </c>
      <c r="W166">
        <v>0</v>
      </c>
      <c r="X166">
        <v>476480486</v>
      </c>
      <c r="Y166">
        <f>((AT166*1.2)*1.1)</f>
        <v>174.24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5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132</v>
      </c>
      <c r="AU166" t="s">
        <v>26</v>
      </c>
      <c r="AV166">
        <v>1</v>
      </c>
      <c r="AW166">
        <v>2</v>
      </c>
      <c r="AX166">
        <v>52213485</v>
      </c>
      <c r="AY166">
        <v>1</v>
      </c>
      <c r="AZ166">
        <v>0</v>
      </c>
      <c r="BA166">
        <v>187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U166">
        <f>ROUND(AT166*Source!I356*AH166*AL166,2)</f>
        <v>0</v>
      </c>
      <c r="CV166">
        <f>ROUND(Y166*Source!I356,9)</f>
        <v>13.9392</v>
      </c>
      <c r="CW166">
        <v>0</v>
      </c>
      <c r="CX166">
        <f>ROUND(Y166*Source!I356,9)</f>
        <v>13.9392</v>
      </c>
      <c r="CY166">
        <f>AD166</f>
        <v>0</v>
      </c>
      <c r="CZ166">
        <f>AH166</f>
        <v>0</v>
      </c>
      <c r="DA166">
        <f>AL166</f>
        <v>1</v>
      </c>
      <c r="DB166">
        <f>ROUND(((ROUND(AT166*CZ166,2)*1.2)*1.1),6)</f>
        <v>0</v>
      </c>
      <c r="DC166">
        <f>ROUND(((ROUND(AT166*AG166,2)*1.2)*1.1),6)</f>
        <v>0</v>
      </c>
      <c r="DD166" t="s">
        <v>3</v>
      </c>
      <c r="DE166" t="s">
        <v>3</v>
      </c>
      <c r="DF166">
        <f>ROUND(ROUND(AE166,2)*CX166,2)</f>
        <v>0</v>
      </c>
      <c r="DG166">
        <f t="shared" si="63"/>
        <v>0</v>
      </c>
      <c r="DH166">
        <f t="shared" si="64"/>
        <v>0</v>
      </c>
      <c r="DI166">
        <f t="shared" si="60"/>
        <v>0</v>
      </c>
      <c r="DJ166">
        <f>DI166</f>
        <v>0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ROW(Source!A356)</f>
        <v>356</v>
      </c>
      <c r="B167">
        <v>52210569</v>
      </c>
      <c r="C167">
        <v>52213479</v>
      </c>
      <c r="D167">
        <v>30571194</v>
      </c>
      <c r="E167">
        <v>1</v>
      </c>
      <c r="F167">
        <v>1</v>
      </c>
      <c r="G167">
        <v>30515945</v>
      </c>
      <c r="H167">
        <v>3</v>
      </c>
      <c r="I167" t="s">
        <v>320</v>
      </c>
      <c r="J167" t="s">
        <v>321</v>
      </c>
      <c r="K167" t="s">
        <v>322</v>
      </c>
      <c r="L167">
        <v>1348</v>
      </c>
      <c r="N167">
        <v>1009</v>
      </c>
      <c r="O167" t="s">
        <v>323</v>
      </c>
      <c r="P167" t="s">
        <v>323</v>
      </c>
      <c r="Q167">
        <v>1000</v>
      </c>
      <c r="W167">
        <v>0</v>
      </c>
      <c r="X167">
        <v>563176784</v>
      </c>
      <c r="Y167">
        <f>AT167</f>
        <v>6.0000000000000001E-3</v>
      </c>
      <c r="AA167">
        <v>76387.87</v>
      </c>
      <c r="AB167">
        <v>0</v>
      </c>
      <c r="AC167">
        <v>0</v>
      </c>
      <c r="AD167">
        <v>0</v>
      </c>
      <c r="AE167">
        <v>6521.42</v>
      </c>
      <c r="AF167">
        <v>0</v>
      </c>
      <c r="AG167">
        <v>0</v>
      </c>
      <c r="AH167">
        <v>0</v>
      </c>
      <c r="AI167">
        <v>11.69</v>
      </c>
      <c r="AJ167">
        <v>1</v>
      </c>
      <c r="AK167">
        <v>1</v>
      </c>
      <c r="AL167">
        <v>1</v>
      </c>
      <c r="AM167">
        <v>2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6.0000000000000001E-3</v>
      </c>
      <c r="AU167" t="s">
        <v>3</v>
      </c>
      <c r="AV167">
        <v>0</v>
      </c>
      <c r="AW167">
        <v>2</v>
      </c>
      <c r="AX167">
        <v>52213486</v>
      </c>
      <c r="AY167">
        <v>1</v>
      </c>
      <c r="AZ167">
        <v>0</v>
      </c>
      <c r="BA167">
        <v>188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V167">
        <v>0</v>
      </c>
      <c r="CW167">
        <v>0</v>
      </c>
      <c r="CX167">
        <f>ROUND(Y167*Source!I356,9)</f>
        <v>4.8000000000000001E-4</v>
      </c>
      <c r="CY167">
        <f>AA167</f>
        <v>76387.87</v>
      </c>
      <c r="CZ167">
        <f>AE167</f>
        <v>6521.42</v>
      </c>
      <c r="DA167">
        <f>AI167</f>
        <v>11.69</v>
      </c>
      <c r="DB167">
        <f>ROUND(ROUND(AT167*CZ167,2),6)</f>
        <v>39.130000000000003</v>
      </c>
      <c r="DC167">
        <f>ROUND(ROUND(AT167*AG167,2),6)</f>
        <v>0</v>
      </c>
      <c r="DD167" t="s">
        <v>3</v>
      </c>
      <c r="DE167" t="s">
        <v>3</v>
      </c>
      <c r="DF167">
        <f>ROUND(ROUND(AE167*AI167,2)*CX167,2)</f>
        <v>36.590000000000003</v>
      </c>
      <c r="DG167">
        <f t="shared" si="63"/>
        <v>0</v>
      </c>
      <c r="DH167">
        <f t="shared" si="64"/>
        <v>0</v>
      </c>
      <c r="DI167">
        <f t="shared" si="60"/>
        <v>0</v>
      </c>
      <c r="DJ167">
        <f>DF167</f>
        <v>36.590000000000003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ROW(Source!A356)</f>
        <v>356</v>
      </c>
      <c r="B168">
        <v>52210569</v>
      </c>
      <c r="C168">
        <v>52213479</v>
      </c>
      <c r="D168">
        <v>30571279</v>
      </c>
      <c r="E168">
        <v>1</v>
      </c>
      <c r="F168">
        <v>1</v>
      </c>
      <c r="G168">
        <v>30515945</v>
      </c>
      <c r="H168">
        <v>3</v>
      </c>
      <c r="I168" t="s">
        <v>391</v>
      </c>
      <c r="J168" t="s">
        <v>392</v>
      </c>
      <c r="K168" t="s">
        <v>393</v>
      </c>
      <c r="L168">
        <v>1339</v>
      </c>
      <c r="N168">
        <v>1007</v>
      </c>
      <c r="O168" t="s">
        <v>222</v>
      </c>
      <c r="P168" t="s">
        <v>222</v>
      </c>
      <c r="Q168">
        <v>1</v>
      </c>
      <c r="W168">
        <v>0</v>
      </c>
      <c r="X168">
        <v>52858058</v>
      </c>
      <c r="Y168">
        <f>AT168</f>
        <v>1.7999999999999999E-2</v>
      </c>
      <c r="AA168">
        <v>9454.24</v>
      </c>
      <c r="AB168">
        <v>0</v>
      </c>
      <c r="AC168">
        <v>0</v>
      </c>
      <c r="AD168">
        <v>0</v>
      </c>
      <c r="AE168">
        <v>1828.56</v>
      </c>
      <c r="AF168">
        <v>0</v>
      </c>
      <c r="AG168">
        <v>0</v>
      </c>
      <c r="AH168">
        <v>0</v>
      </c>
      <c r="AI168">
        <v>5.16</v>
      </c>
      <c r="AJ168">
        <v>1</v>
      </c>
      <c r="AK168">
        <v>1</v>
      </c>
      <c r="AL168">
        <v>1</v>
      </c>
      <c r="AM168">
        <v>2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1.7999999999999999E-2</v>
      </c>
      <c r="AU168" t="s">
        <v>3</v>
      </c>
      <c r="AV168">
        <v>0</v>
      </c>
      <c r="AW168">
        <v>2</v>
      </c>
      <c r="AX168">
        <v>52213487</v>
      </c>
      <c r="AY168">
        <v>1</v>
      </c>
      <c r="AZ168">
        <v>0</v>
      </c>
      <c r="BA168">
        <v>189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V168">
        <v>0</v>
      </c>
      <c r="CW168">
        <v>0</v>
      </c>
      <c r="CX168">
        <f>ROUND(Y168*Source!I356,9)</f>
        <v>1.4400000000000001E-3</v>
      </c>
      <c r="CY168">
        <f>AA168</f>
        <v>9454.24</v>
      </c>
      <c r="CZ168">
        <f>AE168</f>
        <v>1828.56</v>
      </c>
      <c r="DA168">
        <f>AI168</f>
        <v>5.16</v>
      </c>
      <c r="DB168">
        <f>ROUND(ROUND(AT168*CZ168,2),6)</f>
        <v>32.909999999999997</v>
      </c>
      <c r="DC168">
        <f>ROUND(ROUND(AT168*AG168,2),6)</f>
        <v>0</v>
      </c>
      <c r="DD168" t="s">
        <v>3</v>
      </c>
      <c r="DE168" t="s">
        <v>3</v>
      </c>
      <c r="DF168">
        <f>ROUND(ROUND(AE168*AI168,2)*CX168,2)</f>
        <v>13.59</v>
      </c>
      <c r="DG168">
        <f t="shared" si="63"/>
        <v>0</v>
      </c>
      <c r="DH168">
        <f t="shared" si="64"/>
        <v>0</v>
      </c>
      <c r="DI168">
        <f t="shared" si="60"/>
        <v>0</v>
      </c>
      <c r="DJ168">
        <f>DF168</f>
        <v>13.59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ROW(Source!A356)</f>
        <v>356</v>
      </c>
      <c r="B169">
        <v>52210569</v>
      </c>
      <c r="C169">
        <v>52213479</v>
      </c>
      <c r="D169">
        <v>30571147</v>
      </c>
      <c r="E169">
        <v>1</v>
      </c>
      <c r="F169">
        <v>1</v>
      </c>
      <c r="G169">
        <v>30515945</v>
      </c>
      <c r="H169">
        <v>3</v>
      </c>
      <c r="I169" t="s">
        <v>394</v>
      </c>
      <c r="J169" t="s">
        <v>395</v>
      </c>
      <c r="K169" t="s">
        <v>396</v>
      </c>
      <c r="L169">
        <v>1339</v>
      </c>
      <c r="N169">
        <v>1007</v>
      </c>
      <c r="O169" t="s">
        <v>222</v>
      </c>
      <c r="P169" t="s">
        <v>222</v>
      </c>
      <c r="Q169">
        <v>1</v>
      </c>
      <c r="W169">
        <v>0</v>
      </c>
      <c r="X169">
        <v>601171194</v>
      </c>
      <c r="Y169">
        <f>AT169</f>
        <v>0.3</v>
      </c>
      <c r="AA169">
        <v>11171.6</v>
      </c>
      <c r="AB169">
        <v>0</v>
      </c>
      <c r="AC169">
        <v>0</v>
      </c>
      <c r="AD169">
        <v>0</v>
      </c>
      <c r="AE169">
        <v>2472.13</v>
      </c>
      <c r="AF169">
        <v>0</v>
      </c>
      <c r="AG169">
        <v>0</v>
      </c>
      <c r="AH169">
        <v>0</v>
      </c>
      <c r="AI169">
        <v>4.51</v>
      </c>
      <c r="AJ169">
        <v>1</v>
      </c>
      <c r="AK169">
        <v>1</v>
      </c>
      <c r="AL169">
        <v>1</v>
      </c>
      <c r="AM169">
        <v>2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0.3</v>
      </c>
      <c r="AU169" t="s">
        <v>3</v>
      </c>
      <c r="AV169">
        <v>0</v>
      </c>
      <c r="AW169">
        <v>2</v>
      </c>
      <c r="AX169">
        <v>52213488</v>
      </c>
      <c r="AY169">
        <v>1</v>
      </c>
      <c r="AZ169">
        <v>0</v>
      </c>
      <c r="BA169">
        <v>190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V169">
        <v>0</v>
      </c>
      <c r="CW169">
        <v>0</v>
      </c>
      <c r="CX169">
        <f>ROUND(Y169*Source!I356,9)</f>
        <v>2.4E-2</v>
      </c>
      <c r="CY169">
        <f>AA169</f>
        <v>11171.6</v>
      </c>
      <c r="CZ169">
        <f>AE169</f>
        <v>2472.13</v>
      </c>
      <c r="DA169">
        <f>AI169</f>
        <v>4.51</v>
      </c>
      <c r="DB169">
        <f>ROUND(ROUND(AT169*CZ169,2),6)</f>
        <v>741.64</v>
      </c>
      <c r="DC169">
        <f>ROUND(ROUND(AT169*AG169,2),6)</f>
        <v>0</v>
      </c>
      <c r="DD169" t="s">
        <v>3</v>
      </c>
      <c r="DE169" t="s">
        <v>3</v>
      </c>
      <c r="DF169">
        <f>ROUND(ROUND(AE169*AI169,2)*CX169,2)</f>
        <v>267.58</v>
      </c>
      <c r="DG169">
        <f t="shared" si="63"/>
        <v>0</v>
      </c>
      <c r="DH169">
        <f t="shared" si="64"/>
        <v>0</v>
      </c>
      <c r="DI169">
        <f t="shared" si="60"/>
        <v>0</v>
      </c>
      <c r="DJ169">
        <f>DF169</f>
        <v>267.58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ROW(Source!A356)</f>
        <v>356</v>
      </c>
      <c r="B170">
        <v>52210569</v>
      </c>
      <c r="C170">
        <v>52213479</v>
      </c>
      <c r="D170">
        <v>30571908</v>
      </c>
      <c r="E170">
        <v>1</v>
      </c>
      <c r="F170">
        <v>1</v>
      </c>
      <c r="G170">
        <v>30515945</v>
      </c>
      <c r="H170">
        <v>3</v>
      </c>
      <c r="I170" t="s">
        <v>336</v>
      </c>
      <c r="J170" t="s">
        <v>337</v>
      </c>
      <c r="K170" t="s">
        <v>338</v>
      </c>
      <c r="L170">
        <v>1348</v>
      </c>
      <c r="N170">
        <v>1009</v>
      </c>
      <c r="O170" t="s">
        <v>323</v>
      </c>
      <c r="P170" t="s">
        <v>323</v>
      </c>
      <c r="Q170">
        <v>1000</v>
      </c>
      <c r="W170">
        <v>0</v>
      </c>
      <c r="X170">
        <v>195369394</v>
      </c>
      <c r="Y170">
        <f>AT170</f>
        <v>5.4000000000000003E-3</v>
      </c>
      <c r="AA170">
        <v>85970.55</v>
      </c>
      <c r="AB170">
        <v>0</v>
      </c>
      <c r="AC170">
        <v>0</v>
      </c>
      <c r="AD170">
        <v>0</v>
      </c>
      <c r="AE170">
        <v>9098.51</v>
      </c>
      <c r="AF170">
        <v>0</v>
      </c>
      <c r="AG170">
        <v>0</v>
      </c>
      <c r="AH170">
        <v>0</v>
      </c>
      <c r="AI170">
        <v>9.43</v>
      </c>
      <c r="AJ170">
        <v>1</v>
      </c>
      <c r="AK170">
        <v>1</v>
      </c>
      <c r="AL170">
        <v>1</v>
      </c>
      <c r="AM170">
        <v>2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5.4000000000000003E-3</v>
      </c>
      <c r="AU170" t="s">
        <v>3</v>
      </c>
      <c r="AV170">
        <v>0</v>
      </c>
      <c r="AW170">
        <v>2</v>
      </c>
      <c r="AX170">
        <v>52213489</v>
      </c>
      <c r="AY170">
        <v>1</v>
      </c>
      <c r="AZ170">
        <v>0</v>
      </c>
      <c r="BA170">
        <v>191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ROUND(Y170*Source!I356,9)</f>
        <v>4.3199999999999998E-4</v>
      </c>
      <c r="CY170">
        <f>AA170</f>
        <v>85970.55</v>
      </c>
      <c r="CZ170">
        <f>AE170</f>
        <v>9098.51</v>
      </c>
      <c r="DA170">
        <f>AI170</f>
        <v>9.43</v>
      </c>
      <c r="DB170">
        <f>ROUND(ROUND(AT170*CZ170,2),6)</f>
        <v>49.13</v>
      </c>
      <c r="DC170">
        <f>ROUND(ROUND(AT170*AG170,2),6)</f>
        <v>0</v>
      </c>
      <c r="DD170" t="s">
        <v>3</v>
      </c>
      <c r="DE170" t="s">
        <v>3</v>
      </c>
      <c r="DF170">
        <f>ROUND(ROUND(AE170*AI170,2)*CX170,2)</f>
        <v>37.07</v>
      </c>
      <c r="DG170">
        <f t="shared" si="63"/>
        <v>0</v>
      </c>
      <c r="DH170">
        <f t="shared" si="64"/>
        <v>0</v>
      </c>
      <c r="DI170">
        <f t="shared" si="60"/>
        <v>0</v>
      </c>
      <c r="DJ170">
        <f>DF170</f>
        <v>37.07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ROW(Source!A361)</f>
        <v>361</v>
      </c>
      <c r="B171">
        <v>52210627</v>
      </c>
      <c r="C171">
        <v>52213493</v>
      </c>
      <c r="D171">
        <v>30515951</v>
      </c>
      <c r="E171">
        <v>30515945</v>
      </c>
      <c r="F171">
        <v>1</v>
      </c>
      <c r="G171">
        <v>30515945</v>
      </c>
      <c r="H171">
        <v>1</v>
      </c>
      <c r="I171" t="s">
        <v>301</v>
      </c>
      <c r="J171" t="s">
        <v>3</v>
      </c>
      <c r="K171" t="s">
        <v>302</v>
      </c>
      <c r="L171">
        <v>1191</v>
      </c>
      <c r="N171">
        <v>1013</v>
      </c>
      <c r="O171" t="s">
        <v>303</v>
      </c>
      <c r="P171" t="s">
        <v>303</v>
      </c>
      <c r="Q171">
        <v>1</v>
      </c>
      <c r="W171">
        <v>0</v>
      </c>
      <c r="X171">
        <v>476480486</v>
      </c>
      <c r="Y171">
        <f>((AT171*1.2)*1.1)</f>
        <v>11.457599999999999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M171">
        <v>5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8.68</v>
      </c>
      <c r="AU171" t="s">
        <v>26</v>
      </c>
      <c r="AV171">
        <v>1</v>
      </c>
      <c r="AW171">
        <v>2</v>
      </c>
      <c r="AX171">
        <v>52213497</v>
      </c>
      <c r="AY171">
        <v>1</v>
      </c>
      <c r="AZ171">
        <v>0</v>
      </c>
      <c r="BA171">
        <v>193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U171">
        <f>ROUND(AT171*Source!I361*AH171*AL171,2)</f>
        <v>0</v>
      </c>
      <c r="CV171">
        <f>ROUND(Y171*Source!I361,9)</f>
        <v>4.1247360000000004</v>
      </c>
      <c r="CW171">
        <v>0</v>
      </c>
      <c r="CX171">
        <f>ROUND(Y171*Source!I361,9)</f>
        <v>4.1247360000000004</v>
      </c>
      <c r="CY171">
        <f>AD171</f>
        <v>0</v>
      </c>
      <c r="CZ171">
        <f>AH171</f>
        <v>0</v>
      </c>
      <c r="DA171">
        <f>AL171</f>
        <v>1</v>
      </c>
      <c r="DB171">
        <f>ROUND(((ROUND(AT171*CZ171,2)*1.2)*1.1),6)</f>
        <v>0</v>
      </c>
      <c r="DC171">
        <f>ROUND(((ROUND(AT171*AG171,2)*1.2)*1.1),6)</f>
        <v>0</v>
      </c>
      <c r="DD171" t="s">
        <v>3</v>
      </c>
      <c r="DE171" t="s">
        <v>3</v>
      </c>
      <c r="DF171">
        <f>ROUND(ROUND(AE171,2)*CX171,2)</f>
        <v>0</v>
      </c>
      <c r="DG171">
        <f t="shared" si="63"/>
        <v>0</v>
      </c>
      <c r="DH171">
        <f t="shared" si="64"/>
        <v>0</v>
      </c>
      <c r="DI171">
        <f t="shared" si="60"/>
        <v>0</v>
      </c>
      <c r="DJ171">
        <f>DI171</f>
        <v>0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ROW(Source!A361)</f>
        <v>361</v>
      </c>
      <c r="B172">
        <v>52210627</v>
      </c>
      <c r="C172">
        <v>52213493</v>
      </c>
      <c r="D172">
        <v>30596112</v>
      </c>
      <c r="E172">
        <v>1</v>
      </c>
      <c r="F172">
        <v>1</v>
      </c>
      <c r="G172">
        <v>30515945</v>
      </c>
      <c r="H172">
        <v>2</v>
      </c>
      <c r="I172" t="s">
        <v>397</v>
      </c>
      <c r="J172" t="s">
        <v>398</v>
      </c>
      <c r="K172" t="s">
        <v>399</v>
      </c>
      <c r="L172">
        <v>1368</v>
      </c>
      <c r="N172">
        <v>1011</v>
      </c>
      <c r="O172" t="s">
        <v>307</v>
      </c>
      <c r="P172" t="s">
        <v>307</v>
      </c>
      <c r="Q172">
        <v>1</v>
      </c>
      <c r="W172">
        <v>0</v>
      </c>
      <c r="X172">
        <v>1944310998</v>
      </c>
      <c r="Y172">
        <f>((AT172*1.2)*1.1)</f>
        <v>11.457599999999999</v>
      </c>
      <c r="AA172">
        <v>0</v>
      </c>
      <c r="AB172">
        <v>6.86</v>
      </c>
      <c r="AC172">
        <v>0</v>
      </c>
      <c r="AD172">
        <v>0</v>
      </c>
      <c r="AE172">
        <v>0</v>
      </c>
      <c r="AF172">
        <v>0.77</v>
      </c>
      <c r="AG172">
        <v>0</v>
      </c>
      <c r="AH172">
        <v>0</v>
      </c>
      <c r="AI172">
        <v>1</v>
      </c>
      <c r="AJ172">
        <v>8.51</v>
      </c>
      <c r="AK172">
        <v>30.48</v>
      </c>
      <c r="AL172">
        <v>1</v>
      </c>
      <c r="AM172">
        <v>2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8.68</v>
      </c>
      <c r="AU172" t="s">
        <v>26</v>
      </c>
      <c r="AV172">
        <v>0</v>
      </c>
      <c r="AW172">
        <v>2</v>
      </c>
      <c r="AX172">
        <v>52213498</v>
      </c>
      <c r="AY172">
        <v>1</v>
      </c>
      <c r="AZ172">
        <v>0</v>
      </c>
      <c r="BA172">
        <v>194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V172">
        <v>0</v>
      </c>
      <c r="CW172">
        <f>ROUND(Y172*Source!I361*DO172,9)</f>
        <v>0</v>
      </c>
      <c r="CX172">
        <f>ROUND(Y172*Source!I361,9)</f>
        <v>4.1247360000000004</v>
      </c>
      <c r="CY172">
        <f>AB172</f>
        <v>6.86</v>
      </c>
      <c r="CZ172">
        <f>AF172</f>
        <v>0.77</v>
      </c>
      <c r="DA172">
        <f>AJ172</f>
        <v>8.51</v>
      </c>
      <c r="DB172">
        <f>ROUND(((ROUND(AT172*CZ172,2)*1.2)*1.1),6)</f>
        <v>8.8176000000000005</v>
      </c>
      <c r="DC172">
        <f>ROUND(((ROUND(AT172*AG172,2)*1.2)*1.1),6)</f>
        <v>0</v>
      </c>
      <c r="DD172" t="s">
        <v>3</v>
      </c>
      <c r="DE172" t="s">
        <v>3</v>
      </c>
      <c r="DF172">
        <f>ROUND(ROUND(AE172,2)*CX172,2)</f>
        <v>0</v>
      </c>
      <c r="DG172">
        <f>ROUND(ROUND(AF172*AJ172,2)*CX172,2)</f>
        <v>27.02</v>
      </c>
      <c r="DH172">
        <f>ROUND(ROUND(AG172*AK172,2)*CX172,2)</f>
        <v>0</v>
      </c>
      <c r="DI172">
        <f t="shared" si="60"/>
        <v>0</v>
      </c>
      <c r="DJ172">
        <f>DG172</f>
        <v>27.02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ROW(Source!A361)</f>
        <v>361</v>
      </c>
      <c r="B173">
        <v>52210627</v>
      </c>
      <c r="C173">
        <v>52213493</v>
      </c>
      <c r="D173">
        <v>30593347</v>
      </c>
      <c r="E173">
        <v>1</v>
      </c>
      <c r="F173">
        <v>1</v>
      </c>
      <c r="G173">
        <v>30515945</v>
      </c>
      <c r="H173">
        <v>3</v>
      </c>
      <c r="I173" t="s">
        <v>238</v>
      </c>
      <c r="J173" t="s">
        <v>240</v>
      </c>
      <c r="K173" t="s">
        <v>239</v>
      </c>
      <c r="L173">
        <v>1354</v>
      </c>
      <c r="N173">
        <v>1010</v>
      </c>
      <c r="O173" t="s">
        <v>47</v>
      </c>
      <c r="P173" t="s">
        <v>47</v>
      </c>
      <c r="Q173">
        <v>1</v>
      </c>
      <c r="W173">
        <v>0</v>
      </c>
      <c r="X173">
        <v>-1215804856</v>
      </c>
      <c r="Y173">
        <f>AT173</f>
        <v>10</v>
      </c>
      <c r="AA173">
        <v>674.58</v>
      </c>
      <c r="AB173">
        <v>0</v>
      </c>
      <c r="AC173">
        <v>0</v>
      </c>
      <c r="AD173">
        <v>0</v>
      </c>
      <c r="AE173">
        <v>378.22</v>
      </c>
      <c r="AF173">
        <v>0</v>
      </c>
      <c r="AG173">
        <v>0</v>
      </c>
      <c r="AH173">
        <v>0</v>
      </c>
      <c r="AI173">
        <v>1.78</v>
      </c>
      <c r="AJ173">
        <v>1</v>
      </c>
      <c r="AK173">
        <v>1</v>
      </c>
      <c r="AL173">
        <v>1</v>
      </c>
      <c r="AM173">
        <v>0</v>
      </c>
      <c r="AN173">
        <v>0</v>
      </c>
      <c r="AO173">
        <v>0</v>
      </c>
      <c r="AP173">
        <v>1</v>
      </c>
      <c r="AQ173">
        <v>0</v>
      </c>
      <c r="AR173">
        <v>0</v>
      </c>
      <c r="AS173" t="s">
        <v>3</v>
      </c>
      <c r="AT173">
        <v>10</v>
      </c>
      <c r="AU173" t="s">
        <v>3</v>
      </c>
      <c r="AV173">
        <v>0</v>
      </c>
      <c r="AW173">
        <v>1</v>
      </c>
      <c r="AX173">
        <v>-1</v>
      </c>
      <c r="AY173">
        <v>0</v>
      </c>
      <c r="AZ173">
        <v>0</v>
      </c>
      <c r="BA173" t="s">
        <v>3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v>0</v>
      </c>
      <c r="CX173">
        <f>ROUND(Y173*Source!I361,9)</f>
        <v>3.6</v>
      </c>
      <c r="CY173">
        <f>AA173</f>
        <v>674.58</v>
      </c>
      <c r="CZ173">
        <f>AE173</f>
        <v>378.22</v>
      </c>
      <c r="DA173">
        <f>AI173</f>
        <v>1.78</v>
      </c>
      <c r="DB173">
        <f>ROUND(ROUND(AT173*CZ173,2),6)</f>
        <v>3782.2</v>
      </c>
      <c r="DC173">
        <f>ROUND(ROUND(AT173*AG173,2),6)</f>
        <v>0</v>
      </c>
      <c r="DD173" t="s">
        <v>3</v>
      </c>
      <c r="DE173" t="s">
        <v>3</v>
      </c>
      <c r="DF173">
        <f>ROUND(ROUND(AE173*AI173,2)*CX173,2)</f>
        <v>2423.63</v>
      </c>
      <c r="DG173">
        <f>ROUND(ROUND(AF173,2)*CX173,2)</f>
        <v>0</v>
      </c>
      <c r="DH173">
        <f>ROUND(ROUND(AG173,2)*CX173,2)</f>
        <v>0</v>
      </c>
      <c r="DI173">
        <f t="shared" si="60"/>
        <v>0</v>
      </c>
      <c r="DJ173">
        <f>DF173</f>
        <v>2423.63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ROW(Source!A362)</f>
        <v>362</v>
      </c>
      <c r="B174">
        <v>52210569</v>
      </c>
      <c r="C174">
        <v>52213493</v>
      </c>
      <c r="D174">
        <v>30515951</v>
      </c>
      <c r="E174">
        <v>30515945</v>
      </c>
      <c r="F174">
        <v>1</v>
      </c>
      <c r="G174">
        <v>30515945</v>
      </c>
      <c r="H174">
        <v>1</v>
      </c>
      <c r="I174" t="s">
        <v>301</v>
      </c>
      <c r="J174" t="s">
        <v>3</v>
      </c>
      <c r="K174" t="s">
        <v>302</v>
      </c>
      <c r="L174">
        <v>1191</v>
      </c>
      <c r="N174">
        <v>1013</v>
      </c>
      <c r="O174" t="s">
        <v>303</v>
      </c>
      <c r="P174" t="s">
        <v>303</v>
      </c>
      <c r="Q174">
        <v>1</v>
      </c>
      <c r="W174">
        <v>0</v>
      </c>
      <c r="X174">
        <v>476480486</v>
      </c>
      <c r="Y174">
        <f>((AT174*1.2)*1.1)</f>
        <v>11.457599999999999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M174">
        <v>5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8.68</v>
      </c>
      <c r="AU174" t="s">
        <v>26</v>
      </c>
      <c r="AV174">
        <v>1</v>
      </c>
      <c r="AW174">
        <v>2</v>
      </c>
      <c r="AX174">
        <v>52213497</v>
      </c>
      <c r="AY174">
        <v>1</v>
      </c>
      <c r="AZ174">
        <v>0</v>
      </c>
      <c r="BA174">
        <v>196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U174">
        <f>ROUND(AT174*Source!I362*AH174*AL174,2)</f>
        <v>0</v>
      </c>
      <c r="CV174">
        <f>ROUND(Y174*Source!I362,9)</f>
        <v>4.1247360000000004</v>
      </c>
      <c r="CW174">
        <v>0</v>
      </c>
      <c r="CX174">
        <f>ROUND(Y174*Source!I362,9)</f>
        <v>4.1247360000000004</v>
      </c>
      <c r="CY174">
        <f>AD174</f>
        <v>0</v>
      </c>
      <c r="CZ174">
        <f>AH174</f>
        <v>0</v>
      </c>
      <c r="DA174">
        <f>AL174</f>
        <v>1</v>
      </c>
      <c r="DB174">
        <f>ROUND(((ROUND(AT174*CZ174,2)*1.2)*1.1),6)</f>
        <v>0</v>
      </c>
      <c r="DC174">
        <f>ROUND(((ROUND(AT174*AG174,2)*1.2)*1.1),6)</f>
        <v>0</v>
      </c>
      <c r="DD174" t="s">
        <v>3</v>
      </c>
      <c r="DE174" t="s">
        <v>3</v>
      </c>
      <c r="DF174">
        <f>ROUND(ROUND(AE174,2)*CX174,2)</f>
        <v>0</v>
      </c>
      <c r="DG174">
        <f>ROUND(ROUND(AF174,2)*CX174,2)</f>
        <v>0</v>
      </c>
      <c r="DH174">
        <f>ROUND(ROUND(AG174,2)*CX174,2)</f>
        <v>0</v>
      </c>
      <c r="DI174">
        <f t="shared" si="60"/>
        <v>0</v>
      </c>
      <c r="DJ174">
        <f>DI174</f>
        <v>0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ROW(Source!A362)</f>
        <v>362</v>
      </c>
      <c r="B175">
        <v>52210569</v>
      </c>
      <c r="C175">
        <v>52213493</v>
      </c>
      <c r="D175">
        <v>30596112</v>
      </c>
      <c r="E175">
        <v>1</v>
      </c>
      <c r="F175">
        <v>1</v>
      </c>
      <c r="G175">
        <v>30515945</v>
      </c>
      <c r="H175">
        <v>2</v>
      </c>
      <c r="I175" t="s">
        <v>397</v>
      </c>
      <c r="J175" t="s">
        <v>398</v>
      </c>
      <c r="K175" t="s">
        <v>399</v>
      </c>
      <c r="L175">
        <v>1368</v>
      </c>
      <c r="N175">
        <v>1011</v>
      </c>
      <c r="O175" t="s">
        <v>307</v>
      </c>
      <c r="P175" t="s">
        <v>307</v>
      </c>
      <c r="Q175">
        <v>1</v>
      </c>
      <c r="W175">
        <v>0</v>
      </c>
      <c r="X175">
        <v>1944310998</v>
      </c>
      <c r="Y175">
        <f>((AT175*1.2)*1.1)</f>
        <v>11.457599999999999</v>
      </c>
      <c r="AA175">
        <v>0</v>
      </c>
      <c r="AB175">
        <v>6.86</v>
      </c>
      <c r="AC175">
        <v>0</v>
      </c>
      <c r="AD175">
        <v>0</v>
      </c>
      <c r="AE175">
        <v>0</v>
      </c>
      <c r="AF175">
        <v>0.77</v>
      </c>
      <c r="AG175">
        <v>0</v>
      </c>
      <c r="AH175">
        <v>0</v>
      </c>
      <c r="AI175">
        <v>1</v>
      </c>
      <c r="AJ175">
        <v>8.51</v>
      </c>
      <c r="AK175">
        <v>30.48</v>
      </c>
      <c r="AL175">
        <v>1</v>
      </c>
      <c r="AM175">
        <v>2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8.68</v>
      </c>
      <c r="AU175" t="s">
        <v>26</v>
      </c>
      <c r="AV175">
        <v>0</v>
      </c>
      <c r="AW175">
        <v>2</v>
      </c>
      <c r="AX175">
        <v>52213498</v>
      </c>
      <c r="AY175">
        <v>1</v>
      </c>
      <c r="AZ175">
        <v>0</v>
      </c>
      <c r="BA175">
        <v>197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f>ROUND(Y175*Source!I362*DO175,9)</f>
        <v>0</v>
      </c>
      <c r="CX175">
        <f>ROUND(Y175*Source!I362,9)</f>
        <v>4.1247360000000004</v>
      </c>
      <c r="CY175">
        <f>AB175</f>
        <v>6.86</v>
      </c>
      <c r="CZ175">
        <f>AF175</f>
        <v>0.77</v>
      </c>
      <c r="DA175">
        <f>AJ175</f>
        <v>8.51</v>
      </c>
      <c r="DB175">
        <f>ROUND(((ROUND(AT175*CZ175,2)*1.2)*1.1),6)</f>
        <v>8.8176000000000005</v>
      </c>
      <c r="DC175">
        <f>ROUND(((ROUND(AT175*AG175,2)*1.2)*1.1),6)</f>
        <v>0</v>
      </c>
      <c r="DD175" t="s">
        <v>3</v>
      </c>
      <c r="DE175" t="s">
        <v>3</v>
      </c>
      <c r="DF175">
        <f>ROUND(ROUND(AE175,2)*CX175,2)</f>
        <v>0</v>
      </c>
      <c r="DG175">
        <f>ROUND(ROUND(AF175*AJ175,2)*CX175,2)</f>
        <v>27.02</v>
      </c>
      <c r="DH175">
        <f>ROUND(ROUND(AG175*AK175,2)*CX175,2)</f>
        <v>0</v>
      </c>
      <c r="DI175">
        <f t="shared" si="60"/>
        <v>0</v>
      </c>
      <c r="DJ175">
        <f>DG175</f>
        <v>27.02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ROW(Source!A362)</f>
        <v>362</v>
      </c>
      <c r="B176">
        <v>52210569</v>
      </c>
      <c r="C176">
        <v>52213493</v>
      </c>
      <c r="D176">
        <v>30593347</v>
      </c>
      <c r="E176">
        <v>1</v>
      </c>
      <c r="F176">
        <v>1</v>
      </c>
      <c r="G176">
        <v>30515945</v>
      </c>
      <c r="H176">
        <v>3</v>
      </c>
      <c r="I176" t="s">
        <v>238</v>
      </c>
      <c r="J176" t="s">
        <v>240</v>
      </c>
      <c r="K176" t="s">
        <v>239</v>
      </c>
      <c r="L176">
        <v>1354</v>
      </c>
      <c r="N176">
        <v>1010</v>
      </c>
      <c r="O176" t="s">
        <v>47</v>
      </c>
      <c r="P176" t="s">
        <v>47</v>
      </c>
      <c r="Q176">
        <v>1</v>
      </c>
      <c r="W176">
        <v>0</v>
      </c>
      <c r="X176">
        <v>-1215804856</v>
      </c>
      <c r="Y176">
        <f>AT176</f>
        <v>10</v>
      </c>
      <c r="AA176">
        <v>674.58</v>
      </c>
      <c r="AB176">
        <v>0</v>
      </c>
      <c r="AC176">
        <v>0</v>
      </c>
      <c r="AD176">
        <v>0</v>
      </c>
      <c r="AE176">
        <v>378.22</v>
      </c>
      <c r="AF176">
        <v>0</v>
      </c>
      <c r="AG176">
        <v>0</v>
      </c>
      <c r="AH176">
        <v>0</v>
      </c>
      <c r="AI176">
        <v>1.78</v>
      </c>
      <c r="AJ176">
        <v>1</v>
      </c>
      <c r="AK176">
        <v>1</v>
      </c>
      <c r="AL176">
        <v>1</v>
      </c>
      <c r="AM176">
        <v>0</v>
      </c>
      <c r="AN176">
        <v>0</v>
      </c>
      <c r="AO176">
        <v>0</v>
      </c>
      <c r="AP176">
        <v>1</v>
      </c>
      <c r="AQ176">
        <v>0</v>
      </c>
      <c r="AR176">
        <v>0</v>
      </c>
      <c r="AS176" t="s">
        <v>3</v>
      </c>
      <c r="AT176">
        <v>10</v>
      </c>
      <c r="AU176" t="s">
        <v>3</v>
      </c>
      <c r="AV176">
        <v>0</v>
      </c>
      <c r="AW176">
        <v>1</v>
      </c>
      <c r="AX176">
        <v>-1</v>
      </c>
      <c r="AY176">
        <v>0</v>
      </c>
      <c r="AZ176">
        <v>0</v>
      </c>
      <c r="BA176" t="s">
        <v>3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V176">
        <v>0</v>
      </c>
      <c r="CW176">
        <v>0</v>
      </c>
      <c r="CX176">
        <f>ROUND(Y176*Source!I362,9)</f>
        <v>3.6</v>
      </c>
      <c r="CY176">
        <f>AA176</f>
        <v>674.58</v>
      </c>
      <c r="CZ176">
        <f>AE176</f>
        <v>378.22</v>
      </c>
      <c r="DA176">
        <f>AI176</f>
        <v>1.78</v>
      </c>
      <c r="DB176">
        <f>ROUND(ROUND(AT176*CZ176,2),6)</f>
        <v>3782.2</v>
      </c>
      <c r="DC176">
        <f>ROUND(ROUND(AT176*AG176,2),6)</f>
        <v>0</v>
      </c>
      <c r="DD176" t="s">
        <v>3</v>
      </c>
      <c r="DE176" t="s">
        <v>3</v>
      </c>
      <c r="DF176">
        <f>ROUND(ROUND(AE176*AI176,2)*CX176,2)</f>
        <v>2423.63</v>
      </c>
      <c r="DG176">
        <f t="shared" ref="DG176:DG183" si="65">ROUND(ROUND(AF176,2)*CX176,2)</f>
        <v>0</v>
      </c>
      <c r="DH176">
        <f t="shared" ref="DH176:DH183" si="66">ROUND(ROUND(AG176,2)*CX176,2)</f>
        <v>0</v>
      </c>
      <c r="DI176">
        <f t="shared" si="60"/>
        <v>0</v>
      </c>
      <c r="DJ176">
        <f>DF176</f>
        <v>2423.63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ROW(Source!A365)</f>
        <v>365</v>
      </c>
      <c r="B177">
        <v>52210627</v>
      </c>
      <c r="C177">
        <v>52213501</v>
      </c>
      <c r="D177">
        <v>30515951</v>
      </c>
      <c r="E177">
        <v>30515945</v>
      </c>
      <c r="F177">
        <v>1</v>
      </c>
      <c r="G177">
        <v>30515945</v>
      </c>
      <c r="H177">
        <v>1</v>
      </c>
      <c r="I177" t="s">
        <v>301</v>
      </c>
      <c r="J177" t="s">
        <v>3</v>
      </c>
      <c r="K177" t="s">
        <v>302</v>
      </c>
      <c r="L177">
        <v>1191</v>
      </c>
      <c r="N177">
        <v>1013</v>
      </c>
      <c r="O177" t="s">
        <v>303</v>
      </c>
      <c r="P177" t="s">
        <v>303</v>
      </c>
      <c r="Q177">
        <v>1</v>
      </c>
      <c r="W177">
        <v>0</v>
      </c>
      <c r="X177">
        <v>476480486</v>
      </c>
      <c r="Y177">
        <f>(AT177*1.1)</f>
        <v>14.740000000000002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M177">
        <v>5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13.4</v>
      </c>
      <c r="AU177" t="s">
        <v>159</v>
      </c>
      <c r="AV177">
        <v>1</v>
      </c>
      <c r="AW177">
        <v>2</v>
      </c>
      <c r="AX177">
        <v>52213505</v>
      </c>
      <c r="AY177">
        <v>1</v>
      </c>
      <c r="AZ177">
        <v>0</v>
      </c>
      <c r="BA177">
        <v>199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U177">
        <f>ROUND(AT177*Source!I365*AH177*AL177,2)</f>
        <v>0</v>
      </c>
      <c r="CV177">
        <f>ROUND(Y177*Source!I365,9)</f>
        <v>5.3064</v>
      </c>
      <c r="CW177">
        <v>0</v>
      </c>
      <c r="CX177">
        <f>ROUND(Y177*Source!I365,9)</f>
        <v>5.3064</v>
      </c>
      <c r="CY177">
        <f>AD177</f>
        <v>0</v>
      </c>
      <c r="CZ177">
        <f>AH177</f>
        <v>0</v>
      </c>
      <c r="DA177">
        <f>AL177</f>
        <v>1</v>
      </c>
      <c r="DB177">
        <f>ROUND((ROUND(AT177*CZ177,2)*1.1),6)</f>
        <v>0</v>
      </c>
      <c r="DC177">
        <f>ROUND((ROUND(AT177*AG177,2)*1.1),6)</f>
        <v>0</v>
      </c>
      <c r="DD177" t="s">
        <v>3</v>
      </c>
      <c r="DE177" t="s">
        <v>3</v>
      </c>
      <c r="DF177">
        <f>ROUND(ROUND(AE177,2)*CX177,2)</f>
        <v>0</v>
      </c>
      <c r="DG177">
        <f t="shared" si="65"/>
        <v>0</v>
      </c>
      <c r="DH177">
        <f t="shared" si="66"/>
        <v>0</v>
      </c>
      <c r="DI177">
        <f t="shared" si="60"/>
        <v>0</v>
      </c>
      <c r="DJ177">
        <f>DI177</f>
        <v>0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ROW(Source!A365)</f>
        <v>365</v>
      </c>
      <c r="B178">
        <v>52210627</v>
      </c>
      <c r="C178">
        <v>52213501</v>
      </c>
      <c r="D178">
        <v>30516999</v>
      </c>
      <c r="E178">
        <v>30515945</v>
      </c>
      <c r="F178">
        <v>1</v>
      </c>
      <c r="G178">
        <v>30515945</v>
      </c>
      <c r="H178">
        <v>2</v>
      </c>
      <c r="I178" t="s">
        <v>400</v>
      </c>
      <c r="J178" t="s">
        <v>3</v>
      </c>
      <c r="K178" t="s">
        <v>401</v>
      </c>
      <c r="L178">
        <v>1344</v>
      </c>
      <c r="N178">
        <v>1008</v>
      </c>
      <c r="O178" t="s">
        <v>390</v>
      </c>
      <c r="P178" t="s">
        <v>390</v>
      </c>
      <c r="Q178">
        <v>1</v>
      </c>
      <c r="W178">
        <v>0</v>
      </c>
      <c r="X178">
        <v>-1180195794</v>
      </c>
      <c r="Y178">
        <f>(AT178*1.1)</f>
        <v>0.33</v>
      </c>
      <c r="AA178">
        <v>0</v>
      </c>
      <c r="AB178">
        <v>1.0900000000000001</v>
      </c>
      <c r="AC178">
        <v>0</v>
      </c>
      <c r="AD178">
        <v>0</v>
      </c>
      <c r="AE178">
        <v>0</v>
      </c>
      <c r="AF178">
        <v>1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M178">
        <v>5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0.3</v>
      </c>
      <c r="AU178" t="s">
        <v>159</v>
      </c>
      <c r="AV178">
        <v>0</v>
      </c>
      <c r="AW178">
        <v>2</v>
      </c>
      <c r="AX178">
        <v>52213506</v>
      </c>
      <c r="AY178">
        <v>1</v>
      </c>
      <c r="AZ178">
        <v>0</v>
      </c>
      <c r="BA178">
        <v>200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f>ROUND(Y178*Source!I365*DO178,9)</f>
        <v>0</v>
      </c>
      <c r="CX178">
        <f>ROUND(Y178*Source!I365,9)</f>
        <v>0.1188</v>
      </c>
      <c r="CY178">
        <f>AB178</f>
        <v>1.0900000000000001</v>
      </c>
      <c r="CZ178">
        <f>AF178</f>
        <v>1</v>
      </c>
      <c r="DA178">
        <f>AJ178</f>
        <v>1</v>
      </c>
      <c r="DB178">
        <f>ROUND((ROUND(AT178*CZ178,2)*1.1),6)</f>
        <v>0.33</v>
      </c>
      <c r="DC178">
        <f>ROUND((ROUND(AT178*AG178,2)*1.1),6)</f>
        <v>0</v>
      </c>
      <c r="DD178" t="s">
        <v>3</v>
      </c>
      <c r="DE178" t="s">
        <v>3</v>
      </c>
      <c r="DF178">
        <f>ROUND(ROUND(AE178,2)*CX178,2)</f>
        <v>0</v>
      </c>
      <c r="DG178">
        <f t="shared" si="65"/>
        <v>0.12</v>
      </c>
      <c r="DH178">
        <f t="shared" si="66"/>
        <v>0</v>
      </c>
      <c r="DI178">
        <f t="shared" si="60"/>
        <v>0</v>
      </c>
      <c r="DJ178">
        <f>DG178</f>
        <v>0.12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ROW(Source!A365)</f>
        <v>365</v>
      </c>
      <c r="B179">
        <v>52210627</v>
      </c>
      <c r="C179">
        <v>52213501</v>
      </c>
      <c r="D179">
        <v>30593540</v>
      </c>
      <c r="E179">
        <v>1</v>
      </c>
      <c r="F179">
        <v>1</v>
      </c>
      <c r="G179">
        <v>30515945</v>
      </c>
      <c r="H179">
        <v>3</v>
      </c>
      <c r="I179" t="s">
        <v>249</v>
      </c>
      <c r="J179" t="s">
        <v>251</v>
      </c>
      <c r="K179" t="s">
        <v>250</v>
      </c>
      <c r="L179">
        <v>1354</v>
      </c>
      <c r="N179">
        <v>1010</v>
      </c>
      <c r="O179" t="s">
        <v>47</v>
      </c>
      <c r="P179" t="s">
        <v>47</v>
      </c>
      <c r="Q179">
        <v>1</v>
      </c>
      <c r="W179">
        <v>0</v>
      </c>
      <c r="X179">
        <v>2044815989</v>
      </c>
      <c r="Y179">
        <f>AT179</f>
        <v>100</v>
      </c>
      <c r="AA179">
        <v>390.61</v>
      </c>
      <c r="AB179">
        <v>0</v>
      </c>
      <c r="AC179">
        <v>0</v>
      </c>
      <c r="AD179">
        <v>0</v>
      </c>
      <c r="AE179">
        <v>27.22</v>
      </c>
      <c r="AF179">
        <v>0</v>
      </c>
      <c r="AG179">
        <v>0</v>
      </c>
      <c r="AH179">
        <v>0</v>
      </c>
      <c r="AI179">
        <v>14.35</v>
      </c>
      <c r="AJ179">
        <v>1</v>
      </c>
      <c r="AK179">
        <v>1</v>
      </c>
      <c r="AL179">
        <v>1</v>
      </c>
      <c r="AM179">
        <v>0</v>
      </c>
      <c r="AN179">
        <v>0</v>
      </c>
      <c r="AO179">
        <v>0</v>
      </c>
      <c r="AP179">
        <v>1</v>
      </c>
      <c r="AQ179">
        <v>0</v>
      </c>
      <c r="AR179">
        <v>0</v>
      </c>
      <c r="AS179" t="s">
        <v>3</v>
      </c>
      <c r="AT179">
        <v>100</v>
      </c>
      <c r="AU179" t="s">
        <v>3</v>
      </c>
      <c r="AV179">
        <v>0</v>
      </c>
      <c r="AW179">
        <v>1</v>
      </c>
      <c r="AX179">
        <v>-1</v>
      </c>
      <c r="AY179">
        <v>0</v>
      </c>
      <c r="AZ179">
        <v>0</v>
      </c>
      <c r="BA179" t="s">
        <v>3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V179">
        <v>0</v>
      </c>
      <c r="CW179">
        <v>0</v>
      </c>
      <c r="CX179">
        <f>ROUND(Y179*Source!I365,9)</f>
        <v>36</v>
      </c>
      <c r="CY179">
        <f>AA179</f>
        <v>390.61</v>
      </c>
      <c r="CZ179">
        <f>AE179</f>
        <v>27.22</v>
      </c>
      <c r="DA179">
        <f>AI179</f>
        <v>14.35</v>
      </c>
      <c r="DB179">
        <f>ROUND(ROUND(AT179*CZ179,2),6)</f>
        <v>2722</v>
      </c>
      <c r="DC179">
        <f>ROUND(ROUND(AT179*AG179,2),6)</f>
        <v>0</v>
      </c>
      <c r="DD179" t="s">
        <v>3</v>
      </c>
      <c r="DE179" t="s">
        <v>3</v>
      </c>
      <c r="DF179">
        <f>ROUND(ROUND(AE179*AI179,2)*CX179,2)</f>
        <v>14061.96</v>
      </c>
      <c r="DG179">
        <f t="shared" si="65"/>
        <v>0</v>
      </c>
      <c r="DH179">
        <f t="shared" si="66"/>
        <v>0</v>
      </c>
      <c r="DI179">
        <f t="shared" si="60"/>
        <v>0</v>
      </c>
      <c r="DJ179">
        <f>DF179</f>
        <v>14061.96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ROW(Source!A366)</f>
        <v>366</v>
      </c>
      <c r="B180">
        <v>52210569</v>
      </c>
      <c r="C180">
        <v>52213501</v>
      </c>
      <c r="D180">
        <v>30515951</v>
      </c>
      <c r="E180">
        <v>30515945</v>
      </c>
      <c r="F180">
        <v>1</v>
      </c>
      <c r="G180">
        <v>30515945</v>
      </c>
      <c r="H180">
        <v>1</v>
      </c>
      <c r="I180" t="s">
        <v>301</v>
      </c>
      <c r="J180" t="s">
        <v>3</v>
      </c>
      <c r="K180" t="s">
        <v>302</v>
      </c>
      <c r="L180">
        <v>1191</v>
      </c>
      <c r="N180">
        <v>1013</v>
      </c>
      <c r="O180" t="s">
        <v>303</v>
      </c>
      <c r="P180" t="s">
        <v>303</v>
      </c>
      <c r="Q180">
        <v>1</v>
      </c>
      <c r="W180">
        <v>0</v>
      </c>
      <c r="X180">
        <v>476480486</v>
      </c>
      <c r="Y180">
        <f>(AT180*1.1)</f>
        <v>14.740000000000002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M180">
        <v>5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13.4</v>
      </c>
      <c r="AU180" t="s">
        <v>159</v>
      </c>
      <c r="AV180">
        <v>1</v>
      </c>
      <c r="AW180">
        <v>2</v>
      </c>
      <c r="AX180">
        <v>52213505</v>
      </c>
      <c r="AY180">
        <v>1</v>
      </c>
      <c r="AZ180">
        <v>0</v>
      </c>
      <c r="BA180">
        <v>202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U180">
        <f>ROUND(AT180*Source!I366*AH180*AL180,2)</f>
        <v>0</v>
      </c>
      <c r="CV180">
        <f>ROUND(Y180*Source!I366,9)</f>
        <v>5.3064</v>
      </c>
      <c r="CW180">
        <v>0</v>
      </c>
      <c r="CX180">
        <f>ROUND(Y180*Source!I366,9)</f>
        <v>5.3064</v>
      </c>
      <c r="CY180">
        <f>AD180</f>
        <v>0</v>
      </c>
      <c r="CZ180">
        <f>AH180</f>
        <v>0</v>
      </c>
      <c r="DA180">
        <f>AL180</f>
        <v>1</v>
      </c>
      <c r="DB180">
        <f>ROUND((ROUND(AT180*CZ180,2)*1.1),6)</f>
        <v>0</v>
      </c>
      <c r="DC180">
        <f>ROUND((ROUND(AT180*AG180,2)*1.1),6)</f>
        <v>0</v>
      </c>
      <c r="DD180" t="s">
        <v>3</v>
      </c>
      <c r="DE180" t="s">
        <v>3</v>
      </c>
      <c r="DF180">
        <f>ROUND(ROUND(AE180,2)*CX180,2)</f>
        <v>0</v>
      </c>
      <c r="DG180">
        <f t="shared" si="65"/>
        <v>0</v>
      </c>
      <c r="DH180">
        <f t="shared" si="66"/>
        <v>0</v>
      </c>
      <c r="DI180">
        <f t="shared" si="60"/>
        <v>0</v>
      </c>
      <c r="DJ180">
        <f>DI180</f>
        <v>0</v>
      </c>
      <c r="DK180">
        <v>0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ROW(Source!A366)</f>
        <v>366</v>
      </c>
      <c r="B181">
        <v>52210569</v>
      </c>
      <c r="C181">
        <v>52213501</v>
      </c>
      <c r="D181">
        <v>30516999</v>
      </c>
      <c r="E181">
        <v>30515945</v>
      </c>
      <c r="F181">
        <v>1</v>
      </c>
      <c r="G181">
        <v>30515945</v>
      </c>
      <c r="H181">
        <v>2</v>
      </c>
      <c r="I181" t="s">
        <v>400</v>
      </c>
      <c r="J181" t="s">
        <v>3</v>
      </c>
      <c r="K181" t="s">
        <v>401</v>
      </c>
      <c r="L181">
        <v>1344</v>
      </c>
      <c r="N181">
        <v>1008</v>
      </c>
      <c r="O181" t="s">
        <v>390</v>
      </c>
      <c r="P181" t="s">
        <v>390</v>
      </c>
      <c r="Q181">
        <v>1</v>
      </c>
      <c r="W181">
        <v>0</v>
      </c>
      <c r="X181">
        <v>-1180195794</v>
      </c>
      <c r="Y181">
        <f>(AT181*1.1)</f>
        <v>0.33</v>
      </c>
      <c r="AA181">
        <v>0</v>
      </c>
      <c r="AB181">
        <v>1.0900000000000001</v>
      </c>
      <c r="AC181">
        <v>0</v>
      </c>
      <c r="AD181">
        <v>0</v>
      </c>
      <c r="AE181">
        <v>0</v>
      </c>
      <c r="AF181">
        <v>1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M181">
        <v>5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0.3</v>
      </c>
      <c r="AU181" t="s">
        <v>159</v>
      </c>
      <c r="AV181">
        <v>0</v>
      </c>
      <c r="AW181">
        <v>2</v>
      </c>
      <c r="AX181">
        <v>52213506</v>
      </c>
      <c r="AY181">
        <v>1</v>
      </c>
      <c r="AZ181">
        <v>0</v>
      </c>
      <c r="BA181">
        <v>203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V181">
        <v>0</v>
      </c>
      <c r="CW181">
        <f>ROUND(Y181*Source!I366*DO181,9)</f>
        <v>0</v>
      </c>
      <c r="CX181">
        <f>ROUND(Y181*Source!I366,9)</f>
        <v>0.1188</v>
      </c>
      <c r="CY181">
        <f>AB181</f>
        <v>1.0900000000000001</v>
      </c>
      <c r="CZ181">
        <f>AF181</f>
        <v>1</v>
      </c>
      <c r="DA181">
        <f>AJ181</f>
        <v>1</v>
      </c>
      <c r="DB181">
        <f>ROUND((ROUND(AT181*CZ181,2)*1.1),6)</f>
        <v>0.33</v>
      </c>
      <c r="DC181">
        <f>ROUND((ROUND(AT181*AG181,2)*1.1),6)</f>
        <v>0</v>
      </c>
      <c r="DD181" t="s">
        <v>3</v>
      </c>
      <c r="DE181" t="s">
        <v>3</v>
      </c>
      <c r="DF181">
        <f>ROUND(ROUND(AE181,2)*CX181,2)</f>
        <v>0</v>
      </c>
      <c r="DG181">
        <f t="shared" si="65"/>
        <v>0.12</v>
      </c>
      <c r="DH181">
        <f t="shared" si="66"/>
        <v>0</v>
      </c>
      <c r="DI181">
        <f t="shared" si="60"/>
        <v>0</v>
      </c>
      <c r="DJ181">
        <f>DG181</f>
        <v>0.12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ROW(Source!A366)</f>
        <v>366</v>
      </c>
      <c r="B182">
        <v>52210569</v>
      </c>
      <c r="C182">
        <v>52213501</v>
      </c>
      <c r="D182">
        <v>30593540</v>
      </c>
      <c r="E182">
        <v>1</v>
      </c>
      <c r="F182">
        <v>1</v>
      </c>
      <c r="G182">
        <v>30515945</v>
      </c>
      <c r="H182">
        <v>3</v>
      </c>
      <c r="I182" t="s">
        <v>249</v>
      </c>
      <c r="J182" t="s">
        <v>251</v>
      </c>
      <c r="K182" t="s">
        <v>250</v>
      </c>
      <c r="L182">
        <v>1354</v>
      </c>
      <c r="N182">
        <v>1010</v>
      </c>
      <c r="O182" t="s">
        <v>47</v>
      </c>
      <c r="P182" t="s">
        <v>47</v>
      </c>
      <c r="Q182">
        <v>1</v>
      </c>
      <c r="W182">
        <v>0</v>
      </c>
      <c r="X182">
        <v>2044815989</v>
      </c>
      <c r="Y182">
        <f>AT182</f>
        <v>100</v>
      </c>
      <c r="AA182">
        <v>390.61</v>
      </c>
      <c r="AB182">
        <v>0</v>
      </c>
      <c r="AC182">
        <v>0</v>
      </c>
      <c r="AD182">
        <v>0</v>
      </c>
      <c r="AE182">
        <v>27.22</v>
      </c>
      <c r="AF182">
        <v>0</v>
      </c>
      <c r="AG182">
        <v>0</v>
      </c>
      <c r="AH182">
        <v>0</v>
      </c>
      <c r="AI182">
        <v>14.35</v>
      </c>
      <c r="AJ182">
        <v>1</v>
      </c>
      <c r="AK182">
        <v>1</v>
      </c>
      <c r="AL182">
        <v>1</v>
      </c>
      <c r="AM182">
        <v>0</v>
      </c>
      <c r="AN182">
        <v>0</v>
      </c>
      <c r="AO182">
        <v>0</v>
      </c>
      <c r="AP182">
        <v>1</v>
      </c>
      <c r="AQ182">
        <v>0</v>
      </c>
      <c r="AR182">
        <v>0</v>
      </c>
      <c r="AS182" t="s">
        <v>3</v>
      </c>
      <c r="AT182">
        <v>100</v>
      </c>
      <c r="AU182" t="s">
        <v>3</v>
      </c>
      <c r="AV182">
        <v>0</v>
      </c>
      <c r="AW182">
        <v>1</v>
      </c>
      <c r="AX182">
        <v>-1</v>
      </c>
      <c r="AY182">
        <v>0</v>
      </c>
      <c r="AZ182">
        <v>0</v>
      </c>
      <c r="BA182" t="s">
        <v>3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V182">
        <v>0</v>
      </c>
      <c r="CW182">
        <v>0</v>
      </c>
      <c r="CX182">
        <f>ROUND(Y182*Source!I366,9)</f>
        <v>36</v>
      </c>
      <c r="CY182">
        <f>AA182</f>
        <v>390.61</v>
      </c>
      <c r="CZ182">
        <f>AE182</f>
        <v>27.22</v>
      </c>
      <c r="DA182">
        <f>AI182</f>
        <v>14.35</v>
      </c>
      <c r="DB182">
        <f>ROUND(ROUND(AT182*CZ182,2),6)</f>
        <v>2722</v>
      </c>
      <c r="DC182">
        <f>ROUND(ROUND(AT182*AG182,2),6)</f>
        <v>0</v>
      </c>
      <c r="DD182" t="s">
        <v>3</v>
      </c>
      <c r="DE182" t="s">
        <v>3</v>
      </c>
      <c r="DF182">
        <f>ROUND(ROUND(AE182*AI182,2)*CX182,2)</f>
        <v>14061.96</v>
      </c>
      <c r="DG182">
        <f t="shared" si="65"/>
        <v>0</v>
      </c>
      <c r="DH182">
        <f t="shared" si="66"/>
        <v>0</v>
      </c>
      <c r="DI182">
        <f t="shared" si="60"/>
        <v>0</v>
      </c>
      <c r="DJ182">
        <f>DF182</f>
        <v>14061.96</v>
      </c>
      <c r="DK182">
        <v>0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ROW(Source!A404)</f>
        <v>404</v>
      </c>
      <c r="B183">
        <v>52210627</v>
      </c>
      <c r="C183">
        <v>52213509</v>
      </c>
      <c r="D183">
        <v>30515951</v>
      </c>
      <c r="E183">
        <v>30515945</v>
      </c>
      <c r="F183">
        <v>1</v>
      </c>
      <c r="G183">
        <v>30515945</v>
      </c>
      <c r="H183">
        <v>1</v>
      </c>
      <c r="I183" t="s">
        <v>301</v>
      </c>
      <c r="J183" t="s">
        <v>3</v>
      </c>
      <c r="K183" t="s">
        <v>302</v>
      </c>
      <c r="L183">
        <v>1191</v>
      </c>
      <c r="N183">
        <v>1013</v>
      </c>
      <c r="O183" t="s">
        <v>303</v>
      </c>
      <c r="P183" t="s">
        <v>303</v>
      </c>
      <c r="Q183">
        <v>1</v>
      </c>
      <c r="W183">
        <v>0</v>
      </c>
      <c r="X183">
        <v>476480486</v>
      </c>
      <c r="Y183">
        <f t="shared" ref="Y183:Y188" si="67">((AT183*1.2)*1.1)</f>
        <v>71.438399999999987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5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54.12</v>
      </c>
      <c r="AU183" t="s">
        <v>26</v>
      </c>
      <c r="AV183">
        <v>1</v>
      </c>
      <c r="AW183">
        <v>2</v>
      </c>
      <c r="AX183">
        <v>52213522</v>
      </c>
      <c r="AY183">
        <v>1</v>
      </c>
      <c r="AZ183">
        <v>2048</v>
      </c>
      <c r="BA183">
        <v>205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U183">
        <f>ROUND(AT183*Source!I404*AH183*AL183,2)</f>
        <v>0</v>
      </c>
      <c r="CV183">
        <f>ROUND(Y183*Source!I404,9)</f>
        <v>242.89055999999999</v>
      </c>
      <c r="CW183">
        <v>0</v>
      </c>
      <c r="CX183">
        <f>ROUND(Y183*Source!I404,9)</f>
        <v>242.89055999999999</v>
      </c>
      <c r="CY183">
        <f>AD183</f>
        <v>0</v>
      </c>
      <c r="CZ183">
        <f>AH183</f>
        <v>0</v>
      </c>
      <c r="DA183">
        <f>AL183</f>
        <v>1</v>
      </c>
      <c r="DB183">
        <f t="shared" ref="DB183:DB188" si="68">ROUND(((ROUND(AT183*CZ183,2)*1.2)*1.1),6)</f>
        <v>0</v>
      </c>
      <c r="DC183">
        <f t="shared" ref="DC183:DC188" si="69">ROUND(((ROUND(AT183*AG183,2)*1.2)*1.1),6)</f>
        <v>0</v>
      </c>
      <c r="DD183" t="s">
        <v>3</v>
      </c>
      <c r="DE183" t="s">
        <v>3</v>
      </c>
      <c r="DF183">
        <f t="shared" ref="DF183:DF188" si="70">ROUND(ROUND(AE183,2)*CX183,2)</f>
        <v>0</v>
      </c>
      <c r="DG183">
        <f t="shared" si="65"/>
        <v>0</v>
      </c>
      <c r="DH183">
        <f t="shared" si="66"/>
        <v>0</v>
      </c>
      <c r="DI183">
        <f t="shared" si="60"/>
        <v>0</v>
      </c>
      <c r="DJ183">
        <f>DI183</f>
        <v>0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ROW(Source!A404)</f>
        <v>404</v>
      </c>
      <c r="B184">
        <v>52210627</v>
      </c>
      <c r="C184">
        <v>52213509</v>
      </c>
      <c r="D184">
        <v>30596076</v>
      </c>
      <c r="E184">
        <v>1</v>
      </c>
      <c r="F184">
        <v>1</v>
      </c>
      <c r="G184">
        <v>30515945</v>
      </c>
      <c r="H184">
        <v>2</v>
      </c>
      <c r="I184" t="s">
        <v>304</v>
      </c>
      <c r="J184" t="s">
        <v>305</v>
      </c>
      <c r="K184" t="s">
        <v>306</v>
      </c>
      <c r="L184">
        <v>1368</v>
      </c>
      <c r="N184">
        <v>1011</v>
      </c>
      <c r="O184" t="s">
        <v>307</v>
      </c>
      <c r="P184" t="s">
        <v>307</v>
      </c>
      <c r="Q184">
        <v>1</v>
      </c>
      <c r="W184">
        <v>0</v>
      </c>
      <c r="X184">
        <v>873451332</v>
      </c>
      <c r="Y184">
        <f t="shared" si="67"/>
        <v>1.0427999999999999</v>
      </c>
      <c r="AA184">
        <v>0</v>
      </c>
      <c r="AB184">
        <v>1367.59</v>
      </c>
      <c r="AC184">
        <v>402.74</v>
      </c>
      <c r="AD184">
        <v>0</v>
      </c>
      <c r="AE184">
        <v>0</v>
      </c>
      <c r="AF184">
        <v>119.07</v>
      </c>
      <c r="AG184">
        <v>12.62</v>
      </c>
      <c r="AH184">
        <v>0</v>
      </c>
      <c r="AI184">
        <v>1</v>
      </c>
      <c r="AJ184">
        <v>10.97</v>
      </c>
      <c r="AK184">
        <v>30.48</v>
      </c>
      <c r="AL184">
        <v>1</v>
      </c>
      <c r="AM184">
        <v>2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0.79</v>
      </c>
      <c r="AU184" t="s">
        <v>26</v>
      </c>
      <c r="AV184">
        <v>0</v>
      </c>
      <c r="AW184">
        <v>2</v>
      </c>
      <c r="AX184">
        <v>52213523</v>
      </c>
      <c r="AY184">
        <v>1</v>
      </c>
      <c r="AZ184">
        <v>0</v>
      </c>
      <c r="BA184">
        <v>206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V184">
        <v>0</v>
      </c>
      <c r="CW184">
        <f>ROUND(Y184*Source!I404*DO184,9)</f>
        <v>0</v>
      </c>
      <c r="CX184">
        <f>ROUND(Y184*Source!I404,9)</f>
        <v>3.5455199999999998</v>
      </c>
      <c r="CY184">
        <f>AB184</f>
        <v>1367.59</v>
      </c>
      <c r="CZ184">
        <f>AF184</f>
        <v>119.07</v>
      </c>
      <c r="DA184">
        <f>AJ184</f>
        <v>10.97</v>
      </c>
      <c r="DB184">
        <f t="shared" si="68"/>
        <v>124.1724</v>
      </c>
      <c r="DC184">
        <f t="shared" si="69"/>
        <v>13.160399999999999</v>
      </c>
      <c r="DD184" t="s">
        <v>3</v>
      </c>
      <c r="DE184" t="s">
        <v>3</v>
      </c>
      <c r="DF184">
        <f t="shared" si="70"/>
        <v>0</v>
      </c>
      <c r="DG184">
        <f>ROUND(ROUND(AF184*AJ184,2)*CX184,2)</f>
        <v>4631.16</v>
      </c>
      <c r="DH184">
        <f>ROUND(ROUND(AG184*AK184,2)*CX184,2)</f>
        <v>1363.82</v>
      </c>
      <c r="DI184">
        <f t="shared" si="60"/>
        <v>0</v>
      </c>
      <c r="DJ184">
        <f>DG184</f>
        <v>4631.16</v>
      </c>
      <c r="DK184">
        <v>0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ROW(Source!A404)</f>
        <v>404</v>
      </c>
      <c r="B185">
        <v>52210627</v>
      </c>
      <c r="C185">
        <v>52213509</v>
      </c>
      <c r="D185">
        <v>30595432</v>
      </c>
      <c r="E185">
        <v>1</v>
      </c>
      <c r="F185">
        <v>1</v>
      </c>
      <c r="G185">
        <v>30515945</v>
      </c>
      <c r="H185">
        <v>2</v>
      </c>
      <c r="I185" t="s">
        <v>308</v>
      </c>
      <c r="J185" t="s">
        <v>309</v>
      </c>
      <c r="K185" t="s">
        <v>310</v>
      </c>
      <c r="L185">
        <v>1368</v>
      </c>
      <c r="N185">
        <v>1011</v>
      </c>
      <c r="O185" t="s">
        <v>307</v>
      </c>
      <c r="P185" t="s">
        <v>307</v>
      </c>
      <c r="Q185">
        <v>1</v>
      </c>
      <c r="W185">
        <v>0</v>
      </c>
      <c r="X185">
        <v>974983249</v>
      </c>
      <c r="Y185">
        <f t="shared" si="67"/>
        <v>1.1352000000000002</v>
      </c>
      <c r="AA185">
        <v>0</v>
      </c>
      <c r="AB185">
        <v>61.48</v>
      </c>
      <c r="AC185">
        <v>0</v>
      </c>
      <c r="AD185">
        <v>0</v>
      </c>
      <c r="AE185">
        <v>0</v>
      </c>
      <c r="AF185">
        <v>6.68</v>
      </c>
      <c r="AG185">
        <v>0</v>
      </c>
      <c r="AH185">
        <v>0</v>
      </c>
      <c r="AI185">
        <v>1</v>
      </c>
      <c r="AJ185">
        <v>8.7899999999999991</v>
      </c>
      <c r="AK185">
        <v>30.48</v>
      </c>
      <c r="AL185">
        <v>1</v>
      </c>
      <c r="AM185">
        <v>2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0.86</v>
      </c>
      <c r="AU185" t="s">
        <v>26</v>
      </c>
      <c r="AV185">
        <v>0</v>
      </c>
      <c r="AW185">
        <v>2</v>
      </c>
      <c r="AX185">
        <v>52213524</v>
      </c>
      <c r="AY185">
        <v>1</v>
      </c>
      <c r="AZ185">
        <v>2048</v>
      </c>
      <c r="BA185">
        <v>207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V185">
        <v>0</v>
      </c>
      <c r="CW185">
        <f>ROUND(Y185*Source!I404*DO185,9)</f>
        <v>0</v>
      </c>
      <c r="CX185">
        <f>ROUND(Y185*Source!I404,9)</f>
        <v>3.85968</v>
      </c>
      <c r="CY185">
        <f>AB185</f>
        <v>61.48</v>
      </c>
      <c r="CZ185">
        <f>AF185</f>
        <v>6.68</v>
      </c>
      <c r="DA185">
        <f>AJ185</f>
        <v>8.7899999999999991</v>
      </c>
      <c r="DB185">
        <f t="shared" si="68"/>
        <v>7.5768000000000004</v>
      </c>
      <c r="DC185">
        <f t="shared" si="69"/>
        <v>0</v>
      </c>
      <c r="DD185" t="s">
        <v>3</v>
      </c>
      <c r="DE185" t="s">
        <v>3</v>
      </c>
      <c r="DF185">
        <f t="shared" si="70"/>
        <v>0</v>
      </c>
      <c r="DG185">
        <f>ROUND(ROUND(AF185*AJ185,2)*CX185,2)</f>
        <v>226.64</v>
      </c>
      <c r="DH185">
        <f>ROUND(ROUND(AG185*AK185,2)*CX185,2)</f>
        <v>0</v>
      </c>
      <c r="DI185">
        <f t="shared" si="60"/>
        <v>0</v>
      </c>
      <c r="DJ185">
        <f>DG185</f>
        <v>226.64</v>
      </c>
      <c r="DK185">
        <v>0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ROW(Source!A404)</f>
        <v>404</v>
      </c>
      <c r="B186">
        <v>52210627</v>
      </c>
      <c r="C186">
        <v>52213509</v>
      </c>
      <c r="D186">
        <v>30595439</v>
      </c>
      <c r="E186">
        <v>1</v>
      </c>
      <c r="F186">
        <v>1</v>
      </c>
      <c r="G186">
        <v>30515945</v>
      </c>
      <c r="H186">
        <v>2</v>
      </c>
      <c r="I186" t="s">
        <v>311</v>
      </c>
      <c r="J186" t="s">
        <v>312</v>
      </c>
      <c r="K186" t="s">
        <v>313</v>
      </c>
      <c r="L186">
        <v>1368</v>
      </c>
      <c r="N186">
        <v>1011</v>
      </c>
      <c r="O186" t="s">
        <v>307</v>
      </c>
      <c r="P186" t="s">
        <v>307</v>
      </c>
      <c r="Q186">
        <v>1</v>
      </c>
      <c r="W186">
        <v>0</v>
      </c>
      <c r="X186">
        <v>437450338</v>
      </c>
      <c r="Y186">
        <f t="shared" si="67"/>
        <v>3.2076000000000002</v>
      </c>
      <c r="AA186">
        <v>0</v>
      </c>
      <c r="AB186">
        <v>4.72</v>
      </c>
      <c r="AC186">
        <v>0</v>
      </c>
      <c r="AD186">
        <v>0</v>
      </c>
      <c r="AE186">
        <v>0</v>
      </c>
      <c r="AF186">
        <v>0.54</v>
      </c>
      <c r="AG186">
        <v>0</v>
      </c>
      <c r="AH186">
        <v>0</v>
      </c>
      <c r="AI186">
        <v>1</v>
      </c>
      <c r="AJ186">
        <v>8.35</v>
      </c>
      <c r="AK186">
        <v>30.48</v>
      </c>
      <c r="AL186">
        <v>1</v>
      </c>
      <c r="AM186">
        <v>2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2.4300000000000002</v>
      </c>
      <c r="AU186" t="s">
        <v>26</v>
      </c>
      <c r="AV186">
        <v>0</v>
      </c>
      <c r="AW186">
        <v>2</v>
      </c>
      <c r="AX186">
        <v>52213525</v>
      </c>
      <c r="AY186">
        <v>1</v>
      </c>
      <c r="AZ186">
        <v>2048</v>
      </c>
      <c r="BA186">
        <v>208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V186">
        <v>0</v>
      </c>
      <c r="CW186">
        <f>ROUND(Y186*Source!I404*DO186,9)</f>
        <v>0</v>
      </c>
      <c r="CX186">
        <f>ROUND(Y186*Source!I404,9)</f>
        <v>10.90584</v>
      </c>
      <c r="CY186">
        <f>AB186</f>
        <v>4.72</v>
      </c>
      <c r="CZ186">
        <f>AF186</f>
        <v>0.54</v>
      </c>
      <c r="DA186">
        <f>AJ186</f>
        <v>8.35</v>
      </c>
      <c r="DB186">
        <f t="shared" si="68"/>
        <v>1.7292000000000001</v>
      </c>
      <c r="DC186">
        <f t="shared" si="69"/>
        <v>0</v>
      </c>
      <c r="DD186" t="s">
        <v>3</v>
      </c>
      <c r="DE186" t="s">
        <v>3</v>
      </c>
      <c r="DF186">
        <f t="shared" si="70"/>
        <v>0</v>
      </c>
      <c r="DG186">
        <f>ROUND(ROUND(AF186*AJ186,2)*CX186,2)</f>
        <v>49.19</v>
      </c>
      <c r="DH186">
        <f>ROUND(ROUND(AG186*AK186,2)*CX186,2)</f>
        <v>0</v>
      </c>
      <c r="DI186">
        <f t="shared" si="60"/>
        <v>0</v>
      </c>
      <c r="DJ186">
        <f>DG186</f>
        <v>49.19</v>
      </c>
      <c r="DK186">
        <v>0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ROW(Source!A404)</f>
        <v>404</v>
      </c>
      <c r="B187">
        <v>52210627</v>
      </c>
      <c r="C187">
        <v>52213509</v>
      </c>
      <c r="D187">
        <v>30595647</v>
      </c>
      <c r="E187">
        <v>1</v>
      </c>
      <c r="F187">
        <v>1</v>
      </c>
      <c r="G187">
        <v>30515945</v>
      </c>
      <c r="H187">
        <v>2</v>
      </c>
      <c r="I187" t="s">
        <v>314</v>
      </c>
      <c r="J187" t="s">
        <v>315</v>
      </c>
      <c r="K187" t="s">
        <v>316</v>
      </c>
      <c r="L187">
        <v>1368</v>
      </c>
      <c r="N187">
        <v>1011</v>
      </c>
      <c r="O187" t="s">
        <v>307</v>
      </c>
      <c r="P187" t="s">
        <v>307</v>
      </c>
      <c r="Q187">
        <v>1</v>
      </c>
      <c r="W187">
        <v>0</v>
      </c>
      <c r="X187">
        <v>-2118605299</v>
      </c>
      <c r="Y187">
        <f t="shared" si="67"/>
        <v>1.1352000000000002</v>
      </c>
      <c r="AA187">
        <v>0</v>
      </c>
      <c r="AB187">
        <v>1687.81</v>
      </c>
      <c r="AC187">
        <v>464.01</v>
      </c>
      <c r="AD187">
        <v>0</v>
      </c>
      <c r="AE187">
        <v>0</v>
      </c>
      <c r="AF187">
        <v>141.16</v>
      </c>
      <c r="AG187">
        <v>14.54</v>
      </c>
      <c r="AH187">
        <v>0</v>
      </c>
      <c r="AI187">
        <v>1</v>
      </c>
      <c r="AJ187">
        <v>11.42</v>
      </c>
      <c r="AK187">
        <v>30.48</v>
      </c>
      <c r="AL187">
        <v>1</v>
      </c>
      <c r="AM187">
        <v>2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0.86</v>
      </c>
      <c r="AU187" t="s">
        <v>26</v>
      </c>
      <c r="AV187">
        <v>0</v>
      </c>
      <c r="AW187">
        <v>2</v>
      </c>
      <c r="AX187">
        <v>52213526</v>
      </c>
      <c r="AY187">
        <v>1</v>
      </c>
      <c r="AZ187">
        <v>2048</v>
      </c>
      <c r="BA187">
        <v>209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f>ROUND(Y187*Source!I404*DO187,9)</f>
        <v>0</v>
      </c>
      <c r="CX187">
        <f>ROUND(Y187*Source!I404,9)</f>
        <v>3.85968</v>
      </c>
      <c r="CY187">
        <f>AB187</f>
        <v>1687.81</v>
      </c>
      <c r="CZ187">
        <f>AF187</f>
        <v>141.16</v>
      </c>
      <c r="DA187">
        <f>AJ187</f>
        <v>11.42</v>
      </c>
      <c r="DB187">
        <f t="shared" si="68"/>
        <v>160.24799999999999</v>
      </c>
      <c r="DC187">
        <f t="shared" si="69"/>
        <v>16.5</v>
      </c>
      <c r="DD187" t="s">
        <v>3</v>
      </c>
      <c r="DE187" t="s">
        <v>3</v>
      </c>
      <c r="DF187">
        <f t="shared" si="70"/>
        <v>0</v>
      </c>
      <c r="DG187">
        <f>ROUND(ROUND(AF187*AJ187,2)*CX187,2)</f>
        <v>6222</v>
      </c>
      <c r="DH187">
        <f>ROUND(ROUND(AG187*AK187,2)*CX187,2)</f>
        <v>1710.53</v>
      </c>
      <c r="DI187">
        <f t="shared" si="60"/>
        <v>0</v>
      </c>
      <c r="DJ187">
        <f>DG187</f>
        <v>6222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ROW(Source!A404)</f>
        <v>404</v>
      </c>
      <c r="B188">
        <v>52210627</v>
      </c>
      <c r="C188">
        <v>52213509</v>
      </c>
      <c r="D188">
        <v>30595653</v>
      </c>
      <c r="E188">
        <v>1</v>
      </c>
      <c r="F188">
        <v>1</v>
      </c>
      <c r="G188">
        <v>30515945</v>
      </c>
      <c r="H188">
        <v>2</v>
      </c>
      <c r="I188" t="s">
        <v>317</v>
      </c>
      <c r="J188" t="s">
        <v>318</v>
      </c>
      <c r="K188" t="s">
        <v>319</v>
      </c>
      <c r="L188">
        <v>1368</v>
      </c>
      <c r="N188">
        <v>1011</v>
      </c>
      <c r="O188" t="s">
        <v>307</v>
      </c>
      <c r="P188" t="s">
        <v>307</v>
      </c>
      <c r="Q188">
        <v>1</v>
      </c>
      <c r="W188">
        <v>0</v>
      </c>
      <c r="X188">
        <v>-165082980</v>
      </c>
      <c r="Y188">
        <f t="shared" si="67"/>
        <v>1.0032000000000001</v>
      </c>
      <c r="AA188">
        <v>0</v>
      </c>
      <c r="AB188">
        <v>34.53</v>
      </c>
      <c r="AC188">
        <v>0</v>
      </c>
      <c r="AD188">
        <v>0</v>
      </c>
      <c r="AE188">
        <v>0</v>
      </c>
      <c r="AF188">
        <v>3.95</v>
      </c>
      <c r="AG188">
        <v>0</v>
      </c>
      <c r="AH188">
        <v>0</v>
      </c>
      <c r="AI188">
        <v>1</v>
      </c>
      <c r="AJ188">
        <v>8.35</v>
      </c>
      <c r="AK188">
        <v>30.48</v>
      </c>
      <c r="AL188">
        <v>1</v>
      </c>
      <c r="AM188">
        <v>2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0.76</v>
      </c>
      <c r="AU188" t="s">
        <v>26</v>
      </c>
      <c r="AV188">
        <v>0</v>
      </c>
      <c r="AW188">
        <v>2</v>
      </c>
      <c r="AX188">
        <v>52213527</v>
      </c>
      <c r="AY188">
        <v>1</v>
      </c>
      <c r="AZ188">
        <v>0</v>
      </c>
      <c r="BA188">
        <v>210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V188">
        <v>0</v>
      </c>
      <c r="CW188">
        <f>ROUND(Y188*Source!I404*DO188,9)</f>
        <v>0</v>
      </c>
      <c r="CX188">
        <f>ROUND(Y188*Source!I404,9)</f>
        <v>3.4108800000000001</v>
      </c>
      <c r="CY188">
        <f>AB188</f>
        <v>34.53</v>
      </c>
      <c r="CZ188">
        <f>AF188</f>
        <v>3.95</v>
      </c>
      <c r="DA188">
        <f>AJ188</f>
        <v>8.35</v>
      </c>
      <c r="DB188">
        <f t="shared" si="68"/>
        <v>3.96</v>
      </c>
      <c r="DC188">
        <f t="shared" si="69"/>
        <v>0</v>
      </c>
      <c r="DD188" t="s">
        <v>3</v>
      </c>
      <c r="DE188" t="s">
        <v>3</v>
      </c>
      <c r="DF188">
        <f t="shared" si="70"/>
        <v>0</v>
      </c>
      <c r="DG188">
        <f>ROUND(ROUND(AF188*AJ188,2)*CX188,2)</f>
        <v>112.49</v>
      </c>
      <c r="DH188">
        <f>ROUND(ROUND(AG188*AK188,2)*CX188,2)</f>
        <v>0</v>
      </c>
      <c r="DI188">
        <f t="shared" si="60"/>
        <v>0</v>
      </c>
      <c r="DJ188">
        <f>DG188</f>
        <v>112.49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ROW(Source!A404)</f>
        <v>404</v>
      </c>
      <c r="B189">
        <v>52210627</v>
      </c>
      <c r="C189">
        <v>52213509</v>
      </c>
      <c r="D189">
        <v>30571194</v>
      </c>
      <c r="E189">
        <v>1</v>
      </c>
      <c r="F189">
        <v>1</v>
      </c>
      <c r="G189">
        <v>30515945</v>
      </c>
      <c r="H189">
        <v>3</v>
      </c>
      <c r="I189" t="s">
        <v>320</v>
      </c>
      <c r="J189" t="s">
        <v>321</v>
      </c>
      <c r="K189" t="s">
        <v>322</v>
      </c>
      <c r="L189">
        <v>1348</v>
      </c>
      <c r="N189">
        <v>1009</v>
      </c>
      <c r="O189" t="s">
        <v>323</v>
      </c>
      <c r="P189" t="s">
        <v>323</v>
      </c>
      <c r="Q189">
        <v>1000</v>
      </c>
      <c r="W189">
        <v>0</v>
      </c>
      <c r="X189">
        <v>563176784</v>
      </c>
      <c r="Y189">
        <f t="shared" ref="Y189:Y194" si="71">AT189</f>
        <v>1E-4</v>
      </c>
      <c r="AA189">
        <v>76235.399999999994</v>
      </c>
      <c r="AB189">
        <v>0</v>
      </c>
      <c r="AC189">
        <v>0</v>
      </c>
      <c r="AD189">
        <v>0</v>
      </c>
      <c r="AE189">
        <v>6521.42</v>
      </c>
      <c r="AF189">
        <v>0</v>
      </c>
      <c r="AG189">
        <v>0</v>
      </c>
      <c r="AH189">
        <v>0</v>
      </c>
      <c r="AI189">
        <v>11.69</v>
      </c>
      <c r="AJ189">
        <v>1</v>
      </c>
      <c r="AK189">
        <v>1</v>
      </c>
      <c r="AL189">
        <v>1</v>
      </c>
      <c r="AM189">
        <v>2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1E-4</v>
      </c>
      <c r="AU189" t="s">
        <v>3</v>
      </c>
      <c r="AV189">
        <v>0</v>
      </c>
      <c r="AW189">
        <v>2</v>
      </c>
      <c r="AX189">
        <v>52213528</v>
      </c>
      <c r="AY189">
        <v>1</v>
      </c>
      <c r="AZ189">
        <v>0</v>
      </c>
      <c r="BA189">
        <v>211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V189">
        <v>0</v>
      </c>
      <c r="CW189">
        <v>0</v>
      </c>
      <c r="CX189">
        <f>ROUND(Y189*Source!I404,9)</f>
        <v>3.4000000000000002E-4</v>
      </c>
      <c r="CY189">
        <f t="shared" ref="CY189:CY194" si="72">AA189</f>
        <v>76235.399999999994</v>
      </c>
      <c r="CZ189">
        <f t="shared" ref="CZ189:CZ194" si="73">AE189</f>
        <v>6521.42</v>
      </c>
      <c r="DA189">
        <f t="shared" ref="DA189:DA194" si="74">AI189</f>
        <v>11.69</v>
      </c>
      <c r="DB189">
        <f t="shared" ref="DB189:DB194" si="75">ROUND(ROUND(AT189*CZ189,2),6)</f>
        <v>0.65</v>
      </c>
      <c r="DC189">
        <f t="shared" ref="DC189:DC194" si="76">ROUND(ROUND(AT189*AG189,2),6)</f>
        <v>0</v>
      </c>
      <c r="DD189" t="s">
        <v>3</v>
      </c>
      <c r="DE189" t="s">
        <v>3</v>
      </c>
      <c r="DF189">
        <f t="shared" ref="DF189:DF194" si="77">ROUND(ROUND(AE189*AI189,2)*CX189,2)</f>
        <v>25.92</v>
      </c>
      <c r="DG189">
        <f t="shared" ref="DG189:DG195" si="78">ROUND(ROUND(AF189,2)*CX189,2)</f>
        <v>0</v>
      </c>
      <c r="DH189">
        <f t="shared" ref="DH189:DH195" si="79">ROUND(ROUND(AG189,2)*CX189,2)</f>
        <v>0</v>
      </c>
      <c r="DI189">
        <f t="shared" si="60"/>
        <v>0</v>
      </c>
      <c r="DJ189">
        <f t="shared" ref="DJ189:DJ194" si="80">DF189</f>
        <v>25.92</v>
      </c>
      <c r="DK189">
        <v>0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ROW(Source!A404)</f>
        <v>404</v>
      </c>
      <c r="B190">
        <v>52210627</v>
      </c>
      <c r="C190">
        <v>52213509</v>
      </c>
      <c r="D190">
        <v>30572584</v>
      </c>
      <c r="E190">
        <v>1</v>
      </c>
      <c r="F190">
        <v>1</v>
      </c>
      <c r="G190">
        <v>30515945</v>
      </c>
      <c r="H190">
        <v>3</v>
      </c>
      <c r="I190" t="s">
        <v>324</v>
      </c>
      <c r="J190" t="s">
        <v>325</v>
      </c>
      <c r="K190" t="s">
        <v>326</v>
      </c>
      <c r="L190">
        <v>1346</v>
      </c>
      <c r="N190">
        <v>1009</v>
      </c>
      <c r="O190" t="s">
        <v>166</v>
      </c>
      <c r="P190" t="s">
        <v>166</v>
      </c>
      <c r="Q190">
        <v>1</v>
      </c>
      <c r="W190">
        <v>0</v>
      </c>
      <c r="X190">
        <v>362211761</v>
      </c>
      <c r="Y190">
        <f t="shared" si="71"/>
        <v>0.09</v>
      </c>
      <c r="AA190">
        <v>129.41</v>
      </c>
      <c r="AB190">
        <v>0</v>
      </c>
      <c r="AC190">
        <v>0</v>
      </c>
      <c r="AD190">
        <v>0</v>
      </c>
      <c r="AE190">
        <v>18.149999999999999</v>
      </c>
      <c r="AF190">
        <v>0</v>
      </c>
      <c r="AG190">
        <v>0</v>
      </c>
      <c r="AH190">
        <v>0</v>
      </c>
      <c r="AI190">
        <v>7.13</v>
      </c>
      <c r="AJ190">
        <v>1</v>
      </c>
      <c r="AK190">
        <v>1</v>
      </c>
      <c r="AL190">
        <v>1</v>
      </c>
      <c r="AM190">
        <v>2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0.09</v>
      </c>
      <c r="AU190" t="s">
        <v>3</v>
      </c>
      <c r="AV190">
        <v>0</v>
      </c>
      <c r="AW190">
        <v>2</v>
      </c>
      <c r="AX190">
        <v>52213529</v>
      </c>
      <c r="AY190">
        <v>1</v>
      </c>
      <c r="AZ190">
        <v>0</v>
      </c>
      <c r="BA190">
        <v>212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V190">
        <v>0</v>
      </c>
      <c r="CW190">
        <v>0</v>
      </c>
      <c r="CX190">
        <f>ROUND(Y190*Source!I404,9)</f>
        <v>0.30599999999999999</v>
      </c>
      <c r="CY190">
        <f t="shared" si="72"/>
        <v>129.41</v>
      </c>
      <c r="CZ190">
        <f t="shared" si="73"/>
        <v>18.149999999999999</v>
      </c>
      <c r="DA190">
        <f t="shared" si="74"/>
        <v>7.13</v>
      </c>
      <c r="DB190">
        <f t="shared" si="75"/>
        <v>1.63</v>
      </c>
      <c r="DC190">
        <f t="shared" si="76"/>
        <v>0</v>
      </c>
      <c r="DD190" t="s">
        <v>3</v>
      </c>
      <c r="DE190" t="s">
        <v>3</v>
      </c>
      <c r="DF190">
        <f t="shared" si="77"/>
        <v>39.6</v>
      </c>
      <c r="DG190">
        <f t="shared" si="78"/>
        <v>0</v>
      </c>
      <c r="DH190">
        <f t="shared" si="79"/>
        <v>0</v>
      </c>
      <c r="DI190">
        <f t="shared" si="60"/>
        <v>0</v>
      </c>
      <c r="DJ190">
        <f t="shared" si="80"/>
        <v>39.6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ROW(Source!A404)</f>
        <v>404</v>
      </c>
      <c r="B191">
        <v>52210627</v>
      </c>
      <c r="C191">
        <v>52213509</v>
      </c>
      <c r="D191">
        <v>30571269</v>
      </c>
      <c r="E191">
        <v>1</v>
      </c>
      <c r="F191">
        <v>1</v>
      </c>
      <c r="G191">
        <v>30515945</v>
      </c>
      <c r="H191">
        <v>3</v>
      </c>
      <c r="I191" t="s">
        <v>327</v>
      </c>
      <c r="J191" t="s">
        <v>328</v>
      </c>
      <c r="K191" t="s">
        <v>329</v>
      </c>
      <c r="L191">
        <v>1339</v>
      </c>
      <c r="N191">
        <v>1007</v>
      </c>
      <c r="O191" t="s">
        <v>222</v>
      </c>
      <c r="P191" t="s">
        <v>222</v>
      </c>
      <c r="Q191">
        <v>1</v>
      </c>
      <c r="W191">
        <v>0</v>
      </c>
      <c r="X191">
        <v>-723752243</v>
      </c>
      <c r="Y191">
        <f t="shared" si="71"/>
        <v>0.01</v>
      </c>
      <c r="AA191">
        <v>8083.31</v>
      </c>
      <c r="AB191">
        <v>0</v>
      </c>
      <c r="AC191">
        <v>0</v>
      </c>
      <c r="AD191">
        <v>0</v>
      </c>
      <c r="AE191">
        <v>1183.5</v>
      </c>
      <c r="AF191">
        <v>0</v>
      </c>
      <c r="AG191">
        <v>0</v>
      </c>
      <c r="AH191">
        <v>0</v>
      </c>
      <c r="AI191">
        <v>6.83</v>
      </c>
      <c r="AJ191">
        <v>1</v>
      </c>
      <c r="AK191">
        <v>1</v>
      </c>
      <c r="AL191">
        <v>1</v>
      </c>
      <c r="AM191">
        <v>2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0.01</v>
      </c>
      <c r="AU191" t="s">
        <v>3</v>
      </c>
      <c r="AV191">
        <v>0</v>
      </c>
      <c r="AW191">
        <v>2</v>
      </c>
      <c r="AX191">
        <v>52213530</v>
      </c>
      <c r="AY191">
        <v>1</v>
      </c>
      <c r="AZ191">
        <v>0</v>
      </c>
      <c r="BA191">
        <v>213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V191">
        <v>0</v>
      </c>
      <c r="CW191">
        <v>0</v>
      </c>
      <c r="CX191">
        <f>ROUND(Y191*Source!I404,9)</f>
        <v>3.4000000000000002E-2</v>
      </c>
      <c r="CY191">
        <f t="shared" si="72"/>
        <v>8083.31</v>
      </c>
      <c r="CZ191">
        <f t="shared" si="73"/>
        <v>1183.5</v>
      </c>
      <c r="DA191">
        <f t="shared" si="74"/>
        <v>6.83</v>
      </c>
      <c r="DB191">
        <f t="shared" si="75"/>
        <v>11.84</v>
      </c>
      <c r="DC191">
        <f t="shared" si="76"/>
        <v>0</v>
      </c>
      <c r="DD191" t="s">
        <v>3</v>
      </c>
      <c r="DE191" t="s">
        <v>3</v>
      </c>
      <c r="DF191">
        <f t="shared" si="77"/>
        <v>274.83</v>
      </c>
      <c r="DG191">
        <f t="shared" si="78"/>
        <v>0</v>
      </c>
      <c r="DH191">
        <f t="shared" si="79"/>
        <v>0</v>
      </c>
      <c r="DI191">
        <f t="shared" si="60"/>
        <v>0</v>
      </c>
      <c r="DJ191">
        <f t="shared" si="80"/>
        <v>274.83</v>
      </c>
      <c r="DK191">
        <v>0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ROW(Source!A404)</f>
        <v>404</v>
      </c>
      <c r="B192">
        <v>52210627</v>
      </c>
      <c r="C192">
        <v>52213509</v>
      </c>
      <c r="D192">
        <v>30571128</v>
      </c>
      <c r="E192">
        <v>1</v>
      </c>
      <c r="F192">
        <v>1</v>
      </c>
      <c r="G192">
        <v>30515945</v>
      </c>
      <c r="H192">
        <v>3</v>
      </c>
      <c r="I192" t="s">
        <v>330</v>
      </c>
      <c r="J192" t="s">
        <v>331</v>
      </c>
      <c r="K192" t="s">
        <v>332</v>
      </c>
      <c r="L192">
        <v>1348</v>
      </c>
      <c r="N192">
        <v>1009</v>
      </c>
      <c r="O192" t="s">
        <v>323</v>
      </c>
      <c r="P192" t="s">
        <v>323</v>
      </c>
      <c r="Q192">
        <v>1000</v>
      </c>
      <c r="W192">
        <v>0</v>
      </c>
      <c r="X192">
        <v>-1216696637</v>
      </c>
      <c r="Y192">
        <f t="shared" si="71"/>
        <v>2.8700000000000002E-3</v>
      </c>
      <c r="AA192">
        <v>119891.56</v>
      </c>
      <c r="AB192">
        <v>0</v>
      </c>
      <c r="AC192">
        <v>0</v>
      </c>
      <c r="AD192">
        <v>0</v>
      </c>
      <c r="AE192">
        <v>24618.39</v>
      </c>
      <c r="AF192">
        <v>0</v>
      </c>
      <c r="AG192">
        <v>0</v>
      </c>
      <c r="AH192">
        <v>0</v>
      </c>
      <c r="AI192">
        <v>4.87</v>
      </c>
      <c r="AJ192">
        <v>1</v>
      </c>
      <c r="AK192">
        <v>1</v>
      </c>
      <c r="AL192">
        <v>1</v>
      </c>
      <c r="AM192">
        <v>2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2.8700000000000002E-3</v>
      </c>
      <c r="AU192" t="s">
        <v>3</v>
      </c>
      <c r="AV192">
        <v>0</v>
      </c>
      <c r="AW192">
        <v>2</v>
      </c>
      <c r="AX192">
        <v>52213531</v>
      </c>
      <c r="AY192">
        <v>1</v>
      </c>
      <c r="AZ192">
        <v>0</v>
      </c>
      <c r="BA192">
        <v>214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V192">
        <v>0</v>
      </c>
      <c r="CW192">
        <v>0</v>
      </c>
      <c r="CX192">
        <f>ROUND(Y192*Source!I404,9)</f>
        <v>9.7579999999999993E-3</v>
      </c>
      <c r="CY192">
        <f t="shared" si="72"/>
        <v>119891.56</v>
      </c>
      <c r="CZ192">
        <f t="shared" si="73"/>
        <v>24618.39</v>
      </c>
      <c r="DA192">
        <f t="shared" si="74"/>
        <v>4.87</v>
      </c>
      <c r="DB192">
        <f t="shared" si="75"/>
        <v>70.650000000000006</v>
      </c>
      <c r="DC192">
        <f t="shared" si="76"/>
        <v>0</v>
      </c>
      <c r="DD192" t="s">
        <v>3</v>
      </c>
      <c r="DE192" t="s">
        <v>3</v>
      </c>
      <c r="DF192">
        <f t="shared" si="77"/>
        <v>1169.9000000000001</v>
      </c>
      <c r="DG192">
        <f t="shared" si="78"/>
        <v>0</v>
      </c>
      <c r="DH192">
        <f t="shared" si="79"/>
        <v>0</v>
      </c>
      <c r="DI192">
        <f t="shared" si="60"/>
        <v>0</v>
      </c>
      <c r="DJ192">
        <f t="shared" si="80"/>
        <v>1169.9000000000001</v>
      </c>
      <c r="DK192">
        <v>0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ROW(Source!A404)</f>
        <v>404</v>
      </c>
      <c r="B193">
        <v>52210627</v>
      </c>
      <c r="C193">
        <v>52213509</v>
      </c>
      <c r="D193">
        <v>30571881</v>
      </c>
      <c r="E193">
        <v>1</v>
      </c>
      <c r="F193">
        <v>1</v>
      </c>
      <c r="G193">
        <v>30515945</v>
      </c>
      <c r="H193">
        <v>3</v>
      </c>
      <c r="I193" t="s">
        <v>333</v>
      </c>
      <c r="J193" t="s">
        <v>334</v>
      </c>
      <c r="K193" t="s">
        <v>335</v>
      </c>
      <c r="L193">
        <v>1348</v>
      </c>
      <c r="N193">
        <v>1009</v>
      </c>
      <c r="O193" t="s">
        <v>323</v>
      </c>
      <c r="P193" t="s">
        <v>323</v>
      </c>
      <c r="Q193">
        <v>1000</v>
      </c>
      <c r="W193">
        <v>0</v>
      </c>
      <c r="X193">
        <v>-1557622869</v>
      </c>
      <c r="Y193">
        <f t="shared" si="71"/>
        <v>9.4000000000000004E-3</v>
      </c>
      <c r="AA193">
        <v>54621.75</v>
      </c>
      <c r="AB193">
        <v>0</v>
      </c>
      <c r="AC193">
        <v>0</v>
      </c>
      <c r="AD193">
        <v>0</v>
      </c>
      <c r="AE193">
        <v>6870.66</v>
      </c>
      <c r="AF193">
        <v>0</v>
      </c>
      <c r="AG193">
        <v>0</v>
      </c>
      <c r="AH193">
        <v>0</v>
      </c>
      <c r="AI193">
        <v>7.95</v>
      </c>
      <c r="AJ193">
        <v>1</v>
      </c>
      <c r="AK193">
        <v>1</v>
      </c>
      <c r="AL193">
        <v>1</v>
      </c>
      <c r="AM193">
        <v>2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9.4000000000000004E-3</v>
      </c>
      <c r="AU193" t="s">
        <v>3</v>
      </c>
      <c r="AV193">
        <v>0</v>
      </c>
      <c r="AW193">
        <v>2</v>
      </c>
      <c r="AX193">
        <v>52213532</v>
      </c>
      <c r="AY193">
        <v>1</v>
      </c>
      <c r="AZ193">
        <v>0</v>
      </c>
      <c r="BA193">
        <v>215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V193">
        <v>0</v>
      </c>
      <c r="CW193">
        <v>0</v>
      </c>
      <c r="CX193">
        <f>ROUND(Y193*Source!I404,9)</f>
        <v>3.1960000000000002E-2</v>
      </c>
      <c r="CY193">
        <f t="shared" si="72"/>
        <v>54621.75</v>
      </c>
      <c r="CZ193">
        <f t="shared" si="73"/>
        <v>6870.66</v>
      </c>
      <c r="DA193">
        <f t="shared" si="74"/>
        <v>7.95</v>
      </c>
      <c r="DB193">
        <f t="shared" si="75"/>
        <v>64.58</v>
      </c>
      <c r="DC193">
        <f t="shared" si="76"/>
        <v>0</v>
      </c>
      <c r="DD193" t="s">
        <v>3</v>
      </c>
      <c r="DE193" t="s">
        <v>3</v>
      </c>
      <c r="DF193">
        <f t="shared" si="77"/>
        <v>1745.71</v>
      </c>
      <c r="DG193">
        <f t="shared" si="78"/>
        <v>0</v>
      </c>
      <c r="DH193">
        <f t="shared" si="79"/>
        <v>0</v>
      </c>
      <c r="DI193">
        <f t="shared" ref="DI193:DI256" si="81">ROUND(ROUND(AH193,2)*CX193,2)</f>
        <v>0</v>
      </c>
      <c r="DJ193">
        <f t="shared" si="80"/>
        <v>1745.71</v>
      </c>
      <c r="DK193">
        <v>0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ROW(Source!A404)</f>
        <v>404</v>
      </c>
      <c r="B194">
        <v>52210627</v>
      </c>
      <c r="C194">
        <v>52213509</v>
      </c>
      <c r="D194">
        <v>30571908</v>
      </c>
      <c r="E194">
        <v>1</v>
      </c>
      <c r="F194">
        <v>1</v>
      </c>
      <c r="G194">
        <v>30515945</v>
      </c>
      <c r="H194">
        <v>3</v>
      </c>
      <c r="I194" t="s">
        <v>336</v>
      </c>
      <c r="J194" t="s">
        <v>337</v>
      </c>
      <c r="K194" t="s">
        <v>338</v>
      </c>
      <c r="L194">
        <v>1348</v>
      </c>
      <c r="N194">
        <v>1009</v>
      </c>
      <c r="O194" t="s">
        <v>323</v>
      </c>
      <c r="P194" t="s">
        <v>323</v>
      </c>
      <c r="Q194">
        <v>1000</v>
      </c>
      <c r="W194">
        <v>0</v>
      </c>
      <c r="X194">
        <v>195369394</v>
      </c>
      <c r="Y194">
        <f t="shared" si="71"/>
        <v>4.0000000000000003E-5</v>
      </c>
      <c r="AA194">
        <v>85798.95</v>
      </c>
      <c r="AB194">
        <v>0</v>
      </c>
      <c r="AC194">
        <v>0</v>
      </c>
      <c r="AD194">
        <v>0</v>
      </c>
      <c r="AE194">
        <v>9098.51</v>
      </c>
      <c r="AF194">
        <v>0</v>
      </c>
      <c r="AG194">
        <v>0</v>
      </c>
      <c r="AH194">
        <v>0</v>
      </c>
      <c r="AI194">
        <v>9.43</v>
      </c>
      <c r="AJ194">
        <v>1</v>
      </c>
      <c r="AK194">
        <v>1</v>
      </c>
      <c r="AL194">
        <v>1</v>
      </c>
      <c r="AM194">
        <v>2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4.0000000000000003E-5</v>
      </c>
      <c r="AU194" t="s">
        <v>3</v>
      </c>
      <c r="AV194">
        <v>0</v>
      </c>
      <c r="AW194">
        <v>2</v>
      </c>
      <c r="AX194">
        <v>52213533</v>
      </c>
      <c r="AY194">
        <v>1</v>
      </c>
      <c r="AZ194">
        <v>0</v>
      </c>
      <c r="BA194">
        <v>216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V194">
        <v>0</v>
      </c>
      <c r="CW194">
        <v>0</v>
      </c>
      <c r="CX194">
        <f>ROUND(Y194*Source!I404,9)</f>
        <v>1.36E-4</v>
      </c>
      <c r="CY194">
        <f t="shared" si="72"/>
        <v>85798.95</v>
      </c>
      <c r="CZ194">
        <f t="shared" si="73"/>
        <v>9098.51</v>
      </c>
      <c r="DA194">
        <f t="shared" si="74"/>
        <v>9.43</v>
      </c>
      <c r="DB194">
        <f t="shared" si="75"/>
        <v>0.36</v>
      </c>
      <c r="DC194">
        <f t="shared" si="76"/>
        <v>0</v>
      </c>
      <c r="DD194" t="s">
        <v>3</v>
      </c>
      <c r="DE194" t="s">
        <v>3</v>
      </c>
      <c r="DF194">
        <f t="shared" si="77"/>
        <v>11.67</v>
      </c>
      <c r="DG194">
        <f t="shared" si="78"/>
        <v>0</v>
      </c>
      <c r="DH194">
        <f t="shared" si="79"/>
        <v>0</v>
      </c>
      <c r="DI194">
        <f t="shared" si="81"/>
        <v>0</v>
      </c>
      <c r="DJ194">
        <f t="shared" si="80"/>
        <v>11.67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ROW(Source!A405)</f>
        <v>405</v>
      </c>
      <c r="B195">
        <v>52210569</v>
      </c>
      <c r="C195">
        <v>52213509</v>
      </c>
      <c r="D195">
        <v>30515951</v>
      </c>
      <c r="E195">
        <v>30515945</v>
      </c>
      <c r="F195">
        <v>1</v>
      </c>
      <c r="G195">
        <v>30515945</v>
      </c>
      <c r="H195">
        <v>1</v>
      </c>
      <c r="I195" t="s">
        <v>301</v>
      </c>
      <c r="J195" t="s">
        <v>3</v>
      </c>
      <c r="K195" t="s">
        <v>302</v>
      </c>
      <c r="L195">
        <v>1191</v>
      </c>
      <c r="N195">
        <v>1013</v>
      </c>
      <c r="O195" t="s">
        <v>303</v>
      </c>
      <c r="P195" t="s">
        <v>303</v>
      </c>
      <c r="Q195">
        <v>1</v>
      </c>
      <c r="W195">
        <v>0</v>
      </c>
      <c r="X195">
        <v>476480486</v>
      </c>
      <c r="Y195">
        <f t="shared" ref="Y195:Y200" si="82">((AT195*1.2)*1.1)</f>
        <v>71.438399999999987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1</v>
      </c>
      <c r="AJ195">
        <v>1</v>
      </c>
      <c r="AK195">
        <v>1</v>
      </c>
      <c r="AL195">
        <v>1</v>
      </c>
      <c r="AM195">
        <v>5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54.12</v>
      </c>
      <c r="AU195" t="s">
        <v>26</v>
      </c>
      <c r="AV195">
        <v>1</v>
      </c>
      <c r="AW195">
        <v>2</v>
      </c>
      <c r="AX195">
        <v>52213522</v>
      </c>
      <c r="AY195">
        <v>1</v>
      </c>
      <c r="AZ195">
        <v>2048</v>
      </c>
      <c r="BA195">
        <v>220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U195">
        <f>ROUND(AT195*Source!I405*AH195*AL195,2)</f>
        <v>0</v>
      </c>
      <c r="CV195">
        <f>ROUND(Y195*Source!I405,9)</f>
        <v>242.89055999999999</v>
      </c>
      <c r="CW195">
        <v>0</v>
      </c>
      <c r="CX195">
        <f>ROUND(Y195*Source!I405,9)</f>
        <v>242.89055999999999</v>
      </c>
      <c r="CY195">
        <f>AD195</f>
        <v>0</v>
      </c>
      <c r="CZ195">
        <f>AH195</f>
        <v>0</v>
      </c>
      <c r="DA195">
        <f>AL195</f>
        <v>1</v>
      </c>
      <c r="DB195">
        <f t="shared" ref="DB195:DB200" si="83">ROUND(((ROUND(AT195*CZ195,2)*1.2)*1.1),6)</f>
        <v>0</v>
      </c>
      <c r="DC195">
        <f t="shared" ref="DC195:DC200" si="84">ROUND(((ROUND(AT195*AG195,2)*1.2)*1.1),6)</f>
        <v>0</v>
      </c>
      <c r="DD195" t="s">
        <v>3</v>
      </c>
      <c r="DE195" t="s">
        <v>3</v>
      </c>
      <c r="DF195">
        <f t="shared" ref="DF195:DF200" si="85">ROUND(ROUND(AE195,2)*CX195,2)</f>
        <v>0</v>
      </c>
      <c r="DG195">
        <f t="shared" si="78"/>
        <v>0</v>
      </c>
      <c r="DH195">
        <f t="shared" si="79"/>
        <v>0</v>
      </c>
      <c r="DI195">
        <f t="shared" si="81"/>
        <v>0</v>
      </c>
      <c r="DJ195">
        <f>DI195</f>
        <v>0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ROW(Source!A405)</f>
        <v>405</v>
      </c>
      <c r="B196">
        <v>52210569</v>
      </c>
      <c r="C196">
        <v>52213509</v>
      </c>
      <c r="D196">
        <v>30596076</v>
      </c>
      <c r="E196">
        <v>1</v>
      </c>
      <c r="F196">
        <v>1</v>
      </c>
      <c r="G196">
        <v>30515945</v>
      </c>
      <c r="H196">
        <v>2</v>
      </c>
      <c r="I196" t="s">
        <v>304</v>
      </c>
      <c r="J196" t="s">
        <v>305</v>
      </c>
      <c r="K196" t="s">
        <v>306</v>
      </c>
      <c r="L196">
        <v>1368</v>
      </c>
      <c r="N196">
        <v>1011</v>
      </c>
      <c r="O196" t="s">
        <v>307</v>
      </c>
      <c r="P196" t="s">
        <v>307</v>
      </c>
      <c r="Q196">
        <v>1</v>
      </c>
      <c r="W196">
        <v>0</v>
      </c>
      <c r="X196">
        <v>873451332</v>
      </c>
      <c r="Y196">
        <f t="shared" si="82"/>
        <v>1.0427999999999999</v>
      </c>
      <c r="AA196">
        <v>0</v>
      </c>
      <c r="AB196">
        <v>1367.59</v>
      </c>
      <c r="AC196">
        <v>402.74</v>
      </c>
      <c r="AD196">
        <v>0</v>
      </c>
      <c r="AE196">
        <v>0</v>
      </c>
      <c r="AF196">
        <v>119.07</v>
      </c>
      <c r="AG196">
        <v>12.62</v>
      </c>
      <c r="AH196">
        <v>0</v>
      </c>
      <c r="AI196">
        <v>1</v>
      </c>
      <c r="AJ196">
        <v>10.97</v>
      </c>
      <c r="AK196">
        <v>30.48</v>
      </c>
      <c r="AL196">
        <v>1</v>
      </c>
      <c r="AM196">
        <v>2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0.79</v>
      </c>
      <c r="AU196" t="s">
        <v>26</v>
      </c>
      <c r="AV196">
        <v>0</v>
      </c>
      <c r="AW196">
        <v>2</v>
      </c>
      <c r="AX196">
        <v>52213523</v>
      </c>
      <c r="AY196">
        <v>1</v>
      </c>
      <c r="AZ196">
        <v>0</v>
      </c>
      <c r="BA196">
        <v>221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V196">
        <v>0</v>
      </c>
      <c r="CW196">
        <f>ROUND(Y196*Source!I405*DO196,9)</f>
        <v>0</v>
      </c>
      <c r="CX196">
        <f>ROUND(Y196*Source!I405,9)</f>
        <v>3.5455199999999998</v>
      </c>
      <c r="CY196">
        <f>AB196</f>
        <v>1367.59</v>
      </c>
      <c r="CZ196">
        <f>AF196</f>
        <v>119.07</v>
      </c>
      <c r="DA196">
        <f>AJ196</f>
        <v>10.97</v>
      </c>
      <c r="DB196">
        <f t="shared" si="83"/>
        <v>124.1724</v>
      </c>
      <c r="DC196">
        <f t="shared" si="84"/>
        <v>13.160399999999999</v>
      </c>
      <c r="DD196" t="s">
        <v>3</v>
      </c>
      <c r="DE196" t="s">
        <v>3</v>
      </c>
      <c r="DF196">
        <f t="shared" si="85"/>
        <v>0</v>
      </c>
      <c r="DG196">
        <f>ROUND(ROUND(AF196*AJ196,2)*CX196,2)</f>
        <v>4631.16</v>
      </c>
      <c r="DH196">
        <f>ROUND(ROUND(AG196*AK196,2)*CX196,2)</f>
        <v>1363.82</v>
      </c>
      <c r="DI196">
        <f t="shared" si="81"/>
        <v>0</v>
      </c>
      <c r="DJ196">
        <f>DG196</f>
        <v>4631.16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ROW(Source!A405)</f>
        <v>405</v>
      </c>
      <c r="B197">
        <v>52210569</v>
      </c>
      <c r="C197">
        <v>52213509</v>
      </c>
      <c r="D197">
        <v>30595432</v>
      </c>
      <c r="E197">
        <v>1</v>
      </c>
      <c r="F197">
        <v>1</v>
      </c>
      <c r="G197">
        <v>30515945</v>
      </c>
      <c r="H197">
        <v>2</v>
      </c>
      <c r="I197" t="s">
        <v>308</v>
      </c>
      <c r="J197" t="s">
        <v>309</v>
      </c>
      <c r="K197" t="s">
        <v>310</v>
      </c>
      <c r="L197">
        <v>1368</v>
      </c>
      <c r="N197">
        <v>1011</v>
      </c>
      <c r="O197" t="s">
        <v>307</v>
      </c>
      <c r="P197" t="s">
        <v>307</v>
      </c>
      <c r="Q197">
        <v>1</v>
      </c>
      <c r="W197">
        <v>0</v>
      </c>
      <c r="X197">
        <v>974983249</v>
      </c>
      <c r="Y197">
        <f t="shared" si="82"/>
        <v>1.1352000000000002</v>
      </c>
      <c r="AA197">
        <v>0</v>
      </c>
      <c r="AB197">
        <v>61.48</v>
      </c>
      <c r="AC197">
        <v>0</v>
      </c>
      <c r="AD197">
        <v>0</v>
      </c>
      <c r="AE197">
        <v>0</v>
      </c>
      <c r="AF197">
        <v>6.68</v>
      </c>
      <c r="AG197">
        <v>0</v>
      </c>
      <c r="AH197">
        <v>0</v>
      </c>
      <c r="AI197">
        <v>1</v>
      </c>
      <c r="AJ197">
        <v>8.7899999999999991</v>
      </c>
      <c r="AK197">
        <v>30.48</v>
      </c>
      <c r="AL197">
        <v>1</v>
      </c>
      <c r="AM197">
        <v>2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0.86</v>
      </c>
      <c r="AU197" t="s">
        <v>26</v>
      </c>
      <c r="AV197">
        <v>0</v>
      </c>
      <c r="AW197">
        <v>2</v>
      </c>
      <c r="AX197">
        <v>52213524</v>
      </c>
      <c r="AY197">
        <v>1</v>
      </c>
      <c r="AZ197">
        <v>2048</v>
      </c>
      <c r="BA197">
        <v>222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V197">
        <v>0</v>
      </c>
      <c r="CW197">
        <f>ROUND(Y197*Source!I405*DO197,9)</f>
        <v>0</v>
      </c>
      <c r="CX197">
        <f>ROUND(Y197*Source!I405,9)</f>
        <v>3.85968</v>
      </c>
      <c r="CY197">
        <f>AB197</f>
        <v>61.48</v>
      </c>
      <c r="CZ197">
        <f>AF197</f>
        <v>6.68</v>
      </c>
      <c r="DA197">
        <f>AJ197</f>
        <v>8.7899999999999991</v>
      </c>
      <c r="DB197">
        <f t="shared" si="83"/>
        <v>7.5768000000000004</v>
      </c>
      <c r="DC197">
        <f t="shared" si="84"/>
        <v>0</v>
      </c>
      <c r="DD197" t="s">
        <v>3</v>
      </c>
      <c r="DE197" t="s">
        <v>3</v>
      </c>
      <c r="DF197">
        <f t="shared" si="85"/>
        <v>0</v>
      </c>
      <c r="DG197">
        <f>ROUND(ROUND(AF197*AJ197,2)*CX197,2)</f>
        <v>226.64</v>
      </c>
      <c r="DH197">
        <f>ROUND(ROUND(AG197*AK197,2)*CX197,2)</f>
        <v>0</v>
      </c>
      <c r="DI197">
        <f t="shared" si="81"/>
        <v>0</v>
      </c>
      <c r="DJ197">
        <f>DG197</f>
        <v>226.64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ROW(Source!A405)</f>
        <v>405</v>
      </c>
      <c r="B198">
        <v>52210569</v>
      </c>
      <c r="C198">
        <v>52213509</v>
      </c>
      <c r="D198">
        <v>30595439</v>
      </c>
      <c r="E198">
        <v>1</v>
      </c>
      <c r="F198">
        <v>1</v>
      </c>
      <c r="G198">
        <v>30515945</v>
      </c>
      <c r="H198">
        <v>2</v>
      </c>
      <c r="I198" t="s">
        <v>311</v>
      </c>
      <c r="J198" t="s">
        <v>312</v>
      </c>
      <c r="K198" t="s">
        <v>313</v>
      </c>
      <c r="L198">
        <v>1368</v>
      </c>
      <c r="N198">
        <v>1011</v>
      </c>
      <c r="O198" t="s">
        <v>307</v>
      </c>
      <c r="P198" t="s">
        <v>307</v>
      </c>
      <c r="Q198">
        <v>1</v>
      </c>
      <c r="W198">
        <v>0</v>
      </c>
      <c r="X198">
        <v>437450338</v>
      </c>
      <c r="Y198">
        <f t="shared" si="82"/>
        <v>3.2076000000000002</v>
      </c>
      <c r="AA198">
        <v>0</v>
      </c>
      <c r="AB198">
        <v>4.72</v>
      </c>
      <c r="AC198">
        <v>0</v>
      </c>
      <c r="AD198">
        <v>0</v>
      </c>
      <c r="AE198">
        <v>0</v>
      </c>
      <c r="AF198">
        <v>0.54</v>
      </c>
      <c r="AG198">
        <v>0</v>
      </c>
      <c r="AH198">
        <v>0</v>
      </c>
      <c r="AI198">
        <v>1</v>
      </c>
      <c r="AJ198">
        <v>8.35</v>
      </c>
      <c r="AK198">
        <v>30.48</v>
      </c>
      <c r="AL198">
        <v>1</v>
      </c>
      <c r="AM198">
        <v>2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2.4300000000000002</v>
      </c>
      <c r="AU198" t="s">
        <v>26</v>
      </c>
      <c r="AV198">
        <v>0</v>
      </c>
      <c r="AW198">
        <v>2</v>
      </c>
      <c r="AX198">
        <v>52213525</v>
      </c>
      <c r="AY198">
        <v>1</v>
      </c>
      <c r="AZ198">
        <v>2048</v>
      </c>
      <c r="BA198">
        <v>223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V198">
        <v>0</v>
      </c>
      <c r="CW198">
        <f>ROUND(Y198*Source!I405*DO198,9)</f>
        <v>0</v>
      </c>
      <c r="CX198">
        <f>ROUND(Y198*Source!I405,9)</f>
        <v>10.90584</v>
      </c>
      <c r="CY198">
        <f>AB198</f>
        <v>4.72</v>
      </c>
      <c r="CZ198">
        <f>AF198</f>
        <v>0.54</v>
      </c>
      <c r="DA198">
        <f>AJ198</f>
        <v>8.35</v>
      </c>
      <c r="DB198">
        <f t="shared" si="83"/>
        <v>1.7292000000000001</v>
      </c>
      <c r="DC198">
        <f t="shared" si="84"/>
        <v>0</v>
      </c>
      <c r="DD198" t="s">
        <v>3</v>
      </c>
      <c r="DE198" t="s">
        <v>3</v>
      </c>
      <c r="DF198">
        <f t="shared" si="85"/>
        <v>0</v>
      </c>
      <c r="DG198">
        <f>ROUND(ROUND(AF198*AJ198,2)*CX198,2)</f>
        <v>49.19</v>
      </c>
      <c r="DH198">
        <f>ROUND(ROUND(AG198*AK198,2)*CX198,2)</f>
        <v>0</v>
      </c>
      <c r="DI198">
        <f t="shared" si="81"/>
        <v>0</v>
      </c>
      <c r="DJ198">
        <f>DG198</f>
        <v>49.19</v>
      </c>
      <c r="DK198">
        <v>0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ROW(Source!A405)</f>
        <v>405</v>
      </c>
      <c r="B199">
        <v>52210569</v>
      </c>
      <c r="C199">
        <v>52213509</v>
      </c>
      <c r="D199">
        <v>30595647</v>
      </c>
      <c r="E199">
        <v>1</v>
      </c>
      <c r="F199">
        <v>1</v>
      </c>
      <c r="G199">
        <v>30515945</v>
      </c>
      <c r="H199">
        <v>2</v>
      </c>
      <c r="I199" t="s">
        <v>314</v>
      </c>
      <c r="J199" t="s">
        <v>315</v>
      </c>
      <c r="K199" t="s">
        <v>316</v>
      </c>
      <c r="L199">
        <v>1368</v>
      </c>
      <c r="N199">
        <v>1011</v>
      </c>
      <c r="O199" t="s">
        <v>307</v>
      </c>
      <c r="P199" t="s">
        <v>307</v>
      </c>
      <c r="Q199">
        <v>1</v>
      </c>
      <c r="W199">
        <v>0</v>
      </c>
      <c r="X199">
        <v>-2118605299</v>
      </c>
      <c r="Y199">
        <f t="shared" si="82"/>
        <v>1.1352000000000002</v>
      </c>
      <c r="AA199">
        <v>0</v>
      </c>
      <c r="AB199">
        <v>1687.81</v>
      </c>
      <c r="AC199">
        <v>464.01</v>
      </c>
      <c r="AD199">
        <v>0</v>
      </c>
      <c r="AE199">
        <v>0</v>
      </c>
      <c r="AF199">
        <v>141.16</v>
      </c>
      <c r="AG199">
        <v>14.54</v>
      </c>
      <c r="AH199">
        <v>0</v>
      </c>
      <c r="AI199">
        <v>1</v>
      </c>
      <c r="AJ199">
        <v>11.42</v>
      </c>
      <c r="AK199">
        <v>30.48</v>
      </c>
      <c r="AL199">
        <v>1</v>
      </c>
      <c r="AM199">
        <v>2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3</v>
      </c>
      <c r="AT199">
        <v>0.86</v>
      </c>
      <c r="AU199" t="s">
        <v>26</v>
      </c>
      <c r="AV199">
        <v>0</v>
      </c>
      <c r="AW199">
        <v>2</v>
      </c>
      <c r="AX199">
        <v>52213526</v>
      </c>
      <c r="AY199">
        <v>1</v>
      </c>
      <c r="AZ199">
        <v>2048</v>
      </c>
      <c r="BA199">
        <v>224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V199">
        <v>0</v>
      </c>
      <c r="CW199">
        <f>ROUND(Y199*Source!I405*DO199,9)</f>
        <v>0</v>
      </c>
      <c r="CX199">
        <f>ROUND(Y199*Source!I405,9)</f>
        <v>3.85968</v>
      </c>
      <c r="CY199">
        <f>AB199</f>
        <v>1687.81</v>
      </c>
      <c r="CZ199">
        <f>AF199</f>
        <v>141.16</v>
      </c>
      <c r="DA199">
        <f>AJ199</f>
        <v>11.42</v>
      </c>
      <c r="DB199">
        <f t="shared" si="83"/>
        <v>160.24799999999999</v>
      </c>
      <c r="DC199">
        <f t="shared" si="84"/>
        <v>16.5</v>
      </c>
      <c r="DD199" t="s">
        <v>3</v>
      </c>
      <c r="DE199" t="s">
        <v>3</v>
      </c>
      <c r="DF199">
        <f t="shared" si="85"/>
        <v>0</v>
      </c>
      <c r="DG199">
        <f>ROUND(ROUND(AF199*AJ199,2)*CX199,2)</f>
        <v>6222</v>
      </c>
      <c r="DH199">
        <f>ROUND(ROUND(AG199*AK199,2)*CX199,2)</f>
        <v>1710.53</v>
      </c>
      <c r="DI199">
        <f t="shared" si="81"/>
        <v>0</v>
      </c>
      <c r="DJ199">
        <f>DG199</f>
        <v>6222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ROW(Source!A405)</f>
        <v>405</v>
      </c>
      <c r="B200">
        <v>52210569</v>
      </c>
      <c r="C200">
        <v>52213509</v>
      </c>
      <c r="D200">
        <v>30595653</v>
      </c>
      <c r="E200">
        <v>1</v>
      </c>
      <c r="F200">
        <v>1</v>
      </c>
      <c r="G200">
        <v>30515945</v>
      </c>
      <c r="H200">
        <v>2</v>
      </c>
      <c r="I200" t="s">
        <v>317</v>
      </c>
      <c r="J200" t="s">
        <v>318</v>
      </c>
      <c r="K200" t="s">
        <v>319</v>
      </c>
      <c r="L200">
        <v>1368</v>
      </c>
      <c r="N200">
        <v>1011</v>
      </c>
      <c r="O200" t="s">
        <v>307</v>
      </c>
      <c r="P200" t="s">
        <v>307</v>
      </c>
      <c r="Q200">
        <v>1</v>
      </c>
      <c r="W200">
        <v>0</v>
      </c>
      <c r="X200">
        <v>-165082980</v>
      </c>
      <c r="Y200">
        <f t="shared" si="82"/>
        <v>1.0032000000000001</v>
      </c>
      <c r="AA200">
        <v>0</v>
      </c>
      <c r="AB200">
        <v>34.53</v>
      </c>
      <c r="AC200">
        <v>0</v>
      </c>
      <c r="AD200">
        <v>0</v>
      </c>
      <c r="AE200">
        <v>0</v>
      </c>
      <c r="AF200">
        <v>3.95</v>
      </c>
      <c r="AG200">
        <v>0</v>
      </c>
      <c r="AH200">
        <v>0</v>
      </c>
      <c r="AI200">
        <v>1</v>
      </c>
      <c r="AJ200">
        <v>8.35</v>
      </c>
      <c r="AK200">
        <v>30.48</v>
      </c>
      <c r="AL200">
        <v>1</v>
      </c>
      <c r="AM200">
        <v>2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0.76</v>
      </c>
      <c r="AU200" t="s">
        <v>26</v>
      </c>
      <c r="AV200">
        <v>0</v>
      </c>
      <c r="AW200">
        <v>2</v>
      </c>
      <c r="AX200">
        <v>52213527</v>
      </c>
      <c r="AY200">
        <v>1</v>
      </c>
      <c r="AZ200">
        <v>0</v>
      </c>
      <c r="BA200">
        <v>225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V200">
        <v>0</v>
      </c>
      <c r="CW200">
        <f>ROUND(Y200*Source!I405*DO200,9)</f>
        <v>0</v>
      </c>
      <c r="CX200">
        <f>ROUND(Y200*Source!I405,9)</f>
        <v>3.4108800000000001</v>
      </c>
      <c r="CY200">
        <f>AB200</f>
        <v>34.53</v>
      </c>
      <c r="CZ200">
        <f>AF200</f>
        <v>3.95</v>
      </c>
      <c r="DA200">
        <f>AJ200</f>
        <v>8.35</v>
      </c>
      <c r="DB200">
        <f t="shared" si="83"/>
        <v>3.96</v>
      </c>
      <c r="DC200">
        <f t="shared" si="84"/>
        <v>0</v>
      </c>
      <c r="DD200" t="s">
        <v>3</v>
      </c>
      <c r="DE200" t="s">
        <v>3</v>
      </c>
      <c r="DF200">
        <f t="shared" si="85"/>
        <v>0</v>
      </c>
      <c r="DG200">
        <f>ROUND(ROUND(AF200*AJ200,2)*CX200,2)</f>
        <v>112.49</v>
      </c>
      <c r="DH200">
        <f>ROUND(ROUND(AG200*AK200,2)*CX200,2)</f>
        <v>0</v>
      </c>
      <c r="DI200">
        <f t="shared" si="81"/>
        <v>0</v>
      </c>
      <c r="DJ200">
        <f>DG200</f>
        <v>112.49</v>
      </c>
      <c r="DK200">
        <v>0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ROW(Source!A405)</f>
        <v>405</v>
      </c>
      <c r="B201">
        <v>52210569</v>
      </c>
      <c r="C201">
        <v>52213509</v>
      </c>
      <c r="D201">
        <v>30571194</v>
      </c>
      <c r="E201">
        <v>1</v>
      </c>
      <c r="F201">
        <v>1</v>
      </c>
      <c r="G201">
        <v>30515945</v>
      </c>
      <c r="H201">
        <v>3</v>
      </c>
      <c r="I201" t="s">
        <v>320</v>
      </c>
      <c r="J201" t="s">
        <v>321</v>
      </c>
      <c r="K201" t="s">
        <v>322</v>
      </c>
      <c r="L201">
        <v>1348</v>
      </c>
      <c r="N201">
        <v>1009</v>
      </c>
      <c r="O201" t="s">
        <v>323</v>
      </c>
      <c r="P201" t="s">
        <v>323</v>
      </c>
      <c r="Q201">
        <v>1000</v>
      </c>
      <c r="W201">
        <v>0</v>
      </c>
      <c r="X201">
        <v>563176784</v>
      </c>
      <c r="Y201">
        <f t="shared" ref="Y201:Y206" si="86">AT201</f>
        <v>1E-4</v>
      </c>
      <c r="AA201">
        <v>76235.399999999994</v>
      </c>
      <c r="AB201">
        <v>0</v>
      </c>
      <c r="AC201">
        <v>0</v>
      </c>
      <c r="AD201">
        <v>0</v>
      </c>
      <c r="AE201">
        <v>6521.42</v>
      </c>
      <c r="AF201">
        <v>0</v>
      </c>
      <c r="AG201">
        <v>0</v>
      </c>
      <c r="AH201">
        <v>0</v>
      </c>
      <c r="AI201">
        <v>11.69</v>
      </c>
      <c r="AJ201">
        <v>1</v>
      </c>
      <c r="AK201">
        <v>1</v>
      </c>
      <c r="AL201">
        <v>1</v>
      </c>
      <c r="AM201">
        <v>2</v>
      </c>
      <c r="AN201">
        <v>0</v>
      </c>
      <c r="AO201">
        <v>1</v>
      </c>
      <c r="AP201">
        <v>1</v>
      </c>
      <c r="AQ201">
        <v>0</v>
      </c>
      <c r="AR201">
        <v>0</v>
      </c>
      <c r="AS201" t="s">
        <v>3</v>
      </c>
      <c r="AT201">
        <v>1E-4</v>
      </c>
      <c r="AU201" t="s">
        <v>3</v>
      </c>
      <c r="AV201">
        <v>0</v>
      </c>
      <c r="AW201">
        <v>2</v>
      </c>
      <c r="AX201">
        <v>52213528</v>
      </c>
      <c r="AY201">
        <v>1</v>
      </c>
      <c r="AZ201">
        <v>0</v>
      </c>
      <c r="BA201">
        <v>226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V201">
        <v>0</v>
      </c>
      <c r="CW201">
        <v>0</v>
      </c>
      <c r="CX201">
        <f>ROUND(Y201*Source!I405,9)</f>
        <v>3.4000000000000002E-4</v>
      </c>
      <c r="CY201">
        <f t="shared" ref="CY201:CY206" si="87">AA201</f>
        <v>76235.399999999994</v>
      </c>
      <c r="CZ201">
        <f t="shared" ref="CZ201:CZ206" si="88">AE201</f>
        <v>6521.42</v>
      </c>
      <c r="DA201">
        <f t="shared" ref="DA201:DA206" si="89">AI201</f>
        <v>11.69</v>
      </c>
      <c r="DB201">
        <f t="shared" ref="DB201:DB206" si="90">ROUND(ROUND(AT201*CZ201,2),6)</f>
        <v>0.65</v>
      </c>
      <c r="DC201">
        <f t="shared" ref="DC201:DC206" si="91">ROUND(ROUND(AT201*AG201,2),6)</f>
        <v>0</v>
      </c>
      <c r="DD201" t="s">
        <v>3</v>
      </c>
      <c r="DE201" t="s">
        <v>3</v>
      </c>
      <c r="DF201">
        <f t="shared" ref="DF201:DF206" si="92">ROUND(ROUND(AE201*AI201,2)*CX201,2)</f>
        <v>25.92</v>
      </c>
      <c r="DG201">
        <f t="shared" ref="DG201:DG207" si="93">ROUND(ROUND(AF201,2)*CX201,2)</f>
        <v>0</v>
      </c>
      <c r="DH201">
        <f t="shared" ref="DH201:DH207" si="94">ROUND(ROUND(AG201,2)*CX201,2)</f>
        <v>0</v>
      </c>
      <c r="DI201">
        <f t="shared" si="81"/>
        <v>0</v>
      </c>
      <c r="DJ201">
        <f t="shared" ref="DJ201:DJ206" si="95">DF201</f>
        <v>25.92</v>
      </c>
      <c r="DK201">
        <v>0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ROW(Source!A405)</f>
        <v>405</v>
      </c>
      <c r="B202">
        <v>52210569</v>
      </c>
      <c r="C202">
        <v>52213509</v>
      </c>
      <c r="D202">
        <v>30572584</v>
      </c>
      <c r="E202">
        <v>1</v>
      </c>
      <c r="F202">
        <v>1</v>
      </c>
      <c r="G202">
        <v>30515945</v>
      </c>
      <c r="H202">
        <v>3</v>
      </c>
      <c r="I202" t="s">
        <v>324</v>
      </c>
      <c r="J202" t="s">
        <v>325</v>
      </c>
      <c r="K202" t="s">
        <v>326</v>
      </c>
      <c r="L202">
        <v>1346</v>
      </c>
      <c r="N202">
        <v>1009</v>
      </c>
      <c r="O202" t="s">
        <v>166</v>
      </c>
      <c r="P202" t="s">
        <v>166</v>
      </c>
      <c r="Q202">
        <v>1</v>
      </c>
      <c r="W202">
        <v>0</v>
      </c>
      <c r="X202">
        <v>362211761</v>
      </c>
      <c r="Y202">
        <f t="shared" si="86"/>
        <v>0.09</v>
      </c>
      <c r="AA202">
        <v>129.41</v>
      </c>
      <c r="AB202">
        <v>0</v>
      </c>
      <c r="AC202">
        <v>0</v>
      </c>
      <c r="AD202">
        <v>0</v>
      </c>
      <c r="AE202">
        <v>18.149999999999999</v>
      </c>
      <c r="AF202">
        <v>0</v>
      </c>
      <c r="AG202">
        <v>0</v>
      </c>
      <c r="AH202">
        <v>0</v>
      </c>
      <c r="AI202">
        <v>7.13</v>
      </c>
      <c r="AJ202">
        <v>1</v>
      </c>
      <c r="AK202">
        <v>1</v>
      </c>
      <c r="AL202">
        <v>1</v>
      </c>
      <c r="AM202">
        <v>2</v>
      </c>
      <c r="AN202">
        <v>0</v>
      </c>
      <c r="AO202">
        <v>1</v>
      </c>
      <c r="AP202">
        <v>1</v>
      </c>
      <c r="AQ202">
        <v>0</v>
      </c>
      <c r="AR202">
        <v>0</v>
      </c>
      <c r="AS202" t="s">
        <v>3</v>
      </c>
      <c r="AT202">
        <v>0.09</v>
      </c>
      <c r="AU202" t="s">
        <v>3</v>
      </c>
      <c r="AV202">
        <v>0</v>
      </c>
      <c r="AW202">
        <v>2</v>
      </c>
      <c r="AX202">
        <v>52213529</v>
      </c>
      <c r="AY202">
        <v>1</v>
      </c>
      <c r="AZ202">
        <v>0</v>
      </c>
      <c r="BA202">
        <v>227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V202">
        <v>0</v>
      </c>
      <c r="CW202">
        <v>0</v>
      </c>
      <c r="CX202">
        <f>ROUND(Y202*Source!I405,9)</f>
        <v>0.30599999999999999</v>
      </c>
      <c r="CY202">
        <f t="shared" si="87"/>
        <v>129.41</v>
      </c>
      <c r="CZ202">
        <f t="shared" si="88"/>
        <v>18.149999999999999</v>
      </c>
      <c r="DA202">
        <f t="shared" si="89"/>
        <v>7.13</v>
      </c>
      <c r="DB202">
        <f t="shared" si="90"/>
        <v>1.63</v>
      </c>
      <c r="DC202">
        <f t="shared" si="91"/>
        <v>0</v>
      </c>
      <c r="DD202" t="s">
        <v>3</v>
      </c>
      <c r="DE202" t="s">
        <v>3</v>
      </c>
      <c r="DF202">
        <f t="shared" si="92"/>
        <v>39.6</v>
      </c>
      <c r="DG202">
        <f t="shared" si="93"/>
        <v>0</v>
      </c>
      <c r="DH202">
        <f t="shared" si="94"/>
        <v>0</v>
      </c>
      <c r="DI202">
        <f t="shared" si="81"/>
        <v>0</v>
      </c>
      <c r="DJ202">
        <f t="shared" si="95"/>
        <v>39.6</v>
      </c>
      <c r="DK202">
        <v>0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ROW(Source!A405)</f>
        <v>405</v>
      </c>
      <c r="B203">
        <v>52210569</v>
      </c>
      <c r="C203">
        <v>52213509</v>
      </c>
      <c r="D203">
        <v>30571269</v>
      </c>
      <c r="E203">
        <v>1</v>
      </c>
      <c r="F203">
        <v>1</v>
      </c>
      <c r="G203">
        <v>30515945</v>
      </c>
      <c r="H203">
        <v>3</v>
      </c>
      <c r="I203" t="s">
        <v>327</v>
      </c>
      <c r="J203" t="s">
        <v>328</v>
      </c>
      <c r="K203" t="s">
        <v>329</v>
      </c>
      <c r="L203">
        <v>1339</v>
      </c>
      <c r="N203">
        <v>1007</v>
      </c>
      <c r="O203" t="s">
        <v>222</v>
      </c>
      <c r="P203" t="s">
        <v>222</v>
      </c>
      <c r="Q203">
        <v>1</v>
      </c>
      <c r="W203">
        <v>0</v>
      </c>
      <c r="X203">
        <v>-723752243</v>
      </c>
      <c r="Y203">
        <f t="shared" si="86"/>
        <v>0.01</v>
      </c>
      <c r="AA203">
        <v>8083.31</v>
      </c>
      <c r="AB203">
        <v>0</v>
      </c>
      <c r="AC203">
        <v>0</v>
      </c>
      <c r="AD203">
        <v>0</v>
      </c>
      <c r="AE203">
        <v>1183.5</v>
      </c>
      <c r="AF203">
        <v>0</v>
      </c>
      <c r="AG203">
        <v>0</v>
      </c>
      <c r="AH203">
        <v>0</v>
      </c>
      <c r="AI203">
        <v>6.83</v>
      </c>
      <c r="AJ203">
        <v>1</v>
      </c>
      <c r="AK203">
        <v>1</v>
      </c>
      <c r="AL203">
        <v>1</v>
      </c>
      <c r="AM203">
        <v>2</v>
      </c>
      <c r="AN203">
        <v>0</v>
      </c>
      <c r="AO203">
        <v>1</v>
      </c>
      <c r="AP203">
        <v>1</v>
      </c>
      <c r="AQ203">
        <v>0</v>
      </c>
      <c r="AR203">
        <v>0</v>
      </c>
      <c r="AS203" t="s">
        <v>3</v>
      </c>
      <c r="AT203">
        <v>0.01</v>
      </c>
      <c r="AU203" t="s">
        <v>3</v>
      </c>
      <c r="AV203">
        <v>0</v>
      </c>
      <c r="AW203">
        <v>2</v>
      </c>
      <c r="AX203">
        <v>52213530</v>
      </c>
      <c r="AY203">
        <v>1</v>
      </c>
      <c r="AZ203">
        <v>0</v>
      </c>
      <c r="BA203">
        <v>228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V203">
        <v>0</v>
      </c>
      <c r="CW203">
        <v>0</v>
      </c>
      <c r="CX203">
        <f>ROUND(Y203*Source!I405,9)</f>
        <v>3.4000000000000002E-2</v>
      </c>
      <c r="CY203">
        <f t="shared" si="87"/>
        <v>8083.31</v>
      </c>
      <c r="CZ203">
        <f t="shared" si="88"/>
        <v>1183.5</v>
      </c>
      <c r="DA203">
        <f t="shared" si="89"/>
        <v>6.83</v>
      </c>
      <c r="DB203">
        <f t="shared" si="90"/>
        <v>11.84</v>
      </c>
      <c r="DC203">
        <f t="shared" si="91"/>
        <v>0</v>
      </c>
      <c r="DD203" t="s">
        <v>3</v>
      </c>
      <c r="DE203" t="s">
        <v>3</v>
      </c>
      <c r="DF203">
        <f t="shared" si="92"/>
        <v>274.83</v>
      </c>
      <c r="DG203">
        <f t="shared" si="93"/>
        <v>0</v>
      </c>
      <c r="DH203">
        <f t="shared" si="94"/>
        <v>0</v>
      </c>
      <c r="DI203">
        <f t="shared" si="81"/>
        <v>0</v>
      </c>
      <c r="DJ203">
        <f t="shared" si="95"/>
        <v>274.83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ROW(Source!A405)</f>
        <v>405</v>
      </c>
      <c r="B204">
        <v>52210569</v>
      </c>
      <c r="C204">
        <v>52213509</v>
      </c>
      <c r="D204">
        <v>30571128</v>
      </c>
      <c r="E204">
        <v>1</v>
      </c>
      <c r="F204">
        <v>1</v>
      </c>
      <c r="G204">
        <v>30515945</v>
      </c>
      <c r="H204">
        <v>3</v>
      </c>
      <c r="I204" t="s">
        <v>330</v>
      </c>
      <c r="J204" t="s">
        <v>331</v>
      </c>
      <c r="K204" t="s">
        <v>332</v>
      </c>
      <c r="L204">
        <v>1348</v>
      </c>
      <c r="N204">
        <v>1009</v>
      </c>
      <c r="O204" t="s">
        <v>323</v>
      </c>
      <c r="P204" t="s">
        <v>323</v>
      </c>
      <c r="Q204">
        <v>1000</v>
      </c>
      <c r="W204">
        <v>0</v>
      </c>
      <c r="X204">
        <v>-1216696637</v>
      </c>
      <c r="Y204">
        <f t="shared" si="86"/>
        <v>2.8700000000000002E-3</v>
      </c>
      <c r="AA204">
        <v>119891.56</v>
      </c>
      <c r="AB204">
        <v>0</v>
      </c>
      <c r="AC204">
        <v>0</v>
      </c>
      <c r="AD204">
        <v>0</v>
      </c>
      <c r="AE204">
        <v>24618.39</v>
      </c>
      <c r="AF204">
        <v>0</v>
      </c>
      <c r="AG204">
        <v>0</v>
      </c>
      <c r="AH204">
        <v>0</v>
      </c>
      <c r="AI204">
        <v>4.87</v>
      </c>
      <c r="AJ204">
        <v>1</v>
      </c>
      <c r="AK204">
        <v>1</v>
      </c>
      <c r="AL204">
        <v>1</v>
      </c>
      <c r="AM204">
        <v>2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3</v>
      </c>
      <c r="AT204">
        <v>2.8700000000000002E-3</v>
      </c>
      <c r="AU204" t="s">
        <v>3</v>
      </c>
      <c r="AV204">
        <v>0</v>
      </c>
      <c r="AW204">
        <v>2</v>
      </c>
      <c r="AX204">
        <v>52213531</v>
      </c>
      <c r="AY204">
        <v>1</v>
      </c>
      <c r="AZ204">
        <v>0</v>
      </c>
      <c r="BA204">
        <v>229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V204">
        <v>0</v>
      </c>
      <c r="CW204">
        <v>0</v>
      </c>
      <c r="CX204">
        <f>ROUND(Y204*Source!I405,9)</f>
        <v>9.7579999999999993E-3</v>
      </c>
      <c r="CY204">
        <f t="shared" si="87"/>
        <v>119891.56</v>
      </c>
      <c r="CZ204">
        <f t="shared" si="88"/>
        <v>24618.39</v>
      </c>
      <c r="DA204">
        <f t="shared" si="89"/>
        <v>4.87</v>
      </c>
      <c r="DB204">
        <f t="shared" si="90"/>
        <v>70.650000000000006</v>
      </c>
      <c r="DC204">
        <f t="shared" si="91"/>
        <v>0</v>
      </c>
      <c r="DD204" t="s">
        <v>3</v>
      </c>
      <c r="DE204" t="s">
        <v>3</v>
      </c>
      <c r="DF204">
        <f t="shared" si="92"/>
        <v>1169.9000000000001</v>
      </c>
      <c r="DG204">
        <f t="shared" si="93"/>
        <v>0</v>
      </c>
      <c r="DH204">
        <f t="shared" si="94"/>
        <v>0</v>
      </c>
      <c r="DI204">
        <f t="shared" si="81"/>
        <v>0</v>
      </c>
      <c r="DJ204">
        <f t="shared" si="95"/>
        <v>1169.9000000000001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ROW(Source!A405)</f>
        <v>405</v>
      </c>
      <c r="B205">
        <v>52210569</v>
      </c>
      <c r="C205">
        <v>52213509</v>
      </c>
      <c r="D205">
        <v>30571881</v>
      </c>
      <c r="E205">
        <v>1</v>
      </c>
      <c r="F205">
        <v>1</v>
      </c>
      <c r="G205">
        <v>30515945</v>
      </c>
      <c r="H205">
        <v>3</v>
      </c>
      <c r="I205" t="s">
        <v>333</v>
      </c>
      <c r="J205" t="s">
        <v>334</v>
      </c>
      <c r="K205" t="s">
        <v>335</v>
      </c>
      <c r="L205">
        <v>1348</v>
      </c>
      <c r="N205">
        <v>1009</v>
      </c>
      <c r="O205" t="s">
        <v>323</v>
      </c>
      <c r="P205" t="s">
        <v>323</v>
      </c>
      <c r="Q205">
        <v>1000</v>
      </c>
      <c r="W205">
        <v>0</v>
      </c>
      <c r="X205">
        <v>-1557622869</v>
      </c>
      <c r="Y205">
        <f t="shared" si="86"/>
        <v>9.4000000000000004E-3</v>
      </c>
      <c r="AA205">
        <v>54621.75</v>
      </c>
      <c r="AB205">
        <v>0</v>
      </c>
      <c r="AC205">
        <v>0</v>
      </c>
      <c r="AD205">
        <v>0</v>
      </c>
      <c r="AE205">
        <v>6870.66</v>
      </c>
      <c r="AF205">
        <v>0</v>
      </c>
      <c r="AG205">
        <v>0</v>
      </c>
      <c r="AH205">
        <v>0</v>
      </c>
      <c r="AI205">
        <v>7.95</v>
      </c>
      <c r="AJ205">
        <v>1</v>
      </c>
      <c r="AK205">
        <v>1</v>
      </c>
      <c r="AL205">
        <v>1</v>
      </c>
      <c r="AM205">
        <v>2</v>
      </c>
      <c r="AN205">
        <v>0</v>
      </c>
      <c r="AO205">
        <v>1</v>
      </c>
      <c r="AP205">
        <v>1</v>
      </c>
      <c r="AQ205">
        <v>0</v>
      </c>
      <c r="AR205">
        <v>0</v>
      </c>
      <c r="AS205" t="s">
        <v>3</v>
      </c>
      <c r="AT205">
        <v>9.4000000000000004E-3</v>
      </c>
      <c r="AU205" t="s">
        <v>3</v>
      </c>
      <c r="AV205">
        <v>0</v>
      </c>
      <c r="AW205">
        <v>2</v>
      </c>
      <c r="AX205">
        <v>52213532</v>
      </c>
      <c r="AY205">
        <v>1</v>
      </c>
      <c r="AZ205">
        <v>0</v>
      </c>
      <c r="BA205">
        <v>230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V205">
        <v>0</v>
      </c>
      <c r="CW205">
        <v>0</v>
      </c>
      <c r="CX205">
        <f>ROUND(Y205*Source!I405,9)</f>
        <v>3.1960000000000002E-2</v>
      </c>
      <c r="CY205">
        <f t="shared" si="87"/>
        <v>54621.75</v>
      </c>
      <c r="CZ205">
        <f t="shared" si="88"/>
        <v>6870.66</v>
      </c>
      <c r="DA205">
        <f t="shared" si="89"/>
        <v>7.95</v>
      </c>
      <c r="DB205">
        <f t="shared" si="90"/>
        <v>64.58</v>
      </c>
      <c r="DC205">
        <f t="shared" si="91"/>
        <v>0</v>
      </c>
      <c r="DD205" t="s">
        <v>3</v>
      </c>
      <c r="DE205" t="s">
        <v>3</v>
      </c>
      <c r="DF205">
        <f t="shared" si="92"/>
        <v>1745.71</v>
      </c>
      <c r="DG205">
        <f t="shared" si="93"/>
        <v>0</v>
      </c>
      <c r="DH205">
        <f t="shared" si="94"/>
        <v>0</v>
      </c>
      <c r="DI205">
        <f t="shared" si="81"/>
        <v>0</v>
      </c>
      <c r="DJ205">
        <f t="shared" si="95"/>
        <v>1745.71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ROW(Source!A405)</f>
        <v>405</v>
      </c>
      <c r="B206">
        <v>52210569</v>
      </c>
      <c r="C206">
        <v>52213509</v>
      </c>
      <c r="D206">
        <v>30571908</v>
      </c>
      <c r="E206">
        <v>1</v>
      </c>
      <c r="F206">
        <v>1</v>
      </c>
      <c r="G206">
        <v>30515945</v>
      </c>
      <c r="H206">
        <v>3</v>
      </c>
      <c r="I206" t="s">
        <v>336</v>
      </c>
      <c r="J206" t="s">
        <v>337</v>
      </c>
      <c r="K206" t="s">
        <v>338</v>
      </c>
      <c r="L206">
        <v>1348</v>
      </c>
      <c r="N206">
        <v>1009</v>
      </c>
      <c r="O206" t="s">
        <v>323</v>
      </c>
      <c r="P206" t="s">
        <v>323</v>
      </c>
      <c r="Q206">
        <v>1000</v>
      </c>
      <c r="W206">
        <v>0</v>
      </c>
      <c r="X206">
        <v>195369394</v>
      </c>
      <c r="Y206">
        <f t="shared" si="86"/>
        <v>4.0000000000000003E-5</v>
      </c>
      <c r="AA206">
        <v>85798.95</v>
      </c>
      <c r="AB206">
        <v>0</v>
      </c>
      <c r="AC206">
        <v>0</v>
      </c>
      <c r="AD206">
        <v>0</v>
      </c>
      <c r="AE206">
        <v>9098.51</v>
      </c>
      <c r="AF206">
        <v>0</v>
      </c>
      <c r="AG206">
        <v>0</v>
      </c>
      <c r="AH206">
        <v>0</v>
      </c>
      <c r="AI206">
        <v>9.43</v>
      </c>
      <c r="AJ206">
        <v>1</v>
      </c>
      <c r="AK206">
        <v>1</v>
      </c>
      <c r="AL206">
        <v>1</v>
      </c>
      <c r="AM206">
        <v>2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4.0000000000000003E-5</v>
      </c>
      <c r="AU206" t="s">
        <v>3</v>
      </c>
      <c r="AV206">
        <v>0</v>
      </c>
      <c r="AW206">
        <v>2</v>
      </c>
      <c r="AX206">
        <v>52213533</v>
      </c>
      <c r="AY206">
        <v>1</v>
      </c>
      <c r="AZ206">
        <v>0</v>
      </c>
      <c r="BA206">
        <v>231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V206">
        <v>0</v>
      </c>
      <c r="CW206">
        <v>0</v>
      </c>
      <c r="CX206">
        <f>ROUND(Y206*Source!I405,9)</f>
        <v>1.36E-4</v>
      </c>
      <c r="CY206">
        <f t="shared" si="87"/>
        <v>85798.95</v>
      </c>
      <c r="CZ206">
        <f t="shared" si="88"/>
        <v>9098.51</v>
      </c>
      <c r="DA206">
        <f t="shared" si="89"/>
        <v>9.43</v>
      </c>
      <c r="DB206">
        <f t="shared" si="90"/>
        <v>0.36</v>
      </c>
      <c r="DC206">
        <f t="shared" si="91"/>
        <v>0</v>
      </c>
      <c r="DD206" t="s">
        <v>3</v>
      </c>
      <c r="DE206" t="s">
        <v>3</v>
      </c>
      <c r="DF206">
        <f t="shared" si="92"/>
        <v>11.67</v>
      </c>
      <c r="DG206">
        <f t="shared" si="93"/>
        <v>0</v>
      </c>
      <c r="DH206">
        <f t="shared" si="94"/>
        <v>0</v>
      </c>
      <c r="DI206">
        <f t="shared" si="81"/>
        <v>0</v>
      </c>
      <c r="DJ206">
        <f t="shared" si="95"/>
        <v>11.67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ROW(Source!A410)</f>
        <v>410</v>
      </c>
      <c r="B207">
        <v>52210627</v>
      </c>
      <c r="C207">
        <v>52213539</v>
      </c>
      <c r="D207">
        <v>30515951</v>
      </c>
      <c r="E207">
        <v>30515945</v>
      </c>
      <c r="F207">
        <v>1</v>
      </c>
      <c r="G207">
        <v>30515945</v>
      </c>
      <c r="H207">
        <v>1</v>
      </c>
      <c r="I207" t="s">
        <v>301</v>
      </c>
      <c r="J207" t="s">
        <v>3</v>
      </c>
      <c r="K207" t="s">
        <v>302</v>
      </c>
      <c r="L207">
        <v>1191</v>
      </c>
      <c r="N207">
        <v>1013</v>
      </c>
      <c r="O207" t="s">
        <v>303</v>
      </c>
      <c r="P207" t="s">
        <v>303</v>
      </c>
      <c r="Q207">
        <v>1</v>
      </c>
      <c r="W207">
        <v>0</v>
      </c>
      <c r="X207">
        <v>476480486</v>
      </c>
      <c r="Y207">
        <f>((AT207*1.2)*1.1)</f>
        <v>132.43559999999999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1</v>
      </c>
      <c r="AJ207">
        <v>1</v>
      </c>
      <c r="AK207">
        <v>1</v>
      </c>
      <c r="AL207">
        <v>1</v>
      </c>
      <c r="AM207">
        <v>5</v>
      </c>
      <c r="AN207">
        <v>0</v>
      </c>
      <c r="AO207">
        <v>1</v>
      </c>
      <c r="AP207">
        <v>1</v>
      </c>
      <c r="AQ207">
        <v>0</v>
      </c>
      <c r="AR207">
        <v>0</v>
      </c>
      <c r="AS207" t="s">
        <v>3</v>
      </c>
      <c r="AT207">
        <v>100.33</v>
      </c>
      <c r="AU207" t="s">
        <v>26</v>
      </c>
      <c r="AV207">
        <v>1</v>
      </c>
      <c r="AW207">
        <v>2</v>
      </c>
      <c r="AX207">
        <v>52213545</v>
      </c>
      <c r="AY207">
        <v>1</v>
      </c>
      <c r="AZ207">
        <v>0</v>
      </c>
      <c r="BA207">
        <v>235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U207">
        <f>ROUND(AT207*Source!I410*AH207*AL207,2)</f>
        <v>0</v>
      </c>
      <c r="CV207">
        <f>ROUND(Y207*Source!I410,9)</f>
        <v>15.50820876</v>
      </c>
      <c r="CW207">
        <v>0</v>
      </c>
      <c r="CX207">
        <f>ROUND(Y207*Source!I410,9)</f>
        <v>15.50820876</v>
      </c>
      <c r="CY207">
        <f>AD207</f>
        <v>0</v>
      </c>
      <c r="CZ207">
        <f>AH207</f>
        <v>0</v>
      </c>
      <c r="DA207">
        <f>AL207</f>
        <v>1</v>
      </c>
      <c r="DB207">
        <f>ROUND(((ROUND(AT207*CZ207,2)*1.2)*1.1),6)</f>
        <v>0</v>
      </c>
      <c r="DC207">
        <f>ROUND(((ROUND(AT207*AG207,2)*1.2)*1.1),6)</f>
        <v>0</v>
      </c>
      <c r="DD207" t="s">
        <v>3</v>
      </c>
      <c r="DE207" t="s">
        <v>3</v>
      </c>
      <c r="DF207">
        <f>ROUND(ROUND(AE207,2)*CX207,2)</f>
        <v>0</v>
      </c>
      <c r="DG207">
        <f t="shared" si="93"/>
        <v>0</v>
      </c>
      <c r="DH207">
        <f t="shared" si="94"/>
        <v>0</v>
      </c>
      <c r="DI207">
        <f t="shared" si="81"/>
        <v>0</v>
      </c>
      <c r="DJ207">
        <f>DI207</f>
        <v>0</v>
      </c>
      <c r="DK207">
        <v>0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ROW(Source!A410)</f>
        <v>410</v>
      </c>
      <c r="B208">
        <v>52210627</v>
      </c>
      <c r="C208">
        <v>52213539</v>
      </c>
      <c r="D208">
        <v>30595791</v>
      </c>
      <c r="E208">
        <v>1</v>
      </c>
      <c r="F208">
        <v>1</v>
      </c>
      <c r="G208">
        <v>30515945</v>
      </c>
      <c r="H208">
        <v>2</v>
      </c>
      <c r="I208" t="s">
        <v>346</v>
      </c>
      <c r="J208" t="s">
        <v>347</v>
      </c>
      <c r="K208" t="s">
        <v>348</v>
      </c>
      <c r="L208">
        <v>1368</v>
      </c>
      <c r="N208">
        <v>1011</v>
      </c>
      <c r="O208" t="s">
        <v>307</v>
      </c>
      <c r="P208" t="s">
        <v>307</v>
      </c>
      <c r="Q208">
        <v>1</v>
      </c>
      <c r="W208">
        <v>0</v>
      </c>
      <c r="X208">
        <v>-1515164169</v>
      </c>
      <c r="Y208">
        <f>((AT208*1.2)*1.1)</f>
        <v>48.602400000000003</v>
      </c>
      <c r="AA208">
        <v>0</v>
      </c>
      <c r="AB208">
        <v>84.06</v>
      </c>
      <c r="AC208">
        <v>0</v>
      </c>
      <c r="AD208">
        <v>0</v>
      </c>
      <c r="AE208">
        <v>0</v>
      </c>
      <c r="AF208">
        <v>7.11</v>
      </c>
      <c r="AG208">
        <v>0</v>
      </c>
      <c r="AH208">
        <v>0</v>
      </c>
      <c r="AI208">
        <v>1</v>
      </c>
      <c r="AJ208">
        <v>11.08</v>
      </c>
      <c r="AK208">
        <v>30.48</v>
      </c>
      <c r="AL208">
        <v>1</v>
      </c>
      <c r="AM208">
        <v>2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36.82</v>
      </c>
      <c r="AU208" t="s">
        <v>26</v>
      </c>
      <c r="AV208">
        <v>0</v>
      </c>
      <c r="AW208">
        <v>2</v>
      </c>
      <c r="AX208">
        <v>52213546</v>
      </c>
      <c r="AY208">
        <v>1</v>
      </c>
      <c r="AZ208">
        <v>0</v>
      </c>
      <c r="BA208">
        <v>236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V208">
        <v>0</v>
      </c>
      <c r="CW208">
        <f>ROUND(Y208*Source!I410*DO208,9)</f>
        <v>0</v>
      </c>
      <c r="CX208">
        <f>ROUND(Y208*Source!I410,9)</f>
        <v>5.6913410400000002</v>
      </c>
      <c r="CY208">
        <f>AB208</f>
        <v>84.06</v>
      </c>
      <c r="CZ208">
        <f>AF208</f>
        <v>7.11</v>
      </c>
      <c r="DA208">
        <f>AJ208</f>
        <v>11.08</v>
      </c>
      <c r="DB208">
        <f>ROUND(((ROUND(AT208*CZ208,2)*1.2)*1.1),6)</f>
        <v>345.56279999999998</v>
      </c>
      <c r="DC208">
        <f>ROUND(((ROUND(AT208*AG208,2)*1.2)*1.1),6)</f>
        <v>0</v>
      </c>
      <c r="DD208" t="s">
        <v>3</v>
      </c>
      <c r="DE208" t="s">
        <v>3</v>
      </c>
      <c r="DF208">
        <f>ROUND(ROUND(AE208,2)*CX208,2)</f>
        <v>0</v>
      </c>
      <c r="DG208">
        <f>ROUND(ROUND(AF208*AJ208,2)*CX208,2)</f>
        <v>448.36</v>
      </c>
      <c r="DH208">
        <f>ROUND(ROUND(AG208*AK208,2)*CX208,2)</f>
        <v>0</v>
      </c>
      <c r="DI208">
        <f t="shared" si="81"/>
        <v>0</v>
      </c>
      <c r="DJ208">
        <f>DG208</f>
        <v>448.36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ROW(Source!A410)</f>
        <v>410</v>
      </c>
      <c r="B209">
        <v>52210627</v>
      </c>
      <c r="C209">
        <v>52213539</v>
      </c>
      <c r="D209">
        <v>30596074</v>
      </c>
      <c r="E209">
        <v>1</v>
      </c>
      <c r="F209">
        <v>1</v>
      </c>
      <c r="G209">
        <v>30515945</v>
      </c>
      <c r="H209">
        <v>2</v>
      </c>
      <c r="I209" t="s">
        <v>349</v>
      </c>
      <c r="J209" t="s">
        <v>350</v>
      </c>
      <c r="K209" t="s">
        <v>351</v>
      </c>
      <c r="L209">
        <v>1368</v>
      </c>
      <c r="N209">
        <v>1011</v>
      </c>
      <c r="O209" t="s">
        <v>307</v>
      </c>
      <c r="P209" t="s">
        <v>307</v>
      </c>
      <c r="Q209">
        <v>1</v>
      </c>
      <c r="W209">
        <v>0</v>
      </c>
      <c r="X209">
        <v>-1440889904</v>
      </c>
      <c r="Y209">
        <f>((AT209*1.2)*1.1)</f>
        <v>0.64680000000000004</v>
      </c>
      <c r="AA209">
        <v>0</v>
      </c>
      <c r="AB209">
        <v>1076.43</v>
      </c>
      <c r="AC209">
        <v>410.43</v>
      </c>
      <c r="AD209">
        <v>0</v>
      </c>
      <c r="AE209">
        <v>0</v>
      </c>
      <c r="AF209">
        <v>83.1</v>
      </c>
      <c r="AG209">
        <v>12.62</v>
      </c>
      <c r="AH209">
        <v>0</v>
      </c>
      <c r="AI209">
        <v>1</v>
      </c>
      <c r="AJ209">
        <v>12.14</v>
      </c>
      <c r="AK209">
        <v>30.48</v>
      </c>
      <c r="AL209">
        <v>1</v>
      </c>
      <c r="AM209">
        <v>2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0.49</v>
      </c>
      <c r="AU209" t="s">
        <v>26</v>
      </c>
      <c r="AV209">
        <v>0</v>
      </c>
      <c r="AW209">
        <v>2</v>
      </c>
      <c r="AX209">
        <v>52213547</v>
      </c>
      <c r="AY209">
        <v>1</v>
      </c>
      <c r="AZ209">
        <v>0</v>
      </c>
      <c r="BA209">
        <v>237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V209">
        <v>0</v>
      </c>
      <c r="CW209">
        <f>ROUND(Y209*Source!I410*DO209,9)</f>
        <v>0</v>
      </c>
      <c r="CX209">
        <f>ROUND(Y209*Source!I410,9)</f>
        <v>7.5740279999999993E-2</v>
      </c>
      <c r="CY209">
        <f>AB209</f>
        <v>1076.43</v>
      </c>
      <c r="CZ209">
        <f>AF209</f>
        <v>83.1</v>
      </c>
      <c r="DA209">
        <f>AJ209</f>
        <v>12.14</v>
      </c>
      <c r="DB209">
        <f>ROUND(((ROUND(AT209*CZ209,2)*1.2)*1.1),6)</f>
        <v>53.750399999999999</v>
      </c>
      <c r="DC209">
        <f>ROUND(((ROUND(AT209*AG209,2)*1.2)*1.1),6)</f>
        <v>8.1576000000000004</v>
      </c>
      <c r="DD209" t="s">
        <v>3</v>
      </c>
      <c r="DE209" t="s">
        <v>3</v>
      </c>
      <c r="DF209">
        <f>ROUND(ROUND(AE209,2)*CX209,2)</f>
        <v>0</v>
      </c>
      <c r="DG209">
        <f>ROUND(ROUND(AF209*AJ209,2)*CX209,2)</f>
        <v>76.41</v>
      </c>
      <c r="DH209">
        <f>ROUND(ROUND(AG209*AK209,2)*CX209,2)</f>
        <v>29.13</v>
      </c>
      <c r="DI209">
        <f t="shared" si="81"/>
        <v>0</v>
      </c>
      <c r="DJ209">
        <f>DG209</f>
        <v>76.41</v>
      </c>
      <c r="DK209">
        <v>0</v>
      </c>
      <c r="DL209" t="s">
        <v>3</v>
      </c>
      <c r="DM209">
        <v>0</v>
      </c>
      <c r="DN209" t="s">
        <v>3</v>
      </c>
      <c r="DO209">
        <v>0</v>
      </c>
    </row>
    <row r="210" spans="1:119" x14ac:dyDescent="0.2">
      <c r="A210">
        <f>ROW(Source!A410)</f>
        <v>410</v>
      </c>
      <c r="B210">
        <v>52210627</v>
      </c>
      <c r="C210">
        <v>52213539</v>
      </c>
      <c r="D210">
        <v>30572504</v>
      </c>
      <c r="E210">
        <v>1</v>
      </c>
      <c r="F210">
        <v>1</v>
      </c>
      <c r="G210">
        <v>30515945</v>
      </c>
      <c r="H210">
        <v>3</v>
      </c>
      <c r="I210" t="s">
        <v>352</v>
      </c>
      <c r="J210" t="s">
        <v>353</v>
      </c>
      <c r="K210" t="s">
        <v>354</v>
      </c>
      <c r="L210">
        <v>1346</v>
      </c>
      <c r="N210">
        <v>1009</v>
      </c>
      <c r="O210" t="s">
        <v>166</v>
      </c>
      <c r="P210" t="s">
        <v>166</v>
      </c>
      <c r="Q210">
        <v>1</v>
      </c>
      <c r="W210">
        <v>0</v>
      </c>
      <c r="X210">
        <v>1247009049</v>
      </c>
      <c r="Y210">
        <f>((AT210*1)*1)</f>
        <v>3.895</v>
      </c>
      <c r="AA210">
        <v>94.7</v>
      </c>
      <c r="AB210">
        <v>0</v>
      </c>
      <c r="AC210">
        <v>0</v>
      </c>
      <c r="AD210">
        <v>0</v>
      </c>
      <c r="AE210">
        <v>29.9</v>
      </c>
      <c r="AF210">
        <v>0</v>
      </c>
      <c r="AG210">
        <v>0</v>
      </c>
      <c r="AH210">
        <v>0</v>
      </c>
      <c r="AI210">
        <v>2.93</v>
      </c>
      <c r="AJ210">
        <v>1</v>
      </c>
      <c r="AK210">
        <v>1</v>
      </c>
      <c r="AL210">
        <v>1</v>
      </c>
      <c r="AM210">
        <v>2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3.895</v>
      </c>
      <c r="AU210" t="s">
        <v>54</v>
      </c>
      <c r="AV210">
        <v>0</v>
      </c>
      <c r="AW210">
        <v>2</v>
      </c>
      <c r="AX210">
        <v>52213548</v>
      </c>
      <c r="AY210">
        <v>1</v>
      </c>
      <c r="AZ210">
        <v>0</v>
      </c>
      <c r="BA210">
        <v>238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V210">
        <v>0</v>
      </c>
      <c r="CW210">
        <v>0</v>
      </c>
      <c r="CX210">
        <f>ROUND(Y210*Source!I410,9)</f>
        <v>0.45610450000000002</v>
      </c>
      <c r="CY210">
        <f>AA210</f>
        <v>94.7</v>
      </c>
      <c r="CZ210">
        <f>AE210</f>
        <v>29.9</v>
      </c>
      <c r="DA210">
        <f>AI210</f>
        <v>2.93</v>
      </c>
      <c r="DB210">
        <f>ROUND(((ROUND(AT210*CZ210,2)*1)*1),6)</f>
        <v>116.46</v>
      </c>
      <c r="DC210">
        <f>ROUND(((ROUND(AT210*AG210,2)*1)*1),6)</f>
        <v>0</v>
      </c>
      <c r="DD210" t="s">
        <v>3</v>
      </c>
      <c r="DE210" t="s">
        <v>3</v>
      </c>
      <c r="DF210">
        <f>ROUND(ROUND(AE210*AI210,2)*CX210,2)</f>
        <v>39.96</v>
      </c>
      <c r="DG210">
        <f>ROUND(ROUND(AF210,2)*CX210,2)</f>
        <v>0</v>
      </c>
      <c r="DH210">
        <f>ROUND(ROUND(AG210,2)*CX210,2)</f>
        <v>0</v>
      </c>
      <c r="DI210">
        <f t="shared" si="81"/>
        <v>0</v>
      </c>
      <c r="DJ210">
        <f>DF210</f>
        <v>39.96</v>
      </c>
      <c r="DK210">
        <v>0</v>
      </c>
      <c r="DL210" t="s">
        <v>3</v>
      </c>
      <c r="DM210">
        <v>0</v>
      </c>
      <c r="DN210" t="s">
        <v>3</v>
      </c>
      <c r="DO210">
        <v>0</v>
      </c>
    </row>
    <row r="211" spans="1:119" x14ac:dyDescent="0.2">
      <c r="A211">
        <f>ROW(Source!A410)</f>
        <v>410</v>
      </c>
      <c r="B211">
        <v>52210627</v>
      </c>
      <c r="C211">
        <v>52213539</v>
      </c>
      <c r="D211">
        <v>30573848</v>
      </c>
      <c r="E211">
        <v>1</v>
      </c>
      <c r="F211">
        <v>1</v>
      </c>
      <c r="G211">
        <v>30515945</v>
      </c>
      <c r="H211">
        <v>3</v>
      </c>
      <c r="I211" t="s">
        <v>355</v>
      </c>
      <c r="J211" t="s">
        <v>356</v>
      </c>
      <c r="K211" t="s">
        <v>357</v>
      </c>
      <c r="L211">
        <v>1348</v>
      </c>
      <c r="N211">
        <v>1009</v>
      </c>
      <c r="O211" t="s">
        <v>323</v>
      </c>
      <c r="P211" t="s">
        <v>323</v>
      </c>
      <c r="Q211">
        <v>1000</v>
      </c>
      <c r="W211">
        <v>0</v>
      </c>
      <c r="X211">
        <v>823019325</v>
      </c>
      <c r="Y211">
        <f>((AT211*1)*1)</f>
        <v>1.257E-2</v>
      </c>
      <c r="AA211">
        <v>130575.09</v>
      </c>
      <c r="AB211">
        <v>0</v>
      </c>
      <c r="AC211">
        <v>0</v>
      </c>
      <c r="AD211">
        <v>0</v>
      </c>
      <c r="AE211">
        <v>11331.24</v>
      </c>
      <c r="AF211">
        <v>0</v>
      </c>
      <c r="AG211">
        <v>0</v>
      </c>
      <c r="AH211">
        <v>0</v>
      </c>
      <c r="AI211">
        <v>10.66</v>
      </c>
      <c r="AJ211">
        <v>1</v>
      </c>
      <c r="AK211">
        <v>1</v>
      </c>
      <c r="AL211">
        <v>1</v>
      </c>
      <c r="AM211">
        <v>2</v>
      </c>
      <c r="AN211">
        <v>0</v>
      </c>
      <c r="AO211">
        <v>1</v>
      </c>
      <c r="AP211">
        <v>1</v>
      </c>
      <c r="AQ211">
        <v>0</v>
      </c>
      <c r="AR211">
        <v>0</v>
      </c>
      <c r="AS211" t="s">
        <v>3</v>
      </c>
      <c r="AT211">
        <v>1.257E-2</v>
      </c>
      <c r="AU211" t="s">
        <v>54</v>
      </c>
      <c r="AV211">
        <v>0</v>
      </c>
      <c r="AW211">
        <v>2</v>
      </c>
      <c r="AX211">
        <v>52213549</v>
      </c>
      <c r="AY211">
        <v>1</v>
      </c>
      <c r="AZ211">
        <v>0</v>
      </c>
      <c r="BA211">
        <v>239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V211">
        <v>0</v>
      </c>
      <c r="CW211">
        <v>0</v>
      </c>
      <c r="CX211">
        <f>ROUND(Y211*Source!I410,9)</f>
        <v>1.4719469999999999E-3</v>
      </c>
      <c r="CY211">
        <f>AA211</f>
        <v>130575.09</v>
      </c>
      <c r="CZ211">
        <f>AE211</f>
        <v>11331.24</v>
      </c>
      <c r="DA211">
        <f>AI211</f>
        <v>10.66</v>
      </c>
      <c r="DB211">
        <f>ROUND(((ROUND(AT211*CZ211,2)*1)*1),6)</f>
        <v>142.43</v>
      </c>
      <c r="DC211">
        <f>ROUND(((ROUND(AT211*AG211,2)*1)*1),6)</f>
        <v>0</v>
      </c>
      <c r="DD211" t="s">
        <v>3</v>
      </c>
      <c r="DE211" t="s">
        <v>3</v>
      </c>
      <c r="DF211">
        <f>ROUND(ROUND(AE211*AI211,2)*CX211,2)</f>
        <v>177.8</v>
      </c>
      <c r="DG211">
        <f>ROUND(ROUND(AF211,2)*CX211,2)</f>
        <v>0</v>
      </c>
      <c r="DH211">
        <f>ROUND(ROUND(AG211,2)*CX211,2)</f>
        <v>0</v>
      </c>
      <c r="DI211">
        <f t="shared" si="81"/>
        <v>0</v>
      </c>
      <c r="DJ211">
        <f>DF211</f>
        <v>177.8</v>
      </c>
      <c r="DK211">
        <v>0</v>
      </c>
      <c r="DL211" t="s">
        <v>3</v>
      </c>
      <c r="DM211">
        <v>0</v>
      </c>
      <c r="DN211" t="s">
        <v>3</v>
      </c>
      <c r="DO211">
        <v>0</v>
      </c>
    </row>
    <row r="212" spans="1:119" x14ac:dyDescent="0.2">
      <c r="A212">
        <f>ROW(Source!A411)</f>
        <v>411</v>
      </c>
      <c r="B212">
        <v>52210569</v>
      </c>
      <c r="C212">
        <v>52213539</v>
      </c>
      <c r="D212">
        <v>30515951</v>
      </c>
      <c r="E212">
        <v>30515945</v>
      </c>
      <c r="F212">
        <v>1</v>
      </c>
      <c r="G212">
        <v>30515945</v>
      </c>
      <c r="H212">
        <v>1</v>
      </c>
      <c r="I212" t="s">
        <v>301</v>
      </c>
      <c r="J212" t="s">
        <v>3</v>
      </c>
      <c r="K212" t="s">
        <v>302</v>
      </c>
      <c r="L212">
        <v>1191</v>
      </c>
      <c r="N212">
        <v>1013</v>
      </c>
      <c r="O212" t="s">
        <v>303</v>
      </c>
      <c r="P212" t="s">
        <v>303</v>
      </c>
      <c r="Q212">
        <v>1</v>
      </c>
      <c r="W212">
        <v>0</v>
      </c>
      <c r="X212">
        <v>476480486</v>
      </c>
      <c r="Y212">
        <f>((AT212*1.2)*1.1)</f>
        <v>132.43559999999999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1</v>
      </c>
      <c r="AJ212">
        <v>1</v>
      </c>
      <c r="AK212">
        <v>1</v>
      </c>
      <c r="AL212">
        <v>1</v>
      </c>
      <c r="AM212">
        <v>5</v>
      </c>
      <c r="AN212">
        <v>0</v>
      </c>
      <c r="AO212">
        <v>1</v>
      </c>
      <c r="AP212">
        <v>1</v>
      </c>
      <c r="AQ212">
        <v>0</v>
      </c>
      <c r="AR212">
        <v>0</v>
      </c>
      <c r="AS212" t="s">
        <v>3</v>
      </c>
      <c r="AT212">
        <v>100.33</v>
      </c>
      <c r="AU212" t="s">
        <v>26</v>
      </c>
      <c r="AV212">
        <v>1</v>
      </c>
      <c r="AW212">
        <v>2</v>
      </c>
      <c r="AX212">
        <v>52213545</v>
      </c>
      <c r="AY212">
        <v>1</v>
      </c>
      <c r="AZ212">
        <v>0</v>
      </c>
      <c r="BA212">
        <v>241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U212">
        <f>ROUND(AT212*Source!I411*AH212*AL212,2)</f>
        <v>0</v>
      </c>
      <c r="CV212">
        <f>ROUND(Y212*Source!I411,9)</f>
        <v>15.50820876</v>
      </c>
      <c r="CW212">
        <v>0</v>
      </c>
      <c r="CX212">
        <f>ROUND(Y212*Source!I411,9)</f>
        <v>15.50820876</v>
      </c>
      <c r="CY212">
        <f>AD212</f>
        <v>0</v>
      </c>
      <c r="CZ212">
        <f>AH212</f>
        <v>0</v>
      </c>
      <c r="DA212">
        <f>AL212</f>
        <v>1</v>
      </c>
      <c r="DB212">
        <f>ROUND(((ROUND(AT212*CZ212,2)*1.2)*1.1),6)</f>
        <v>0</v>
      </c>
      <c r="DC212">
        <f>ROUND(((ROUND(AT212*AG212,2)*1.2)*1.1),6)</f>
        <v>0</v>
      </c>
      <c r="DD212" t="s">
        <v>3</v>
      </c>
      <c r="DE212" t="s">
        <v>3</v>
      </c>
      <c r="DF212">
        <f>ROUND(ROUND(AE212,2)*CX212,2)</f>
        <v>0</v>
      </c>
      <c r="DG212">
        <f>ROUND(ROUND(AF212,2)*CX212,2)</f>
        <v>0</v>
      </c>
      <c r="DH212">
        <f>ROUND(ROUND(AG212,2)*CX212,2)</f>
        <v>0</v>
      </c>
      <c r="DI212">
        <f t="shared" si="81"/>
        <v>0</v>
      </c>
      <c r="DJ212">
        <f>DI212</f>
        <v>0</v>
      </c>
      <c r="DK212">
        <v>0</v>
      </c>
      <c r="DL212" t="s">
        <v>3</v>
      </c>
      <c r="DM212">
        <v>0</v>
      </c>
      <c r="DN212" t="s">
        <v>3</v>
      </c>
      <c r="DO212">
        <v>0</v>
      </c>
    </row>
    <row r="213" spans="1:119" x14ac:dyDescent="0.2">
      <c r="A213">
        <f>ROW(Source!A411)</f>
        <v>411</v>
      </c>
      <c r="B213">
        <v>52210569</v>
      </c>
      <c r="C213">
        <v>52213539</v>
      </c>
      <c r="D213">
        <v>30595791</v>
      </c>
      <c r="E213">
        <v>1</v>
      </c>
      <c r="F213">
        <v>1</v>
      </c>
      <c r="G213">
        <v>30515945</v>
      </c>
      <c r="H213">
        <v>2</v>
      </c>
      <c r="I213" t="s">
        <v>346</v>
      </c>
      <c r="J213" t="s">
        <v>347</v>
      </c>
      <c r="K213" t="s">
        <v>348</v>
      </c>
      <c r="L213">
        <v>1368</v>
      </c>
      <c r="N213">
        <v>1011</v>
      </c>
      <c r="O213" t="s">
        <v>307</v>
      </c>
      <c r="P213" t="s">
        <v>307</v>
      </c>
      <c r="Q213">
        <v>1</v>
      </c>
      <c r="W213">
        <v>0</v>
      </c>
      <c r="X213">
        <v>-1515164169</v>
      </c>
      <c r="Y213">
        <f>((AT213*1.2)*1.1)</f>
        <v>48.602400000000003</v>
      </c>
      <c r="AA213">
        <v>0</v>
      </c>
      <c r="AB213">
        <v>84.06</v>
      </c>
      <c r="AC213">
        <v>0</v>
      </c>
      <c r="AD213">
        <v>0</v>
      </c>
      <c r="AE213">
        <v>0</v>
      </c>
      <c r="AF213">
        <v>7.11</v>
      </c>
      <c r="AG213">
        <v>0</v>
      </c>
      <c r="AH213">
        <v>0</v>
      </c>
      <c r="AI213">
        <v>1</v>
      </c>
      <c r="AJ213">
        <v>11.08</v>
      </c>
      <c r="AK213">
        <v>30.48</v>
      </c>
      <c r="AL213">
        <v>1</v>
      </c>
      <c r="AM213">
        <v>2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3</v>
      </c>
      <c r="AT213">
        <v>36.82</v>
      </c>
      <c r="AU213" t="s">
        <v>26</v>
      </c>
      <c r="AV213">
        <v>0</v>
      </c>
      <c r="AW213">
        <v>2</v>
      </c>
      <c r="AX213">
        <v>52213546</v>
      </c>
      <c r="AY213">
        <v>1</v>
      </c>
      <c r="AZ213">
        <v>0</v>
      </c>
      <c r="BA213">
        <v>242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V213">
        <v>0</v>
      </c>
      <c r="CW213">
        <f>ROUND(Y213*Source!I411*DO213,9)</f>
        <v>0</v>
      </c>
      <c r="CX213">
        <f>ROUND(Y213*Source!I411,9)</f>
        <v>5.6913410400000002</v>
      </c>
      <c r="CY213">
        <f>AB213</f>
        <v>84.06</v>
      </c>
      <c r="CZ213">
        <f>AF213</f>
        <v>7.11</v>
      </c>
      <c r="DA213">
        <f>AJ213</f>
        <v>11.08</v>
      </c>
      <c r="DB213">
        <f>ROUND(((ROUND(AT213*CZ213,2)*1.2)*1.1),6)</f>
        <v>345.56279999999998</v>
      </c>
      <c r="DC213">
        <f>ROUND(((ROUND(AT213*AG213,2)*1.2)*1.1),6)</f>
        <v>0</v>
      </c>
      <c r="DD213" t="s">
        <v>3</v>
      </c>
      <c r="DE213" t="s">
        <v>3</v>
      </c>
      <c r="DF213">
        <f>ROUND(ROUND(AE213,2)*CX213,2)</f>
        <v>0</v>
      </c>
      <c r="DG213">
        <f>ROUND(ROUND(AF213*AJ213,2)*CX213,2)</f>
        <v>448.36</v>
      </c>
      <c r="DH213">
        <f>ROUND(ROUND(AG213*AK213,2)*CX213,2)</f>
        <v>0</v>
      </c>
      <c r="DI213">
        <f t="shared" si="81"/>
        <v>0</v>
      </c>
      <c r="DJ213">
        <f>DG213</f>
        <v>448.36</v>
      </c>
      <c r="DK213">
        <v>0</v>
      </c>
      <c r="DL213" t="s">
        <v>3</v>
      </c>
      <c r="DM213">
        <v>0</v>
      </c>
      <c r="DN213" t="s">
        <v>3</v>
      </c>
      <c r="DO213">
        <v>0</v>
      </c>
    </row>
    <row r="214" spans="1:119" x14ac:dyDescent="0.2">
      <c r="A214">
        <f>ROW(Source!A411)</f>
        <v>411</v>
      </c>
      <c r="B214">
        <v>52210569</v>
      </c>
      <c r="C214">
        <v>52213539</v>
      </c>
      <c r="D214">
        <v>30596074</v>
      </c>
      <c r="E214">
        <v>1</v>
      </c>
      <c r="F214">
        <v>1</v>
      </c>
      <c r="G214">
        <v>30515945</v>
      </c>
      <c r="H214">
        <v>2</v>
      </c>
      <c r="I214" t="s">
        <v>349</v>
      </c>
      <c r="J214" t="s">
        <v>350</v>
      </c>
      <c r="K214" t="s">
        <v>351</v>
      </c>
      <c r="L214">
        <v>1368</v>
      </c>
      <c r="N214">
        <v>1011</v>
      </c>
      <c r="O214" t="s">
        <v>307</v>
      </c>
      <c r="P214" t="s">
        <v>307</v>
      </c>
      <c r="Q214">
        <v>1</v>
      </c>
      <c r="W214">
        <v>0</v>
      </c>
      <c r="X214">
        <v>-1440889904</v>
      </c>
      <c r="Y214">
        <f>((AT214*1.2)*1.1)</f>
        <v>0.64680000000000004</v>
      </c>
      <c r="AA214">
        <v>0</v>
      </c>
      <c r="AB214">
        <v>1076.43</v>
      </c>
      <c r="AC214">
        <v>410.43</v>
      </c>
      <c r="AD214">
        <v>0</v>
      </c>
      <c r="AE214">
        <v>0</v>
      </c>
      <c r="AF214">
        <v>83.1</v>
      </c>
      <c r="AG214">
        <v>12.62</v>
      </c>
      <c r="AH214">
        <v>0</v>
      </c>
      <c r="AI214">
        <v>1</v>
      </c>
      <c r="AJ214">
        <v>12.14</v>
      </c>
      <c r="AK214">
        <v>30.48</v>
      </c>
      <c r="AL214">
        <v>1</v>
      </c>
      <c r="AM214">
        <v>2</v>
      </c>
      <c r="AN214">
        <v>0</v>
      </c>
      <c r="AO214">
        <v>1</v>
      </c>
      <c r="AP214">
        <v>1</v>
      </c>
      <c r="AQ214">
        <v>0</v>
      </c>
      <c r="AR214">
        <v>0</v>
      </c>
      <c r="AS214" t="s">
        <v>3</v>
      </c>
      <c r="AT214">
        <v>0.49</v>
      </c>
      <c r="AU214" t="s">
        <v>26</v>
      </c>
      <c r="AV214">
        <v>0</v>
      </c>
      <c r="AW214">
        <v>2</v>
      </c>
      <c r="AX214">
        <v>52213547</v>
      </c>
      <c r="AY214">
        <v>1</v>
      </c>
      <c r="AZ214">
        <v>0</v>
      </c>
      <c r="BA214">
        <v>243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V214">
        <v>0</v>
      </c>
      <c r="CW214">
        <f>ROUND(Y214*Source!I411*DO214,9)</f>
        <v>0</v>
      </c>
      <c r="CX214">
        <f>ROUND(Y214*Source!I411,9)</f>
        <v>7.5740279999999993E-2</v>
      </c>
      <c r="CY214">
        <f>AB214</f>
        <v>1076.43</v>
      </c>
      <c r="CZ214">
        <f>AF214</f>
        <v>83.1</v>
      </c>
      <c r="DA214">
        <f>AJ214</f>
        <v>12.14</v>
      </c>
      <c r="DB214">
        <f>ROUND(((ROUND(AT214*CZ214,2)*1.2)*1.1),6)</f>
        <v>53.750399999999999</v>
      </c>
      <c r="DC214">
        <f>ROUND(((ROUND(AT214*AG214,2)*1.2)*1.1),6)</f>
        <v>8.1576000000000004</v>
      </c>
      <c r="DD214" t="s">
        <v>3</v>
      </c>
      <c r="DE214" t="s">
        <v>3</v>
      </c>
      <c r="DF214">
        <f>ROUND(ROUND(AE214,2)*CX214,2)</f>
        <v>0</v>
      </c>
      <c r="DG214">
        <f>ROUND(ROUND(AF214*AJ214,2)*CX214,2)</f>
        <v>76.41</v>
      </c>
      <c r="DH214">
        <f>ROUND(ROUND(AG214*AK214,2)*CX214,2)</f>
        <v>29.13</v>
      </c>
      <c r="DI214">
        <f t="shared" si="81"/>
        <v>0</v>
      </c>
      <c r="DJ214">
        <f>DG214</f>
        <v>76.41</v>
      </c>
      <c r="DK214">
        <v>0</v>
      </c>
      <c r="DL214" t="s">
        <v>3</v>
      </c>
      <c r="DM214">
        <v>0</v>
      </c>
      <c r="DN214" t="s">
        <v>3</v>
      </c>
      <c r="DO214">
        <v>0</v>
      </c>
    </row>
    <row r="215" spans="1:119" x14ac:dyDescent="0.2">
      <c r="A215">
        <f>ROW(Source!A411)</f>
        <v>411</v>
      </c>
      <c r="B215">
        <v>52210569</v>
      </c>
      <c r="C215">
        <v>52213539</v>
      </c>
      <c r="D215">
        <v>30572504</v>
      </c>
      <c r="E215">
        <v>1</v>
      </c>
      <c r="F215">
        <v>1</v>
      </c>
      <c r="G215">
        <v>30515945</v>
      </c>
      <c r="H215">
        <v>3</v>
      </c>
      <c r="I215" t="s">
        <v>352</v>
      </c>
      <c r="J215" t="s">
        <v>353</v>
      </c>
      <c r="K215" t="s">
        <v>354</v>
      </c>
      <c r="L215">
        <v>1346</v>
      </c>
      <c r="N215">
        <v>1009</v>
      </c>
      <c r="O215" t="s">
        <v>166</v>
      </c>
      <c r="P215" t="s">
        <v>166</v>
      </c>
      <c r="Q215">
        <v>1</v>
      </c>
      <c r="W215">
        <v>0</v>
      </c>
      <c r="X215">
        <v>1247009049</v>
      </c>
      <c r="Y215">
        <f>((AT215*1)*1)</f>
        <v>3.895</v>
      </c>
      <c r="AA215">
        <v>94.7</v>
      </c>
      <c r="AB215">
        <v>0</v>
      </c>
      <c r="AC215">
        <v>0</v>
      </c>
      <c r="AD215">
        <v>0</v>
      </c>
      <c r="AE215">
        <v>29.9</v>
      </c>
      <c r="AF215">
        <v>0</v>
      </c>
      <c r="AG215">
        <v>0</v>
      </c>
      <c r="AH215">
        <v>0</v>
      </c>
      <c r="AI215">
        <v>2.93</v>
      </c>
      <c r="AJ215">
        <v>1</v>
      </c>
      <c r="AK215">
        <v>1</v>
      </c>
      <c r="AL215">
        <v>1</v>
      </c>
      <c r="AM215">
        <v>2</v>
      </c>
      <c r="AN215">
        <v>0</v>
      </c>
      <c r="AO215">
        <v>1</v>
      </c>
      <c r="AP215">
        <v>1</v>
      </c>
      <c r="AQ215">
        <v>0</v>
      </c>
      <c r="AR215">
        <v>0</v>
      </c>
      <c r="AS215" t="s">
        <v>3</v>
      </c>
      <c r="AT215">
        <v>3.895</v>
      </c>
      <c r="AU215" t="s">
        <v>54</v>
      </c>
      <c r="AV215">
        <v>0</v>
      </c>
      <c r="AW215">
        <v>2</v>
      </c>
      <c r="AX215">
        <v>52213548</v>
      </c>
      <c r="AY215">
        <v>1</v>
      </c>
      <c r="AZ215">
        <v>0</v>
      </c>
      <c r="BA215">
        <v>244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V215">
        <v>0</v>
      </c>
      <c r="CW215">
        <v>0</v>
      </c>
      <c r="CX215">
        <f>ROUND(Y215*Source!I411,9)</f>
        <v>0.45610450000000002</v>
      </c>
      <c r="CY215">
        <f>AA215</f>
        <v>94.7</v>
      </c>
      <c r="CZ215">
        <f>AE215</f>
        <v>29.9</v>
      </c>
      <c r="DA215">
        <f>AI215</f>
        <v>2.93</v>
      </c>
      <c r="DB215">
        <f>ROUND(((ROUND(AT215*CZ215,2)*1)*1),6)</f>
        <v>116.46</v>
      </c>
      <c r="DC215">
        <f>ROUND(((ROUND(AT215*AG215,2)*1)*1),6)</f>
        <v>0</v>
      </c>
      <c r="DD215" t="s">
        <v>3</v>
      </c>
      <c r="DE215" t="s">
        <v>3</v>
      </c>
      <c r="DF215">
        <f>ROUND(ROUND(AE215*AI215,2)*CX215,2)</f>
        <v>39.96</v>
      </c>
      <c r="DG215">
        <f>ROUND(ROUND(AF215,2)*CX215,2)</f>
        <v>0</v>
      </c>
      <c r="DH215">
        <f>ROUND(ROUND(AG215,2)*CX215,2)</f>
        <v>0</v>
      </c>
      <c r="DI215">
        <f t="shared" si="81"/>
        <v>0</v>
      </c>
      <c r="DJ215">
        <f>DF215</f>
        <v>39.96</v>
      </c>
      <c r="DK215">
        <v>0</v>
      </c>
      <c r="DL215" t="s">
        <v>3</v>
      </c>
      <c r="DM215">
        <v>0</v>
      </c>
      <c r="DN215" t="s">
        <v>3</v>
      </c>
      <c r="DO215">
        <v>0</v>
      </c>
    </row>
    <row r="216" spans="1:119" x14ac:dyDescent="0.2">
      <c r="A216">
        <f>ROW(Source!A411)</f>
        <v>411</v>
      </c>
      <c r="B216">
        <v>52210569</v>
      </c>
      <c r="C216">
        <v>52213539</v>
      </c>
      <c r="D216">
        <v>30573848</v>
      </c>
      <c r="E216">
        <v>1</v>
      </c>
      <c r="F216">
        <v>1</v>
      </c>
      <c r="G216">
        <v>30515945</v>
      </c>
      <c r="H216">
        <v>3</v>
      </c>
      <c r="I216" t="s">
        <v>355</v>
      </c>
      <c r="J216" t="s">
        <v>356</v>
      </c>
      <c r="K216" t="s">
        <v>357</v>
      </c>
      <c r="L216">
        <v>1348</v>
      </c>
      <c r="N216">
        <v>1009</v>
      </c>
      <c r="O216" t="s">
        <v>323</v>
      </c>
      <c r="P216" t="s">
        <v>323</v>
      </c>
      <c r="Q216">
        <v>1000</v>
      </c>
      <c r="W216">
        <v>0</v>
      </c>
      <c r="X216">
        <v>823019325</v>
      </c>
      <c r="Y216">
        <f>((AT216*1)*1)</f>
        <v>1.257E-2</v>
      </c>
      <c r="AA216">
        <v>130575.09</v>
      </c>
      <c r="AB216">
        <v>0</v>
      </c>
      <c r="AC216">
        <v>0</v>
      </c>
      <c r="AD216">
        <v>0</v>
      </c>
      <c r="AE216">
        <v>11331.24</v>
      </c>
      <c r="AF216">
        <v>0</v>
      </c>
      <c r="AG216">
        <v>0</v>
      </c>
      <c r="AH216">
        <v>0</v>
      </c>
      <c r="AI216">
        <v>10.66</v>
      </c>
      <c r="AJ216">
        <v>1</v>
      </c>
      <c r="AK216">
        <v>1</v>
      </c>
      <c r="AL216">
        <v>1</v>
      </c>
      <c r="AM216">
        <v>2</v>
      </c>
      <c r="AN216">
        <v>0</v>
      </c>
      <c r="AO216">
        <v>1</v>
      </c>
      <c r="AP216">
        <v>1</v>
      </c>
      <c r="AQ216">
        <v>0</v>
      </c>
      <c r="AR216">
        <v>0</v>
      </c>
      <c r="AS216" t="s">
        <v>3</v>
      </c>
      <c r="AT216">
        <v>1.257E-2</v>
      </c>
      <c r="AU216" t="s">
        <v>54</v>
      </c>
      <c r="AV216">
        <v>0</v>
      </c>
      <c r="AW216">
        <v>2</v>
      </c>
      <c r="AX216">
        <v>52213549</v>
      </c>
      <c r="AY216">
        <v>1</v>
      </c>
      <c r="AZ216">
        <v>0</v>
      </c>
      <c r="BA216">
        <v>245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V216">
        <v>0</v>
      </c>
      <c r="CW216">
        <v>0</v>
      </c>
      <c r="CX216">
        <f>ROUND(Y216*Source!I411,9)</f>
        <v>1.4719469999999999E-3</v>
      </c>
      <c r="CY216">
        <f>AA216</f>
        <v>130575.09</v>
      </c>
      <c r="CZ216">
        <f>AE216</f>
        <v>11331.24</v>
      </c>
      <c r="DA216">
        <f>AI216</f>
        <v>10.66</v>
      </c>
      <c r="DB216">
        <f>ROUND(((ROUND(AT216*CZ216,2)*1)*1),6)</f>
        <v>142.43</v>
      </c>
      <c r="DC216">
        <f>ROUND(((ROUND(AT216*AG216,2)*1)*1),6)</f>
        <v>0</v>
      </c>
      <c r="DD216" t="s">
        <v>3</v>
      </c>
      <c r="DE216" t="s">
        <v>3</v>
      </c>
      <c r="DF216">
        <f>ROUND(ROUND(AE216*AI216,2)*CX216,2)</f>
        <v>177.8</v>
      </c>
      <c r="DG216">
        <f>ROUND(ROUND(AF216,2)*CX216,2)</f>
        <v>0</v>
      </c>
      <c r="DH216">
        <f>ROUND(ROUND(AG216,2)*CX216,2)</f>
        <v>0</v>
      </c>
      <c r="DI216">
        <f t="shared" si="81"/>
        <v>0</v>
      </c>
      <c r="DJ216">
        <f>DF216</f>
        <v>177.8</v>
      </c>
      <c r="DK216">
        <v>0</v>
      </c>
      <c r="DL216" t="s">
        <v>3</v>
      </c>
      <c r="DM216">
        <v>0</v>
      </c>
      <c r="DN216" t="s">
        <v>3</v>
      </c>
      <c r="DO216">
        <v>0</v>
      </c>
    </row>
    <row r="217" spans="1:119" x14ac:dyDescent="0.2">
      <c r="A217">
        <f>ROW(Source!A420)</f>
        <v>420</v>
      </c>
      <c r="B217">
        <v>52210627</v>
      </c>
      <c r="C217">
        <v>52213555</v>
      </c>
      <c r="D217">
        <v>30515951</v>
      </c>
      <c r="E217">
        <v>30515945</v>
      </c>
      <c r="F217">
        <v>1</v>
      </c>
      <c r="G217">
        <v>30515945</v>
      </c>
      <c r="H217">
        <v>1</v>
      </c>
      <c r="I217" t="s">
        <v>301</v>
      </c>
      <c r="J217" t="s">
        <v>3</v>
      </c>
      <c r="K217" t="s">
        <v>302</v>
      </c>
      <c r="L217">
        <v>1191</v>
      </c>
      <c r="N217">
        <v>1013</v>
      </c>
      <c r="O217" t="s">
        <v>303</v>
      </c>
      <c r="P217" t="s">
        <v>303</v>
      </c>
      <c r="Q217">
        <v>1</v>
      </c>
      <c r="W217">
        <v>0</v>
      </c>
      <c r="X217">
        <v>476480486</v>
      </c>
      <c r="Y217">
        <f>((AT217*1.2)*1.1)</f>
        <v>77.484000000000009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1</v>
      </c>
      <c r="AJ217">
        <v>1</v>
      </c>
      <c r="AK217">
        <v>1</v>
      </c>
      <c r="AL217">
        <v>1</v>
      </c>
      <c r="AM217">
        <v>5</v>
      </c>
      <c r="AN217">
        <v>0</v>
      </c>
      <c r="AO217">
        <v>1</v>
      </c>
      <c r="AP217">
        <v>1</v>
      </c>
      <c r="AQ217">
        <v>0</v>
      </c>
      <c r="AR217">
        <v>0</v>
      </c>
      <c r="AS217" t="s">
        <v>3</v>
      </c>
      <c r="AT217">
        <v>58.7</v>
      </c>
      <c r="AU217" t="s">
        <v>77</v>
      </c>
      <c r="AV217">
        <v>1</v>
      </c>
      <c r="AW217">
        <v>2</v>
      </c>
      <c r="AX217">
        <v>52213563</v>
      </c>
      <c r="AY217">
        <v>1</v>
      </c>
      <c r="AZ217">
        <v>2048</v>
      </c>
      <c r="BA217">
        <v>247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U217">
        <f>ROUND(AT217*Source!I420*AH217*AL217,2)</f>
        <v>0</v>
      </c>
      <c r="CV217">
        <f>ROUND(Y217*Source!I420,9)</f>
        <v>0.91663572000000004</v>
      </c>
      <c r="CW217">
        <v>0</v>
      </c>
      <c r="CX217">
        <f>ROUND(Y217*Source!I420,9)</f>
        <v>0.91663572000000004</v>
      </c>
      <c r="CY217">
        <f>AD217</f>
        <v>0</v>
      </c>
      <c r="CZ217">
        <f>AH217</f>
        <v>0</v>
      </c>
      <c r="DA217">
        <f>AL217</f>
        <v>1</v>
      </c>
      <c r="DB217">
        <f>ROUND(((ROUND(AT217*CZ217,2)*1.2)*1.1),6)</f>
        <v>0</v>
      </c>
      <c r="DC217">
        <f>ROUND(((ROUND(AT217*AG217,2)*1.2)*1.1),6)</f>
        <v>0</v>
      </c>
      <c r="DD217" t="s">
        <v>3</v>
      </c>
      <c r="DE217" t="s">
        <v>3</v>
      </c>
      <c r="DF217">
        <f>ROUND(ROUND(AE217,2)*CX217,2)</f>
        <v>0</v>
      </c>
      <c r="DG217">
        <f>ROUND(ROUND(AF217,2)*CX217,2)</f>
        <v>0</v>
      </c>
      <c r="DH217">
        <f>ROUND(ROUND(AG217,2)*CX217,2)</f>
        <v>0</v>
      </c>
      <c r="DI217">
        <f t="shared" si="81"/>
        <v>0</v>
      </c>
      <c r="DJ217">
        <f>DI217</f>
        <v>0</v>
      </c>
      <c r="DK217">
        <v>0</v>
      </c>
      <c r="DL217" t="s">
        <v>3</v>
      </c>
      <c r="DM217">
        <v>0</v>
      </c>
      <c r="DN217" t="s">
        <v>3</v>
      </c>
      <c r="DO217">
        <v>0</v>
      </c>
    </row>
    <row r="218" spans="1:119" x14ac:dyDescent="0.2">
      <c r="A218">
        <f>ROW(Source!A420)</f>
        <v>420</v>
      </c>
      <c r="B218">
        <v>52210627</v>
      </c>
      <c r="C218">
        <v>52213555</v>
      </c>
      <c r="D218">
        <v>30595791</v>
      </c>
      <c r="E218">
        <v>1</v>
      </c>
      <c r="F218">
        <v>1</v>
      </c>
      <c r="G218">
        <v>30515945</v>
      </c>
      <c r="H218">
        <v>2</v>
      </c>
      <c r="I218" t="s">
        <v>346</v>
      </c>
      <c r="J218" t="s">
        <v>347</v>
      </c>
      <c r="K218" t="s">
        <v>348</v>
      </c>
      <c r="L218">
        <v>1368</v>
      </c>
      <c r="N218">
        <v>1011</v>
      </c>
      <c r="O218" t="s">
        <v>307</v>
      </c>
      <c r="P218" t="s">
        <v>307</v>
      </c>
      <c r="Q218">
        <v>1</v>
      </c>
      <c r="W218">
        <v>0</v>
      </c>
      <c r="X218">
        <v>-1515164169</v>
      </c>
      <c r="Y218">
        <f>((AT218*1.2)*1.1)</f>
        <v>21.12</v>
      </c>
      <c r="AA218">
        <v>0</v>
      </c>
      <c r="AB218">
        <v>85.63</v>
      </c>
      <c r="AC218">
        <v>0</v>
      </c>
      <c r="AD218">
        <v>0</v>
      </c>
      <c r="AE218">
        <v>0</v>
      </c>
      <c r="AF218">
        <v>7.11</v>
      </c>
      <c r="AG218">
        <v>0</v>
      </c>
      <c r="AH218">
        <v>0</v>
      </c>
      <c r="AI218">
        <v>1</v>
      </c>
      <c r="AJ218">
        <v>11.08</v>
      </c>
      <c r="AK218">
        <v>30.48</v>
      </c>
      <c r="AL218">
        <v>1</v>
      </c>
      <c r="AM218">
        <v>2</v>
      </c>
      <c r="AN218">
        <v>0</v>
      </c>
      <c r="AO218">
        <v>1</v>
      </c>
      <c r="AP218">
        <v>1</v>
      </c>
      <c r="AQ218">
        <v>0</v>
      </c>
      <c r="AR218">
        <v>0</v>
      </c>
      <c r="AS218" t="s">
        <v>3</v>
      </c>
      <c r="AT218">
        <v>16</v>
      </c>
      <c r="AU218" t="s">
        <v>26</v>
      </c>
      <c r="AV218">
        <v>0</v>
      </c>
      <c r="AW218">
        <v>2</v>
      </c>
      <c r="AX218">
        <v>52213564</v>
      </c>
      <c r="AY218">
        <v>1</v>
      </c>
      <c r="AZ218">
        <v>0</v>
      </c>
      <c r="BA218">
        <v>248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V218">
        <v>0</v>
      </c>
      <c r="CW218">
        <f>ROUND(Y218*Source!I420*DO218,9)</f>
        <v>0</v>
      </c>
      <c r="CX218">
        <f>ROUND(Y218*Source!I420,9)</f>
        <v>0.24984960000000001</v>
      </c>
      <c r="CY218">
        <f>AB218</f>
        <v>85.63</v>
      </c>
      <c r="CZ218">
        <f>AF218</f>
        <v>7.11</v>
      </c>
      <c r="DA218">
        <f>AJ218</f>
        <v>11.08</v>
      </c>
      <c r="DB218">
        <f>ROUND(((ROUND(AT218*CZ218,2)*1.2)*1.1),6)</f>
        <v>150.16319999999999</v>
      </c>
      <c r="DC218">
        <f>ROUND(((ROUND(AT218*AG218,2)*1.2)*1.1),6)</f>
        <v>0</v>
      </c>
      <c r="DD218" t="s">
        <v>3</v>
      </c>
      <c r="DE218" t="s">
        <v>3</v>
      </c>
      <c r="DF218">
        <f>ROUND(ROUND(AE218,2)*CX218,2)</f>
        <v>0</v>
      </c>
      <c r="DG218">
        <f>ROUND(ROUND(AF218*AJ218,2)*CX218,2)</f>
        <v>19.68</v>
      </c>
      <c r="DH218">
        <f>ROUND(ROUND(AG218*AK218,2)*CX218,2)</f>
        <v>0</v>
      </c>
      <c r="DI218">
        <f t="shared" si="81"/>
        <v>0</v>
      </c>
      <c r="DJ218">
        <f>DG218</f>
        <v>19.68</v>
      </c>
      <c r="DK218">
        <v>0</v>
      </c>
      <c r="DL218" t="s">
        <v>3</v>
      </c>
      <c r="DM218">
        <v>0</v>
      </c>
      <c r="DN218" t="s">
        <v>3</v>
      </c>
      <c r="DO218">
        <v>0</v>
      </c>
    </row>
    <row r="219" spans="1:119" x14ac:dyDescent="0.2">
      <c r="A219">
        <f>ROW(Source!A420)</f>
        <v>420</v>
      </c>
      <c r="B219">
        <v>52210627</v>
      </c>
      <c r="C219">
        <v>52213555</v>
      </c>
      <c r="D219">
        <v>30596074</v>
      </c>
      <c r="E219">
        <v>1</v>
      </c>
      <c r="F219">
        <v>1</v>
      </c>
      <c r="G219">
        <v>30515945</v>
      </c>
      <c r="H219">
        <v>2</v>
      </c>
      <c r="I219" t="s">
        <v>349</v>
      </c>
      <c r="J219" t="s">
        <v>350</v>
      </c>
      <c r="K219" t="s">
        <v>351</v>
      </c>
      <c r="L219">
        <v>1368</v>
      </c>
      <c r="N219">
        <v>1011</v>
      </c>
      <c r="O219" t="s">
        <v>307</v>
      </c>
      <c r="P219" t="s">
        <v>307</v>
      </c>
      <c r="Q219">
        <v>1</v>
      </c>
      <c r="W219">
        <v>0</v>
      </c>
      <c r="X219">
        <v>-1440889904</v>
      </c>
      <c r="Y219">
        <f>((AT219*1.2)*1.1)</f>
        <v>2.4684000000000004</v>
      </c>
      <c r="AA219">
        <v>0</v>
      </c>
      <c r="AB219">
        <v>1096.5999999999999</v>
      </c>
      <c r="AC219">
        <v>418.12</v>
      </c>
      <c r="AD219">
        <v>0</v>
      </c>
      <c r="AE219">
        <v>0</v>
      </c>
      <c r="AF219">
        <v>83.1</v>
      </c>
      <c r="AG219">
        <v>12.62</v>
      </c>
      <c r="AH219">
        <v>0</v>
      </c>
      <c r="AI219">
        <v>1</v>
      </c>
      <c r="AJ219">
        <v>12.14</v>
      </c>
      <c r="AK219">
        <v>30.48</v>
      </c>
      <c r="AL219">
        <v>1</v>
      </c>
      <c r="AM219">
        <v>2</v>
      </c>
      <c r="AN219">
        <v>0</v>
      </c>
      <c r="AO219">
        <v>1</v>
      </c>
      <c r="AP219">
        <v>1</v>
      </c>
      <c r="AQ219">
        <v>0</v>
      </c>
      <c r="AR219">
        <v>0</v>
      </c>
      <c r="AS219" t="s">
        <v>3</v>
      </c>
      <c r="AT219">
        <v>1.87</v>
      </c>
      <c r="AU219" t="s">
        <v>26</v>
      </c>
      <c r="AV219">
        <v>0</v>
      </c>
      <c r="AW219">
        <v>2</v>
      </c>
      <c r="AX219">
        <v>52213565</v>
      </c>
      <c r="AY219">
        <v>1</v>
      </c>
      <c r="AZ219">
        <v>2048</v>
      </c>
      <c r="BA219">
        <v>249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V219">
        <v>0</v>
      </c>
      <c r="CW219">
        <f>ROUND(Y219*Source!I420*DO219,9)</f>
        <v>0</v>
      </c>
      <c r="CX219">
        <f>ROUND(Y219*Source!I420,9)</f>
        <v>2.9201172000000001E-2</v>
      </c>
      <c r="CY219">
        <f>AB219</f>
        <v>1096.5999999999999</v>
      </c>
      <c r="CZ219">
        <f>AF219</f>
        <v>83.1</v>
      </c>
      <c r="DA219">
        <f>AJ219</f>
        <v>12.14</v>
      </c>
      <c r="DB219">
        <f>ROUND(((ROUND(AT219*CZ219,2)*1.2)*1.1),6)</f>
        <v>205.12799999999999</v>
      </c>
      <c r="DC219">
        <f>ROUND(((ROUND(AT219*AG219,2)*1.2)*1.1),6)</f>
        <v>31.152000000000001</v>
      </c>
      <c r="DD219" t="s">
        <v>3</v>
      </c>
      <c r="DE219" t="s">
        <v>3</v>
      </c>
      <c r="DF219">
        <f>ROUND(ROUND(AE219,2)*CX219,2)</f>
        <v>0</v>
      </c>
      <c r="DG219">
        <f>ROUND(ROUND(AF219*AJ219,2)*CX219,2)</f>
        <v>29.46</v>
      </c>
      <c r="DH219">
        <f>ROUND(ROUND(AG219*AK219,2)*CX219,2)</f>
        <v>11.23</v>
      </c>
      <c r="DI219">
        <f t="shared" si="81"/>
        <v>0</v>
      </c>
      <c r="DJ219">
        <f>DG219</f>
        <v>29.46</v>
      </c>
      <c r="DK219">
        <v>0</v>
      </c>
      <c r="DL219" t="s">
        <v>3</v>
      </c>
      <c r="DM219">
        <v>0</v>
      </c>
      <c r="DN219" t="s">
        <v>3</v>
      </c>
      <c r="DO219">
        <v>0</v>
      </c>
    </row>
    <row r="220" spans="1:119" x14ac:dyDescent="0.2">
      <c r="A220">
        <f>ROW(Source!A420)</f>
        <v>420</v>
      </c>
      <c r="B220">
        <v>52210627</v>
      </c>
      <c r="C220">
        <v>52213555</v>
      </c>
      <c r="D220">
        <v>30572261</v>
      </c>
      <c r="E220">
        <v>1</v>
      </c>
      <c r="F220">
        <v>1</v>
      </c>
      <c r="G220">
        <v>30515945</v>
      </c>
      <c r="H220">
        <v>3</v>
      </c>
      <c r="I220" t="s">
        <v>358</v>
      </c>
      <c r="J220" t="s">
        <v>359</v>
      </c>
      <c r="K220" t="s">
        <v>360</v>
      </c>
      <c r="L220">
        <v>1348</v>
      </c>
      <c r="N220">
        <v>1009</v>
      </c>
      <c r="O220" t="s">
        <v>323</v>
      </c>
      <c r="P220" t="s">
        <v>323</v>
      </c>
      <c r="Q220">
        <v>1000</v>
      </c>
      <c r="W220">
        <v>0</v>
      </c>
      <c r="X220">
        <v>-318432533</v>
      </c>
      <c r="Y220">
        <f>((AT220*1)*1)</f>
        <v>3.7399999999999998E-3</v>
      </c>
      <c r="AA220">
        <v>7559.85</v>
      </c>
      <c r="AB220">
        <v>0</v>
      </c>
      <c r="AC220">
        <v>0</v>
      </c>
      <c r="AD220">
        <v>0</v>
      </c>
      <c r="AE220">
        <v>332.74</v>
      </c>
      <c r="AF220">
        <v>0</v>
      </c>
      <c r="AG220">
        <v>0</v>
      </c>
      <c r="AH220">
        <v>0</v>
      </c>
      <c r="AI220">
        <v>22.72</v>
      </c>
      <c r="AJ220">
        <v>1</v>
      </c>
      <c r="AK220">
        <v>1</v>
      </c>
      <c r="AL220">
        <v>1</v>
      </c>
      <c r="AM220">
        <v>2</v>
      </c>
      <c r="AN220">
        <v>0</v>
      </c>
      <c r="AO220">
        <v>1</v>
      </c>
      <c r="AP220">
        <v>1</v>
      </c>
      <c r="AQ220">
        <v>0</v>
      </c>
      <c r="AR220">
        <v>0</v>
      </c>
      <c r="AS220" t="s">
        <v>3</v>
      </c>
      <c r="AT220">
        <v>3.7399999999999998E-3</v>
      </c>
      <c r="AU220" t="s">
        <v>76</v>
      </c>
      <c r="AV220">
        <v>0</v>
      </c>
      <c r="AW220">
        <v>2</v>
      </c>
      <c r="AX220">
        <v>52213566</v>
      </c>
      <c r="AY220">
        <v>1</v>
      </c>
      <c r="AZ220">
        <v>0</v>
      </c>
      <c r="BA220">
        <v>250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V220">
        <v>0</v>
      </c>
      <c r="CW220">
        <v>0</v>
      </c>
      <c r="CX220">
        <f>ROUND(Y220*Source!I420,9)</f>
        <v>4.4243999999999999E-5</v>
      </c>
      <c r="CY220">
        <f>AA220</f>
        <v>7559.85</v>
      </c>
      <c r="CZ220">
        <f>AE220</f>
        <v>332.74</v>
      </c>
      <c r="DA220">
        <f>AI220</f>
        <v>22.72</v>
      </c>
      <c r="DB220">
        <f>ROUND(((ROUND(AT220*CZ220,2)*1)*1),6)</f>
        <v>1.24</v>
      </c>
      <c r="DC220">
        <f>ROUND(((ROUND(AT220*AG220,2)*1)*1),6)</f>
        <v>0</v>
      </c>
      <c r="DD220" t="s">
        <v>3</v>
      </c>
      <c r="DE220" t="s">
        <v>3</v>
      </c>
      <c r="DF220">
        <f>ROUND(ROUND(AE220*AI220,2)*CX220,2)</f>
        <v>0.33</v>
      </c>
      <c r="DG220">
        <f>ROUND(ROUND(AF220,2)*CX220,2)</f>
        <v>0</v>
      </c>
      <c r="DH220">
        <f>ROUND(ROUND(AG220,2)*CX220,2)</f>
        <v>0</v>
      </c>
      <c r="DI220">
        <f t="shared" si="81"/>
        <v>0</v>
      </c>
      <c r="DJ220">
        <f>DF220</f>
        <v>0.33</v>
      </c>
      <c r="DK220">
        <v>0</v>
      </c>
      <c r="DL220" t="s">
        <v>3</v>
      </c>
      <c r="DM220">
        <v>0</v>
      </c>
      <c r="DN220" t="s">
        <v>3</v>
      </c>
      <c r="DO220">
        <v>0</v>
      </c>
    </row>
    <row r="221" spans="1:119" x14ac:dyDescent="0.2">
      <c r="A221">
        <f>ROW(Source!A420)</f>
        <v>420</v>
      </c>
      <c r="B221">
        <v>52210627</v>
      </c>
      <c r="C221">
        <v>52213555</v>
      </c>
      <c r="D221">
        <v>30572591</v>
      </c>
      <c r="E221">
        <v>1</v>
      </c>
      <c r="F221">
        <v>1</v>
      </c>
      <c r="G221">
        <v>30515945</v>
      </c>
      <c r="H221">
        <v>3</v>
      </c>
      <c r="I221" t="s">
        <v>361</v>
      </c>
      <c r="J221" t="s">
        <v>362</v>
      </c>
      <c r="K221" t="s">
        <v>363</v>
      </c>
      <c r="L221">
        <v>1348</v>
      </c>
      <c r="N221">
        <v>1009</v>
      </c>
      <c r="O221" t="s">
        <v>323</v>
      </c>
      <c r="P221" t="s">
        <v>323</v>
      </c>
      <c r="Q221">
        <v>1000</v>
      </c>
      <c r="W221">
        <v>0</v>
      </c>
      <c r="X221">
        <v>1534553938</v>
      </c>
      <c r="Y221">
        <f>((AT221*1)*1)</f>
        <v>1.49E-3</v>
      </c>
      <c r="AA221">
        <v>157580.26</v>
      </c>
      <c r="AB221">
        <v>0</v>
      </c>
      <c r="AC221">
        <v>0</v>
      </c>
      <c r="AD221">
        <v>0</v>
      </c>
      <c r="AE221">
        <v>8596.85</v>
      </c>
      <c r="AF221">
        <v>0</v>
      </c>
      <c r="AG221">
        <v>0</v>
      </c>
      <c r="AH221">
        <v>0</v>
      </c>
      <c r="AI221">
        <v>18.329999999999998</v>
      </c>
      <c r="AJ221">
        <v>1</v>
      </c>
      <c r="AK221">
        <v>1</v>
      </c>
      <c r="AL221">
        <v>1</v>
      </c>
      <c r="AM221">
        <v>2</v>
      </c>
      <c r="AN221">
        <v>0</v>
      </c>
      <c r="AO221">
        <v>1</v>
      </c>
      <c r="AP221">
        <v>1</v>
      </c>
      <c r="AQ221">
        <v>0</v>
      </c>
      <c r="AR221">
        <v>0</v>
      </c>
      <c r="AS221" t="s">
        <v>3</v>
      </c>
      <c r="AT221">
        <v>1.49E-3</v>
      </c>
      <c r="AU221" t="s">
        <v>76</v>
      </c>
      <c r="AV221">
        <v>0</v>
      </c>
      <c r="AW221">
        <v>2</v>
      </c>
      <c r="AX221">
        <v>52213567</v>
      </c>
      <c r="AY221">
        <v>1</v>
      </c>
      <c r="AZ221">
        <v>0</v>
      </c>
      <c r="BA221">
        <v>251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V221">
        <v>0</v>
      </c>
      <c r="CW221">
        <v>0</v>
      </c>
      <c r="CX221">
        <f>ROUND(Y221*Source!I420,9)</f>
        <v>1.7626999999999999E-5</v>
      </c>
      <c r="CY221">
        <f>AA221</f>
        <v>157580.26</v>
      </c>
      <c r="CZ221">
        <f>AE221</f>
        <v>8596.85</v>
      </c>
      <c r="DA221">
        <f>AI221</f>
        <v>18.329999999999998</v>
      </c>
      <c r="DB221">
        <f>ROUND(((ROUND(AT221*CZ221,2)*1)*1),6)</f>
        <v>12.81</v>
      </c>
      <c r="DC221">
        <f>ROUND(((ROUND(AT221*AG221,2)*1)*1),6)</f>
        <v>0</v>
      </c>
      <c r="DD221" t="s">
        <v>3</v>
      </c>
      <c r="DE221" t="s">
        <v>3</v>
      </c>
      <c r="DF221">
        <f>ROUND(ROUND(AE221*AI221,2)*CX221,2)</f>
        <v>2.78</v>
      </c>
      <c r="DG221">
        <f>ROUND(ROUND(AF221,2)*CX221,2)</f>
        <v>0</v>
      </c>
      <c r="DH221">
        <f>ROUND(ROUND(AG221,2)*CX221,2)</f>
        <v>0</v>
      </c>
      <c r="DI221">
        <f t="shared" si="81"/>
        <v>0</v>
      </c>
      <c r="DJ221">
        <f>DF221</f>
        <v>2.78</v>
      </c>
      <c r="DK221">
        <v>0</v>
      </c>
      <c r="DL221" t="s">
        <v>3</v>
      </c>
      <c r="DM221">
        <v>0</v>
      </c>
      <c r="DN221" t="s">
        <v>3</v>
      </c>
      <c r="DO221">
        <v>0</v>
      </c>
    </row>
    <row r="222" spans="1:119" x14ac:dyDescent="0.2">
      <c r="A222">
        <f>ROW(Source!A420)</f>
        <v>420</v>
      </c>
      <c r="B222">
        <v>52210627</v>
      </c>
      <c r="C222">
        <v>52213555</v>
      </c>
      <c r="D222">
        <v>30571295</v>
      </c>
      <c r="E222">
        <v>1</v>
      </c>
      <c r="F222">
        <v>1</v>
      </c>
      <c r="G222">
        <v>30515945</v>
      </c>
      <c r="H222">
        <v>3</v>
      </c>
      <c r="I222" t="s">
        <v>364</v>
      </c>
      <c r="J222" t="s">
        <v>365</v>
      </c>
      <c r="K222" t="s">
        <v>366</v>
      </c>
      <c r="L222">
        <v>1354</v>
      </c>
      <c r="N222">
        <v>1010</v>
      </c>
      <c r="O222" t="s">
        <v>47</v>
      </c>
      <c r="P222" t="s">
        <v>47</v>
      </c>
      <c r="Q222">
        <v>1</v>
      </c>
      <c r="W222">
        <v>0</v>
      </c>
      <c r="X222">
        <v>-1689119193</v>
      </c>
      <c r="Y222">
        <f>((AT222*1)*1)</f>
        <v>528</v>
      </c>
      <c r="AA222">
        <v>9.8000000000000007</v>
      </c>
      <c r="AB222">
        <v>0</v>
      </c>
      <c r="AC222">
        <v>0</v>
      </c>
      <c r="AD222">
        <v>0</v>
      </c>
      <c r="AE222">
        <v>3.86</v>
      </c>
      <c r="AF222">
        <v>0</v>
      </c>
      <c r="AG222">
        <v>0</v>
      </c>
      <c r="AH222">
        <v>0</v>
      </c>
      <c r="AI222">
        <v>2.54</v>
      </c>
      <c r="AJ222">
        <v>1</v>
      </c>
      <c r="AK222">
        <v>1</v>
      </c>
      <c r="AL222">
        <v>1</v>
      </c>
      <c r="AM222">
        <v>2</v>
      </c>
      <c r="AN222">
        <v>0</v>
      </c>
      <c r="AO222">
        <v>1</v>
      </c>
      <c r="AP222">
        <v>1</v>
      </c>
      <c r="AQ222">
        <v>0</v>
      </c>
      <c r="AR222">
        <v>0</v>
      </c>
      <c r="AS222" t="s">
        <v>3</v>
      </c>
      <c r="AT222">
        <v>528</v>
      </c>
      <c r="AU222" t="s">
        <v>76</v>
      </c>
      <c r="AV222">
        <v>0</v>
      </c>
      <c r="AW222">
        <v>2</v>
      </c>
      <c r="AX222">
        <v>52213568</v>
      </c>
      <c r="AY222">
        <v>1</v>
      </c>
      <c r="AZ222">
        <v>0</v>
      </c>
      <c r="BA222">
        <v>252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V222">
        <v>0</v>
      </c>
      <c r="CW222">
        <v>0</v>
      </c>
      <c r="CX222">
        <f>ROUND(Y222*Source!I420,9)</f>
        <v>6.2462400000000002</v>
      </c>
      <c r="CY222">
        <f>AA222</f>
        <v>9.8000000000000007</v>
      </c>
      <c r="CZ222">
        <f>AE222</f>
        <v>3.86</v>
      </c>
      <c r="DA222">
        <f>AI222</f>
        <v>2.54</v>
      </c>
      <c r="DB222">
        <f>ROUND(((ROUND(AT222*CZ222,2)*1)*1),6)</f>
        <v>2038.08</v>
      </c>
      <c r="DC222">
        <f>ROUND(((ROUND(AT222*AG222,2)*1)*1),6)</f>
        <v>0</v>
      </c>
      <c r="DD222" t="s">
        <v>3</v>
      </c>
      <c r="DE222" t="s">
        <v>3</v>
      </c>
      <c r="DF222">
        <f>ROUND(ROUND(AE222*AI222,2)*CX222,2)</f>
        <v>61.21</v>
      </c>
      <c r="DG222">
        <f>ROUND(ROUND(AF222,2)*CX222,2)</f>
        <v>0</v>
      </c>
      <c r="DH222">
        <f>ROUND(ROUND(AG222,2)*CX222,2)</f>
        <v>0</v>
      </c>
      <c r="DI222">
        <f t="shared" si="81"/>
        <v>0</v>
      </c>
      <c r="DJ222">
        <f>DF222</f>
        <v>61.21</v>
      </c>
      <c r="DK222">
        <v>0</v>
      </c>
      <c r="DL222" t="s">
        <v>3</v>
      </c>
      <c r="DM222">
        <v>0</v>
      </c>
      <c r="DN222" t="s">
        <v>3</v>
      </c>
      <c r="DO222">
        <v>0</v>
      </c>
    </row>
    <row r="223" spans="1:119" x14ac:dyDescent="0.2">
      <c r="A223">
        <f>ROW(Source!A420)</f>
        <v>420</v>
      </c>
      <c r="B223">
        <v>52210627</v>
      </c>
      <c r="C223">
        <v>52213555</v>
      </c>
      <c r="D223">
        <v>30571525</v>
      </c>
      <c r="E223">
        <v>1</v>
      </c>
      <c r="F223">
        <v>1</v>
      </c>
      <c r="G223">
        <v>30515945</v>
      </c>
      <c r="H223">
        <v>3</v>
      </c>
      <c r="I223" t="s">
        <v>367</v>
      </c>
      <c r="J223" t="s">
        <v>368</v>
      </c>
      <c r="K223" t="s">
        <v>369</v>
      </c>
      <c r="L223">
        <v>1348</v>
      </c>
      <c r="N223">
        <v>1009</v>
      </c>
      <c r="O223" t="s">
        <v>323</v>
      </c>
      <c r="P223" t="s">
        <v>323</v>
      </c>
      <c r="Q223">
        <v>1000</v>
      </c>
      <c r="W223">
        <v>0</v>
      </c>
      <c r="X223">
        <v>852257746</v>
      </c>
      <c r="Y223">
        <f>((AT223*1)*1)</f>
        <v>7.7999999999999996E-3</v>
      </c>
      <c r="AA223">
        <v>77572.7</v>
      </c>
      <c r="AB223">
        <v>0</v>
      </c>
      <c r="AC223">
        <v>0</v>
      </c>
      <c r="AD223">
        <v>0</v>
      </c>
      <c r="AE223">
        <v>11242.42</v>
      </c>
      <c r="AF223">
        <v>0</v>
      </c>
      <c r="AG223">
        <v>0</v>
      </c>
      <c r="AH223">
        <v>0</v>
      </c>
      <c r="AI223">
        <v>6.9</v>
      </c>
      <c r="AJ223">
        <v>1</v>
      </c>
      <c r="AK223">
        <v>1</v>
      </c>
      <c r="AL223">
        <v>1</v>
      </c>
      <c r="AM223">
        <v>2</v>
      </c>
      <c r="AN223">
        <v>0</v>
      </c>
      <c r="AO223">
        <v>1</v>
      </c>
      <c r="AP223">
        <v>1</v>
      </c>
      <c r="AQ223">
        <v>0</v>
      </c>
      <c r="AR223">
        <v>0</v>
      </c>
      <c r="AS223" t="s">
        <v>3</v>
      </c>
      <c r="AT223">
        <v>7.7999999999999996E-3</v>
      </c>
      <c r="AU223" t="s">
        <v>76</v>
      </c>
      <c r="AV223">
        <v>0</v>
      </c>
      <c r="AW223">
        <v>2</v>
      </c>
      <c r="AX223">
        <v>52213569</v>
      </c>
      <c r="AY223">
        <v>1</v>
      </c>
      <c r="AZ223">
        <v>0</v>
      </c>
      <c r="BA223">
        <v>253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V223">
        <v>0</v>
      </c>
      <c r="CW223">
        <v>0</v>
      </c>
      <c r="CX223">
        <f>ROUND(Y223*Source!I420,9)</f>
        <v>9.2274000000000005E-5</v>
      </c>
      <c r="CY223">
        <f>AA223</f>
        <v>77572.7</v>
      </c>
      <c r="CZ223">
        <f>AE223</f>
        <v>11242.42</v>
      </c>
      <c r="DA223">
        <f>AI223</f>
        <v>6.9</v>
      </c>
      <c r="DB223">
        <f>ROUND(((ROUND(AT223*CZ223,2)*1)*1),6)</f>
        <v>87.69</v>
      </c>
      <c r="DC223">
        <f>ROUND(((ROUND(AT223*AG223,2)*1)*1),6)</f>
        <v>0</v>
      </c>
      <c r="DD223" t="s">
        <v>3</v>
      </c>
      <c r="DE223" t="s">
        <v>3</v>
      </c>
      <c r="DF223">
        <f>ROUND(ROUND(AE223*AI223,2)*CX223,2)</f>
        <v>7.16</v>
      </c>
      <c r="DG223">
        <f>ROUND(ROUND(AF223,2)*CX223,2)</f>
        <v>0</v>
      </c>
      <c r="DH223">
        <f>ROUND(ROUND(AG223,2)*CX223,2)</f>
        <v>0</v>
      </c>
      <c r="DI223">
        <f t="shared" si="81"/>
        <v>0</v>
      </c>
      <c r="DJ223">
        <f>DF223</f>
        <v>7.16</v>
      </c>
      <c r="DK223">
        <v>0</v>
      </c>
      <c r="DL223" t="s">
        <v>3</v>
      </c>
      <c r="DM223">
        <v>0</v>
      </c>
      <c r="DN223" t="s">
        <v>3</v>
      </c>
      <c r="DO223">
        <v>0</v>
      </c>
    </row>
    <row r="224" spans="1:119" x14ac:dyDescent="0.2">
      <c r="A224">
        <f>ROW(Source!A421)</f>
        <v>421</v>
      </c>
      <c r="B224">
        <v>52210569</v>
      </c>
      <c r="C224">
        <v>52213555</v>
      </c>
      <c r="D224">
        <v>30515951</v>
      </c>
      <c r="E224">
        <v>30515945</v>
      </c>
      <c r="F224">
        <v>1</v>
      </c>
      <c r="G224">
        <v>30515945</v>
      </c>
      <c r="H224">
        <v>1</v>
      </c>
      <c r="I224" t="s">
        <v>301</v>
      </c>
      <c r="J224" t="s">
        <v>3</v>
      </c>
      <c r="K224" t="s">
        <v>302</v>
      </c>
      <c r="L224">
        <v>1191</v>
      </c>
      <c r="N224">
        <v>1013</v>
      </c>
      <c r="O224" t="s">
        <v>303</v>
      </c>
      <c r="P224" t="s">
        <v>303</v>
      </c>
      <c r="Q224">
        <v>1</v>
      </c>
      <c r="W224">
        <v>0</v>
      </c>
      <c r="X224">
        <v>476480486</v>
      </c>
      <c r="Y224">
        <f>((AT224*1.2)*1.1)</f>
        <v>77.484000000000009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1</v>
      </c>
      <c r="AJ224">
        <v>1</v>
      </c>
      <c r="AK224">
        <v>1</v>
      </c>
      <c r="AL224">
        <v>1</v>
      </c>
      <c r="AM224">
        <v>5</v>
      </c>
      <c r="AN224">
        <v>0</v>
      </c>
      <c r="AO224">
        <v>1</v>
      </c>
      <c r="AP224">
        <v>1</v>
      </c>
      <c r="AQ224">
        <v>0</v>
      </c>
      <c r="AR224">
        <v>0</v>
      </c>
      <c r="AS224" t="s">
        <v>3</v>
      </c>
      <c r="AT224">
        <v>58.7</v>
      </c>
      <c r="AU224" t="s">
        <v>77</v>
      </c>
      <c r="AV224">
        <v>1</v>
      </c>
      <c r="AW224">
        <v>2</v>
      </c>
      <c r="AX224">
        <v>52213563</v>
      </c>
      <c r="AY224">
        <v>1</v>
      </c>
      <c r="AZ224">
        <v>2048</v>
      </c>
      <c r="BA224">
        <v>255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U224">
        <f>ROUND(AT224*Source!I421*AH224*AL224,2)</f>
        <v>0</v>
      </c>
      <c r="CV224">
        <f>ROUND(Y224*Source!I421,9)</f>
        <v>0.91663572000000004</v>
      </c>
      <c r="CW224">
        <v>0</v>
      </c>
      <c r="CX224">
        <f>ROUND(Y224*Source!I421,9)</f>
        <v>0.91663572000000004</v>
      </c>
      <c r="CY224">
        <f>AD224</f>
        <v>0</v>
      </c>
      <c r="CZ224">
        <f>AH224</f>
        <v>0</v>
      </c>
      <c r="DA224">
        <f>AL224</f>
        <v>1</v>
      </c>
      <c r="DB224">
        <f>ROUND(((ROUND(AT224*CZ224,2)*1.2)*1.1),6)</f>
        <v>0</v>
      </c>
      <c r="DC224">
        <f>ROUND(((ROUND(AT224*AG224,2)*1.2)*1.1),6)</f>
        <v>0</v>
      </c>
      <c r="DD224" t="s">
        <v>3</v>
      </c>
      <c r="DE224" t="s">
        <v>3</v>
      </c>
      <c r="DF224">
        <f>ROUND(ROUND(AE224,2)*CX224,2)</f>
        <v>0</v>
      </c>
      <c r="DG224">
        <f>ROUND(ROUND(AF224,2)*CX224,2)</f>
        <v>0</v>
      </c>
      <c r="DH224">
        <f>ROUND(ROUND(AG224,2)*CX224,2)</f>
        <v>0</v>
      </c>
      <c r="DI224">
        <f t="shared" si="81"/>
        <v>0</v>
      </c>
      <c r="DJ224">
        <f>DI224</f>
        <v>0</v>
      </c>
      <c r="DK224">
        <v>0</v>
      </c>
      <c r="DL224" t="s">
        <v>3</v>
      </c>
      <c r="DM224">
        <v>0</v>
      </c>
      <c r="DN224" t="s">
        <v>3</v>
      </c>
      <c r="DO224">
        <v>0</v>
      </c>
    </row>
    <row r="225" spans="1:119" x14ac:dyDescent="0.2">
      <c r="A225">
        <f>ROW(Source!A421)</f>
        <v>421</v>
      </c>
      <c r="B225">
        <v>52210569</v>
      </c>
      <c r="C225">
        <v>52213555</v>
      </c>
      <c r="D225">
        <v>30595791</v>
      </c>
      <c r="E225">
        <v>1</v>
      </c>
      <c r="F225">
        <v>1</v>
      </c>
      <c r="G225">
        <v>30515945</v>
      </c>
      <c r="H225">
        <v>2</v>
      </c>
      <c r="I225" t="s">
        <v>346</v>
      </c>
      <c r="J225" t="s">
        <v>347</v>
      </c>
      <c r="K225" t="s">
        <v>348</v>
      </c>
      <c r="L225">
        <v>1368</v>
      </c>
      <c r="N225">
        <v>1011</v>
      </c>
      <c r="O225" t="s">
        <v>307</v>
      </c>
      <c r="P225" t="s">
        <v>307</v>
      </c>
      <c r="Q225">
        <v>1</v>
      </c>
      <c r="W225">
        <v>0</v>
      </c>
      <c r="X225">
        <v>-1515164169</v>
      </c>
      <c r="Y225">
        <f>((AT225*1.2)*1.1)</f>
        <v>21.12</v>
      </c>
      <c r="AA225">
        <v>0</v>
      </c>
      <c r="AB225">
        <v>85.63</v>
      </c>
      <c r="AC225">
        <v>0</v>
      </c>
      <c r="AD225">
        <v>0</v>
      </c>
      <c r="AE225">
        <v>0</v>
      </c>
      <c r="AF225">
        <v>7.11</v>
      </c>
      <c r="AG225">
        <v>0</v>
      </c>
      <c r="AH225">
        <v>0</v>
      </c>
      <c r="AI225">
        <v>1</v>
      </c>
      <c r="AJ225">
        <v>11.08</v>
      </c>
      <c r="AK225">
        <v>30.48</v>
      </c>
      <c r="AL225">
        <v>1</v>
      </c>
      <c r="AM225">
        <v>2</v>
      </c>
      <c r="AN225">
        <v>0</v>
      </c>
      <c r="AO225">
        <v>1</v>
      </c>
      <c r="AP225">
        <v>1</v>
      </c>
      <c r="AQ225">
        <v>0</v>
      </c>
      <c r="AR225">
        <v>0</v>
      </c>
      <c r="AS225" t="s">
        <v>3</v>
      </c>
      <c r="AT225">
        <v>16</v>
      </c>
      <c r="AU225" t="s">
        <v>26</v>
      </c>
      <c r="AV225">
        <v>0</v>
      </c>
      <c r="AW225">
        <v>2</v>
      </c>
      <c r="AX225">
        <v>52213564</v>
      </c>
      <c r="AY225">
        <v>1</v>
      </c>
      <c r="AZ225">
        <v>0</v>
      </c>
      <c r="BA225">
        <v>256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V225">
        <v>0</v>
      </c>
      <c r="CW225">
        <f>ROUND(Y225*Source!I421*DO225,9)</f>
        <v>0</v>
      </c>
      <c r="CX225">
        <f>ROUND(Y225*Source!I421,9)</f>
        <v>0.24984960000000001</v>
      </c>
      <c r="CY225">
        <f>AB225</f>
        <v>85.63</v>
      </c>
      <c r="CZ225">
        <f>AF225</f>
        <v>7.11</v>
      </c>
      <c r="DA225">
        <f>AJ225</f>
        <v>11.08</v>
      </c>
      <c r="DB225">
        <f>ROUND(((ROUND(AT225*CZ225,2)*1.2)*1.1),6)</f>
        <v>150.16319999999999</v>
      </c>
      <c r="DC225">
        <f>ROUND(((ROUND(AT225*AG225,2)*1.2)*1.1),6)</f>
        <v>0</v>
      </c>
      <c r="DD225" t="s">
        <v>3</v>
      </c>
      <c r="DE225" t="s">
        <v>3</v>
      </c>
      <c r="DF225">
        <f>ROUND(ROUND(AE225,2)*CX225,2)</f>
        <v>0</v>
      </c>
      <c r="DG225">
        <f>ROUND(ROUND(AF225*AJ225,2)*CX225,2)</f>
        <v>19.68</v>
      </c>
      <c r="DH225">
        <f>ROUND(ROUND(AG225*AK225,2)*CX225,2)</f>
        <v>0</v>
      </c>
      <c r="DI225">
        <f t="shared" si="81"/>
        <v>0</v>
      </c>
      <c r="DJ225">
        <f>DG225</f>
        <v>19.68</v>
      </c>
      <c r="DK225">
        <v>0</v>
      </c>
      <c r="DL225" t="s">
        <v>3</v>
      </c>
      <c r="DM225">
        <v>0</v>
      </c>
      <c r="DN225" t="s">
        <v>3</v>
      </c>
      <c r="DO225">
        <v>0</v>
      </c>
    </row>
    <row r="226" spans="1:119" x14ac:dyDescent="0.2">
      <c r="A226">
        <f>ROW(Source!A421)</f>
        <v>421</v>
      </c>
      <c r="B226">
        <v>52210569</v>
      </c>
      <c r="C226">
        <v>52213555</v>
      </c>
      <c r="D226">
        <v>30596074</v>
      </c>
      <c r="E226">
        <v>1</v>
      </c>
      <c r="F226">
        <v>1</v>
      </c>
      <c r="G226">
        <v>30515945</v>
      </c>
      <c r="H226">
        <v>2</v>
      </c>
      <c r="I226" t="s">
        <v>349</v>
      </c>
      <c r="J226" t="s">
        <v>350</v>
      </c>
      <c r="K226" t="s">
        <v>351</v>
      </c>
      <c r="L226">
        <v>1368</v>
      </c>
      <c r="N226">
        <v>1011</v>
      </c>
      <c r="O226" t="s">
        <v>307</v>
      </c>
      <c r="P226" t="s">
        <v>307</v>
      </c>
      <c r="Q226">
        <v>1</v>
      </c>
      <c r="W226">
        <v>0</v>
      </c>
      <c r="X226">
        <v>-1440889904</v>
      </c>
      <c r="Y226">
        <f>((AT226*1.2)*1.1)</f>
        <v>2.4684000000000004</v>
      </c>
      <c r="AA226">
        <v>0</v>
      </c>
      <c r="AB226">
        <v>1096.5999999999999</v>
      </c>
      <c r="AC226">
        <v>418.12</v>
      </c>
      <c r="AD226">
        <v>0</v>
      </c>
      <c r="AE226">
        <v>0</v>
      </c>
      <c r="AF226">
        <v>83.1</v>
      </c>
      <c r="AG226">
        <v>12.62</v>
      </c>
      <c r="AH226">
        <v>0</v>
      </c>
      <c r="AI226">
        <v>1</v>
      </c>
      <c r="AJ226">
        <v>12.14</v>
      </c>
      <c r="AK226">
        <v>30.48</v>
      </c>
      <c r="AL226">
        <v>1</v>
      </c>
      <c r="AM226">
        <v>2</v>
      </c>
      <c r="AN226">
        <v>0</v>
      </c>
      <c r="AO226">
        <v>1</v>
      </c>
      <c r="AP226">
        <v>1</v>
      </c>
      <c r="AQ226">
        <v>0</v>
      </c>
      <c r="AR226">
        <v>0</v>
      </c>
      <c r="AS226" t="s">
        <v>3</v>
      </c>
      <c r="AT226">
        <v>1.87</v>
      </c>
      <c r="AU226" t="s">
        <v>26</v>
      </c>
      <c r="AV226">
        <v>0</v>
      </c>
      <c r="AW226">
        <v>2</v>
      </c>
      <c r="AX226">
        <v>52213565</v>
      </c>
      <c r="AY226">
        <v>1</v>
      </c>
      <c r="AZ226">
        <v>2048</v>
      </c>
      <c r="BA226">
        <v>257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V226">
        <v>0</v>
      </c>
      <c r="CW226">
        <f>ROUND(Y226*Source!I421*DO226,9)</f>
        <v>0</v>
      </c>
      <c r="CX226">
        <f>ROUND(Y226*Source!I421,9)</f>
        <v>2.9201172000000001E-2</v>
      </c>
      <c r="CY226">
        <f>AB226</f>
        <v>1096.5999999999999</v>
      </c>
      <c r="CZ226">
        <f>AF226</f>
        <v>83.1</v>
      </c>
      <c r="DA226">
        <f>AJ226</f>
        <v>12.14</v>
      </c>
      <c r="DB226">
        <f>ROUND(((ROUND(AT226*CZ226,2)*1.2)*1.1),6)</f>
        <v>205.12799999999999</v>
      </c>
      <c r="DC226">
        <f>ROUND(((ROUND(AT226*AG226,2)*1.2)*1.1),6)</f>
        <v>31.152000000000001</v>
      </c>
      <c r="DD226" t="s">
        <v>3</v>
      </c>
      <c r="DE226" t="s">
        <v>3</v>
      </c>
      <c r="DF226">
        <f>ROUND(ROUND(AE226,2)*CX226,2)</f>
        <v>0</v>
      </c>
      <c r="DG226">
        <f>ROUND(ROUND(AF226*AJ226,2)*CX226,2)</f>
        <v>29.46</v>
      </c>
      <c r="DH226">
        <f>ROUND(ROUND(AG226*AK226,2)*CX226,2)</f>
        <v>11.23</v>
      </c>
      <c r="DI226">
        <f t="shared" si="81"/>
        <v>0</v>
      </c>
      <c r="DJ226">
        <f>DG226</f>
        <v>29.46</v>
      </c>
      <c r="DK226">
        <v>0</v>
      </c>
      <c r="DL226" t="s">
        <v>3</v>
      </c>
      <c r="DM226">
        <v>0</v>
      </c>
      <c r="DN226" t="s">
        <v>3</v>
      </c>
      <c r="DO226">
        <v>0</v>
      </c>
    </row>
    <row r="227" spans="1:119" x14ac:dyDescent="0.2">
      <c r="A227">
        <f>ROW(Source!A421)</f>
        <v>421</v>
      </c>
      <c r="B227">
        <v>52210569</v>
      </c>
      <c r="C227">
        <v>52213555</v>
      </c>
      <c r="D227">
        <v>30572261</v>
      </c>
      <c r="E227">
        <v>1</v>
      </c>
      <c r="F227">
        <v>1</v>
      </c>
      <c r="G227">
        <v>30515945</v>
      </c>
      <c r="H227">
        <v>3</v>
      </c>
      <c r="I227" t="s">
        <v>358</v>
      </c>
      <c r="J227" t="s">
        <v>359</v>
      </c>
      <c r="K227" t="s">
        <v>360</v>
      </c>
      <c r="L227">
        <v>1348</v>
      </c>
      <c r="N227">
        <v>1009</v>
      </c>
      <c r="O227" t="s">
        <v>323</v>
      </c>
      <c r="P227" t="s">
        <v>323</v>
      </c>
      <c r="Q227">
        <v>1000</v>
      </c>
      <c r="W227">
        <v>0</v>
      </c>
      <c r="X227">
        <v>-318432533</v>
      </c>
      <c r="Y227">
        <f>((AT227*1)*1)</f>
        <v>3.7399999999999998E-3</v>
      </c>
      <c r="AA227">
        <v>7559.85</v>
      </c>
      <c r="AB227">
        <v>0</v>
      </c>
      <c r="AC227">
        <v>0</v>
      </c>
      <c r="AD227">
        <v>0</v>
      </c>
      <c r="AE227">
        <v>332.74</v>
      </c>
      <c r="AF227">
        <v>0</v>
      </c>
      <c r="AG227">
        <v>0</v>
      </c>
      <c r="AH227">
        <v>0</v>
      </c>
      <c r="AI227">
        <v>22.72</v>
      </c>
      <c r="AJ227">
        <v>1</v>
      </c>
      <c r="AK227">
        <v>1</v>
      </c>
      <c r="AL227">
        <v>1</v>
      </c>
      <c r="AM227">
        <v>2</v>
      </c>
      <c r="AN227">
        <v>0</v>
      </c>
      <c r="AO227">
        <v>1</v>
      </c>
      <c r="AP227">
        <v>1</v>
      </c>
      <c r="AQ227">
        <v>0</v>
      </c>
      <c r="AR227">
        <v>0</v>
      </c>
      <c r="AS227" t="s">
        <v>3</v>
      </c>
      <c r="AT227">
        <v>3.7399999999999998E-3</v>
      </c>
      <c r="AU227" t="s">
        <v>76</v>
      </c>
      <c r="AV227">
        <v>0</v>
      </c>
      <c r="AW227">
        <v>2</v>
      </c>
      <c r="AX227">
        <v>52213566</v>
      </c>
      <c r="AY227">
        <v>1</v>
      </c>
      <c r="AZ227">
        <v>0</v>
      </c>
      <c r="BA227">
        <v>258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V227">
        <v>0</v>
      </c>
      <c r="CW227">
        <v>0</v>
      </c>
      <c r="CX227">
        <f>ROUND(Y227*Source!I421,9)</f>
        <v>4.4243999999999999E-5</v>
      </c>
      <c r="CY227">
        <f>AA227</f>
        <v>7559.85</v>
      </c>
      <c r="CZ227">
        <f>AE227</f>
        <v>332.74</v>
      </c>
      <c r="DA227">
        <f>AI227</f>
        <v>22.72</v>
      </c>
      <c r="DB227">
        <f>ROUND(((ROUND(AT227*CZ227,2)*1)*1),6)</f>
        <v>1.24</v>
      </c>
      <c r="DC227">
        <f>ROUND(((ROUND(AT227*AG227,2)*1)*1),6)</f>
        <v>0</v>
      </c>
      <c r="DD227" t="s">
        <v>3</v>
      </c>
      <c r="DE227" t="s">
        <v>3</v>
      </c>
      <c r="DF227">
        <f>ROUND(ROUND(AE227*AI227,2)*CX227,2)</f>
        <v>0.33</v>
      </c>
      <c r="DG227">
        <f>ROUND(ROUND(AF227,2)*CX227,2)</f>
        <v>0</v>
      </c>
      <c r="DH227">
        <f>ROUND(ROUND(AG227,2)*CX227,2)</f>
        <v>0</v>
      </c>
      <c r="DI227">
        <f t="shared" si="81"/>
        <v>0</v>
      </c>
      <c r="DJ227">
        <f>DF227</f>
        <v>0.33</v>
      </c>
      <c r="DK227">
        <v>0</v>
      </c>
      <c r="DL227" t="s">
        <v>3</v>
      </c>
      <c r="DM227">
        <v>0</v>
      </c>
      <c r="DN227" t="s">
        <v>3</v>
      </c>
      <c r="DO227">
        <v>0</v>
      </c>
    </row>
    <row r="228" spans="1:119" x14ac:dyDescent="0.2">
      <c r="A228">
        <f>ROW(Source!A421)</f>
        <v>421</v>
      </c>
      <c r="B228">
        <v>52210569</v>
      </c>
      <c r="C228">
        <v>52213555</v>
      </c>
      <c r="D228">
        <v>30572591</v>
      </c>
      <c r="E228">
        <v>1</v>
      </c>
      <c r="F228">
        <v>1</v>
      </c>
      <c r="G228">
        <v>30515945</v>
      </c>
      <c r="H228">
        <v>3</v>
      </c>
      <c r="I228" t="s">
        <v>361</v>
      </c>
      <c r="J228" t="s">
        <v>362</v>
      </c>
      <c r="K228" t="s">
        <v>363</v>
      </c>
      <c r="L228">
        <v>1348</v>
      </c>
      <c r="N228">
        <v>1009</v>
      </c>
      <c r="O228" t="s">
        <v>323</v>
      </c>
      <c r="P228" t="s">
        <v>323</v>
      </c>
      <c r="Q228">
        <v>1000</v>
      </c>
      <c r="W228">
        <v>0</v>
      </c>
      <c r="X228">
        <v>1534553938</v>
      </c>
      <c r="Y228">
        <f>((AT228*1)*1)</f>
        <v>1.49E-3</v>
      </c>
      <c r="AA228">
        <v>157580.26</v>
      </c>
      <c r="AB228">
        <v>0</v>
      </c>
      <c r="AC228">
        <v>0</v>
      </c>
      <c r="AD228">
        <v>0</v>
      </c>
      <c r="AE228">
        <v>8596.85</v>
      </c>
      <c r="AF228">
        <v>0</v>
      </c>
      <c r="AG228">
        <v>0</v>
      </c>
      <c r="AH228">
        <v>0</v>
      </c>
      <c r="AI228">
        <v>18.329999999999998</v>
      </c>
      <c r="AJ228">
        <v>1</v>
      </c>
      <c r="AK228">
        <v>1</v>
      </c>
      <c r="AL228">
        <v>1</v>
      </c>
      <c r="AM228">
        <v>2</v>
      </c>
      <c r="AN228">
        <v>0</v>
      </c>
      <c r="AO228">
        <v>1</v>
      </c>
      <c r="AP228">
        <v>1</v>
      </c>
      <c r="AQ228">
        <v>0</v>
      </c>
      <c r="AR228">
        <v>0</v>
      </c>
      <c r="AS228" t="s">
        <v>3</v>
      </c>
      <c r="AT228">
        <v>1.49E-3</v>
      </c>
      <c r="AU228" t="s">
        <v>76</v>
      </c>
      <c r="AV228">
        <v>0</v>
      </c>
      <c r="AW228">
        <v>2</v>
      </c>
      <c r="AX228">
        <v>52213567</v>
      </c>
      <c r="AY228">
        <v>1</v>
      </c>
      <c r="AZ228">
        <v>0</v>
      </c>
      <c r="BA228">
        <v>259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V228">
        <v>0</v>
      </c>
      <c r="CW228">
        <v>0</v>
      </c>
      <c r="CX228">
        <f>ROUND(Y228*Source!I421,9)</f>
        <v>1.7626999999999999E-5</v>
      </c>
      <c r="CY228">
        <f>AA228</f>
        <v>157580.26</v>
      </c>
      <c r="CZ228">
        <f>AE228</f>
        <v>8596.85</v>
      </c>
      <c r="DA228">
        <f>AI228</f>
        <v>18.329999999999998</v>
      </c>
      <c r="DB228">
        <f>ROUND(((ROUND(AT228*CZ228,2)*1)*1),6)</f>
        <v>12.81</v>
      </c>
      <c r="DC228">
        <f>ROUND(((ROUND(AT228*AG228,2)*1)*1),6)</f>
        <v>0</v>
      </c>
      <c r="DD228" t="s">
        <v>3</v>
      </c>
      <c r="DE228" t="s">
        <v>3</v>
      </c>
      <c r="DF228">
        <f>ROUND(ROUND(AE228*AI228,2)*CX228,2)</f>
        <v>2.78</v>
      </c>
      <c r="DG228">
        <f>ROUND(ROUND(AF228,2)*CX228,2)</f>
        <v>0</v>
      </c>
      <c r="DH228">
        <f>ROUND(ROUND(AG228,2)*CX228,2)</f>
        <v>0</v>
      </c>
      <c r="DI228">
        <f t="shared" si="81"/>
        <v>0</v>
      </c>
      <c r="DJ228">
        <f>DF228</f>
        <v>2.78</v>
      </c>
      <c r="DK228">
        <v>0</v>
      </c>
      <c r="DL228" t="s">
        <v>3</v>
      </c>
      <c r="DM228">
        <v>0</v>
      </c>
      <c r="DN228" t="s">
        <v>3</v>
      </c>
      <c r="DO228">
        <v>0</v>
      </c>
    </row>
    <row r="229" spans="1:119" x14ac:dyDescent="0.2">
      <c r="A229">
        <f>ROW(Source!A421)</f>
        <v>421</v>
      </c>
      <c r="B229">
        <v>52210569</v>
      </c>
      <c r="C229">
        <v>52213555</v>
      </c>
      <c r="D229">
        <v>30571295</v>
      </c>
      <c r="E229">
        <v>1</v>
      </c>
      <c r="F229">
        <v>1</v>
      </c>
      <c r="G229">
        <v>30515945</v>
      </c>
      <c r="H229">
        <v>3</v>
      </c>
      <c r="I229" t="s">
        <v>364</v>
      </c>
      <c r="J229" t="s">
        <v>365</v>
      </c>
      <c r="K229" t="s">
        <v>366</v>
      </c>
      <c r="L229">
        <v>1354</v>
      </c>
      <c r="N229">
        <v>1010</v>
      </c>
      <c r="O229" t="s">
        <v>47</v>
      </c>
      <c r="P229" t="s">
        <v>47</v>
      </c>
      <c r="Q229">
        <v>1</v>
      </c>
      <c r="W229">
        <v>0</v>
      </c>
      <c r="X229">
        <v>-1689119193</v>
      </c>
      <c r="Y229">
        <f>((AT229*1)*1)</f>
        <v>528</v>
      </c>
      <c r="AA229">
        <v>9.8000000000000007</v>
      </c>
      <c r="AB229">
        <v>0</v>
      </c>
      <c r="AC229">
        <v>0</v>
      </c>
      <c r="AD229">
        <v>0</v>
      </c>
      <c r="AE229">
        <v>3.86</v>
      </c>
      <c r="AF229">
        <v>0</v>
      </c>
      <c r="AG229">
        <v>0</v>
      </c>
      <c r="AH229">
        <v>0</v>
      </c>
      <c r="AI229">
        <v>2.54</v>
      </c>
      <c r="AJ229">
        <v>1</v>
      </c>
      <c r="AK229">
        <v>1</v>
      </c>
      <c r="AL229">
        <v>1</v>
      </c>
      <c r="AM229">
        <v>2</v>
      </c>
      <c r="AN229">
        <v>0</v>
      </c>
      <c r="AO229">
        <v>1</v>
      </c>
      <c r="AP229">
        <v>1</v>
      </c>
      <c r="AQ229">
        <v>0</v>
      </c>
      <c r="AR229">
        <v>0</v>
      </c>
      <c r="AS229" t="s">
        <v>3</v>
      </c>
      <c r="AT229">
        <v>528</v>
      </c>
      <c r="AU229" t="s">
        <v>76</v>
      </c>
      <c r="AV229">
        <v>0</v>
      </c>
      <c r="AW229">
        <v>2</v>
      </c>
      <c r="AX229">
        <v>52213568</v>
      </c>
      <c r="AY229">
        <v>1</v>
      </c>
      <c r="AZ229">
        <v>0</v>
      </c>
      <c r="BA229">
        <v>260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V229">
        <v>0</v>
      </c>
      <c r="CW229">
        <v>0</v>
      </c>
      <c r="CX229">
        <f>ROUND(Y229*Source!I421,9)</f>
        <v>6.2462400000000002</v>
      </c>
      <c r="CY229">
        <f>AA229</f>
        <v>9.8000000000000007</v>
      </c>
      <c r="CZ229">
        <f>AE229</f>
        <v>3.86</v>
      </c>
      <c r="DA229">
        <f>AI229</f>
        <v>2.54</v>
      </c>
      <c r="DB229">
        <f>ROUND(((ROUND(AT229*CZ229,2)*1)*1),6)</f>
        <v>2038.08</v>
      </c>
      <c r="DC229">
        <f>ROUND(((ROUND(AT229*AG229,2)*1)*1),6)</f>
        <v>0</v>
      </c>
      <c r="DD229" t="s">
        <v>3</v>
      </c>
      <c r="DE229" t="s">
        <v>3</v>
      </c>
      <c r="DF229">
        <f>ROUND(ROUND(AE229*AI229,2)*CX229,2)</f>
        <v>61.21</v>
      </c>
      <c r="DG229">
        <f>ROUND(ROUND(AF229,2)*CX229,2)</f>
        <v>0</v>
      </c>
      <c r="DH229">
        <f>ROUND(ROUND(AG229,2)*CX229,2)</f>
        <v>0</v>
      </c>
      <c r="DI229">
        <f t="shared" si="81"/>
        <v>0</v>
      </c>
      <c r="DJ229">
        <f>DF229</f>
        <v>61.21</v>
      </c>
      <c r="DK229">
        <v>0</v>
      </c>
      <c r="DL229" t="s">
        <v>3</v>
      </c>
      <c r="DM229">
        <v>0</v>
      </c>
      <c r="DN229" t="s">
        <v>3</v>
      </c>
      <c r="DO229">
        <v>0</v>
      </c>
    </row>
    <row r="230" spans="1:119" x14ac:dyDescent="0.2">
      <c r="A230">
        <f>ROW(Source!A421)</f>
        <v>421</v>
      </c>
      <c r="B230">
        <v>52210569</v>
      </c>
      <c r="C230">
        <v>52213555</v>
      </c>
      <c r="D230">
        <v>30571525</v>
      </c>
      <c r="E230">
        <v>1</v>
      </c>
      <c r="F230">
        <v>1</v>
      </c>
      <c r="G230">
        <v>30515945</v>
      </c>
      <c r="H230">
        <v>3</v>
      </c>
      <c r="I230" t="s">
        <v>367</v>
      </c>
      <c r="J230" t="s">
        <v>368</v>
      </c>
      <c r="K230" t="s">
        <v>369</v>
      </c>
      <c r="L230">
        <v>1348</v>
      </c>
      <c r="N230">
        <v>1009</v>
      </c>
      <c r="O230" t="s">
        <v>323</v>
      </c>
      <c r="P230" t="s">
        <v>323</v>
      </c>
      <c r="Q230">
        <v>1000</v>
      </c>
      <c r="W230">
        <v>0</v>
      </c>
      <c r="X230">
        <v>852257746</v>
      </c>
      <c r="Y230">
        <f>((AT230*1)*1)</f>
        <v>7.7999999999999996E-3</v>
      </c>
      <c r="AA230">
        <v>77572.7</v>
      </c>
      <c r="AB230">
        <v>0</v>
      </c>
      <c r="AC230">
        <v>0</v>
      </c>
      <c r="AD230">
        <v>0</v>
      </c>
      <c r="AE230">
        <v>11242.42</v>
      </c>
      <c r="AF230">
        <v>0</v>
      </c>
      <c r="AG230">
        <v>0</v>
      </c>
      <c r="AH230">
        <v>0</v>
      </c>
      <c r="AI230">
        <v>6.9</v>
      </c>
      <c r="AJ230">
        <v>1</v>
      </c>
      <c r="AK230">
        <v>1</v>
      </c>
      <c r="AL230">
        <v>1</v>
      </c>
      <c r="AM230">
        <v>2</v>
      </c>
      <c r="AN230">
        <v>0</v>
      </c>
      <c r="AO230">
        <v>1</v>
      </c>
      <c r="AP230">
        <v>1</v>
      </c>
      <c r="AQ230">
        <v>0</v>
      </c>
      <c r="AR230">
        <v>0</v>
      </c>
      <c r="AS230" t="s">
        <v>3</v>
      </c>
      <c r="AT230">
        <v>7.7999999999999996E-3</v>
      </c>
      <c r="AU230" t="s">
        <v>76</v>
      </c>
      <c r="AV230">
        <v>0</v>
      </c>
      <c r="AW230">
        <v>2</v>
      </c>
      <c r="AX230">
        <v>52213569</v>
      </c>
      <c r="AY230">
        <v>1</v>
      </c>
      <c r="AZ230">
        <v>0</v>
      </c>
      <c r="BA230">
        <v>261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V230">
        <v>0</v>
      </c>
      <c r="CW230">
        <v>0</v>
      </c>
      <c r="CX230">
        <f>ROUND(Y230*Source!I421,9)</f>
        <v>9.2274000000000005E-5</v>
      </c>
      <c r="CY230">
        <f>AA230</f>
        <v>77572.7</v>
      </c>
      <c r="CZ230">
        <f>AE230</f>
        <v>11242.42</v>
      </c>
      <c r="DA230">
        <f>AI230</f>
        <v>6.9</v>
      </c>
      <c r="DB230">
        <f>ROUND(((ROUND(AT230*CZ230,2)*1)*1),6)</f>
        <v>87.69</v>
      </c>
      <c r="DC230">
        <f>ROUND(((ROUND(AT230*AG230,2)*1)*1),6)</f>
        <v>0</v>
      </c>
      <c r="DD230" t="s">
        <v>3</v>
      </c>
      <c r="DE230" t="s">
        <v>3</v>
      </c>
      <c r="DF230">
        <f>ROUND(ROUND(AE230*AI230,2)*CX230,2)</f>
        <v>7.16</v>
      </c>
      <c r="DG230">
        <f>ROUND(ROUND(AF230,2)*CX230,2)</f>
        <v>0</v>
      </c>
      <c r="DH230">
        <f>ROUND(ROUND(AG230,2)*CX230,2)</f>
        <v>0</v>
      </c>
      <c r="DI230">
        <f t="shared" si="81"/>
        <v>0</v>
      </c>
      <c r="DJ230">
        <f>DF230</f>
        <v>7.16</v>
      </c>
      <c r="DK230">
        <v>0</v>
      </c>
      <c r="DL230" t="s">
        <v>3</v>
      </c>
      <c r="DM230">
        <v>0</v>
      </c>
      <c r="DN230" t="s">
        <v>3</v>
      </c>
      <c r="DO230">
        <v>0</v>
      </c>
    </row>
    <row r="231" spans="1:119" x14ac:dyDescent="0.2">
      <c r="A231">
        <f>ROW(Source!A424)</f>
        <v>424</v>
      </c>
      <c r="B231">
        <v>52210627</v>
      </c>
      <c r="C231">
        <v>52213572</v>
      </c>
      <c r="D231">
        <v>30515951</v>
      </c>
      <c r="E231">
        <v>30515945</v>
      </c>
      <c r="F231">
        <v>1</v>
      </c>
      <c r="G231">
        <v>30515945</v>
      </c>
      <c r="H231">
        <v>1</v>
      </c>
      <c r="I231" t="s">
        <v>301</v>
      </c>
      <c r="J231" t="s">
        <v>3</v>
      </c>
      <c r="K231" t="s">
        <v>302</v>
      </c>
      <c r="L231">
        <v>1191</v>
      </c>
      <c r="N231">
        <v>1013</v>
      </c>
      <c r="O231" t="s">
        <v>303</v>
      </c>
      <c r="P231" t="s">
        <v>303</v>
      </c>
      <c r="Q231">
        <v>1</v>
      </c>
      <c r="W231">
        <v>0</v>
      </c>
      <c r="X231">
        <v>476480486</v>
      </c>
      <c r="Y231">
        <f>((AT231*1.2)*1.1)</f>
        <v>33.264000000000003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1</v>
      </c>
      <c r="AJ231">
        <v>1</v>
      </c>
      <c r="AK231">
        <v>1</v>
      </c>
      <c r="AL231">
        <v>1</v>
      </c>
      <c r="AM231">
        <v>5</v>
      </c>
      <c r="AN231">
        <v>0</v>
      </c>
      <c r="AO231">
        <v>1</v>
      </c>
      <c r="AP231">
        <v>1</v>
      </c>
      <c r="AQ231">
        <v>0</v>
      </c>
      <c r="AR231">
        <v>0</v>
      </c>
      <c r="AS231" t="s">
        <v>3</v>
      </c>
      <c r="AT231">
        <v>25.2</v>
      </c>
      <c r="AU231" t="s">
        <v>26</v>
      </c>
      <c r="AV231">
        <v>1</v>
      </c>
      <c r="AW231">
        <v>2</v>
      </c>
      <c r="AX231">
        <v>52213577</v>
      </c>
      <c r="AY231">
        <v>1</v>
      </c>
      <c r="AZ231">
        <v>0</v>
      </c>
      <c r="BA231">
        <v>263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U231">
        <f>ROUND(AT231*Source!I424*AH231*AL231,2)</f>
        <v>0</v>
      </c>
      <c r="CV231">
        <f>ROUND(Y231*Source!I424,9)</f>
        <v>12.640319999999999</v>
      </c>
      <c r="CW231">
        <v>0</v>
      </c>
      <c r="CX231">
        <f>ROUND(Y231*Source!I424,9)</f>
        <v>12.640319999999999</v>
      </c>
      <c r="CY231">
        <f>AD231</f>
        <v>0</v>
      </c>
      <c r="CZ231">
        <f>AH231</f>
        <v>0</v>
      </c>
      <c r="DA231">
        <f>AL231</f>
        <v>1</v>
      </c>
      <c r="DB231">
        <f>ROUND(((ROUND(AT231*CZ231,2)*1.2)*1.1),6)</f>
        <v>0</v>
      </c>
      <c r="DC231">
        <f>ROUND(((ROUND(AT231*AG231,2)*1.2)*1.1),6)</f>
        <v>0</v>
      </c>
      <c r="DD231" t="s">
        <v>3</v>
      </c>
      <c r="DE231" t="s">
        <v>3</v>
      </c>
      <c r="DF231">
        <f>ROUND(ROUND(AE231,2)*CX231,2)</f>
        <v>0</v>
      </c>
      <c r="DG231">
        <f>ROUND(ROUND(AF231,2)*CX231,2)</f>
        <v>0</v>
      </c>
      <c r="DH231">
        <f>ROUND(ROUND(AG231,2)*CX231,2)</f>
        <v>0</v>
      </c>
      <c r="DI231">
        <f t="shared" si="81"/>
        <v>0</v>
      </c>
      <c r="DJ231">
        <f>DI231</f>
        <v>0</v>
      </c>
      <c r="DK231">
        <v>0</v>
      </c>
      <c r="DL231" t="s">
        <v>3</v>
      </c>
      <c r="DM231">
        <v>0</v>
      </c>
      <c r="DN231" t="s">
        <v>3</v>
      </c>
      <c r="DO231">
        <v>0</v>
      </c>
    </row>
    <row r="232" spans="1:119" x14ac:dyDescent="0.2">
      <c r="A232">
        <f>ROW(Source!A424)</f>
        <v>424</v>
      </c>
      <c r="B232">
        <v>52210627</v>
      </c>
      <c r="C232">
        <v>52213572</v>
      </c>
      <c r="D232">
        <v>30596074</v>
      </c>
      <c r="E232">
        <v>1</v>
      </c>
      <c r="F232">
        <v>1</v>
      </c>
      <c r="G232">
        <v>30515945</v>
      </c>
      <c r="H232">
        <v>2</v>
      </c>
      <c r="I232" t="s">
        <v>349</v>
      </c>
      <c r="J232" t="s">
        <v>350</v>
      </c>
      <c r="K232" t="s">
        <v>351</v>
      </c>
      <c r="L232">
        <v>1368</v>
      </c>
      <c r="N232">
        <v>1011</v>
      </c>
      <c r="O232" t="s">
        <v>307</v>
      </c>
      <c r="P232" t="s">
        <v>307</v>
      </c>
      <c r="Q232">
        <v>1</v>
      </c>
      <c r="W232">
        <v>0</v>
      </c>
      <c r="X232">
        <v>-1440889904</v>
      </c>
      <c r="Y232">
        <f>((AT232*1.2)*1.1)</f>
        <v>3.036</v>
      </c>
      <c r="AA232">
        <v>0</v>
      </c>
      <c r="AB232">
        <v>1056.25</v>
      </c>
      <c r="AC232">
        <v>402.74</v>
      </c>
      <c r="AD232">
        <v>0</v>
      </c>
      <c r="AE232">
        <v>0</v>
      </c>
      <c r="AF232">
        <v>83.1</v>
      </c>
      <c r="AG232">
        <v>12.62</v>
      </c>
      <c r="AH232">
        <v>0</v>
      </c>
      <c r="AI232">
        <v>1</v>
      </c>
      <c r="AJ232">
        <v>12.14</v>
      </c>
      <c r="AK232">
        <v>30.48</v>
      </c>
      <c r="AL232">
        <v>1</v>
      </c>
      <c r="AM232">
        <v>2</v>
      </c>
      <c r="AN232">
        <v>0</v>
      </c>
      <c r="AO232">
        <v>1</v>
      </c>
      <c r="AP232">
        <v>1</v>
      </c>
      <c r="AQ232">
        <v>0</v>
      </c>
      <c r="AR232">
        <v>0</v>
      </c>
      <c r="AS232" t="s">
        <v>3</v>
      </c>
      <c r="AT232">
        <v>2.2999999999999998</v>
      </c>
      <c r="AU232" t="s">
        <v>26</v>
      </c>
      <c r="AV232">
        <v>0</v>
      </c>
      <c r="AW232">
        <v>2</v>
      </c>
      <c r="AX232">
        <v>52213578</v>
      </c>
      <c r="AY232">
        <v>1</v>
      </c>
      <c r="AZ232">
        <v>0</v>
      </c>
      <c r="BA232">
        <v>264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V232">
        <v>0</v>
      </c>
      <c r="CW232">
        <f>ROUND(Y232*Source!I424*DO232,9)</f>
        <v>0</v>
      </c>
      <c r="CX232">
        <f>ROUND(Y232*Source!I424,9)</f>
        <v>1.15368</v>
      </c>
      <c r="CY232">
        <f>AB232</f>
        <v>1056.25</v>
      </c>
      <c r="CZ232">
        <f>AF232</f>
        <v>83.1</v>
      </c>
      <c r="DA232">
        <f>AJ232</f>
        <v>12.14</v>
      </c>
      <c r="DB232">
        <f>ROUND(((ROUND(AT232*CZ232,2)*1.2)*1.1),6)</f>
        <v>252.29159999999999</v>
      </c>
      <c r="DC232">
        <f>ROUND(((ROUND(AT232*AG232,2)*1.2)*1.1),6)</f>
        <v>38.319600000000001</v>
      </c>
      <c r="DD232" t="s">
        <v>3</v>
      </c>
      <c r="DE232" t="s">
        <v>3</v>
      </c>
      <c r="DF232">
        <f>ROUND(ROUND(AE232,2)*CX232,2)</f>
        <v>0</v>
      </c>
      <c r="DG232">
        <f>ROUND(ROUND(AF232*AJ232,2)*CX232,2)</f>
        <v>1163.8699999999999</v>
      </c>
      <c r="DH232">
        <f>ROUND(ROUND(AG232*AK232,2)*CX232,2)</f>
        <v>443.77</v>
      </c>
      <c r="DI232">
        <f t="shared" si="81"/>
        <v>0</v>
      </c>
      <c r="DJ232">
        <f>DG232</f>
        <v>1163.8699999999999</v>
      </c>
      <c r="DK232">
        <v>0</v>
      </c>
      <c r="DL232" t="s">
        <v>3</v>
      </c>
      <c r="DM232">
        <v>0</v>
      </c>
      <c r="DN232" t="s">
        <v>3</v>
      </c>
      <c r="DO232">
        <v>0</v>
      </c>
    </row>
    <row r="233" spans="1:119" x14ac:dyDescent="0.2">
      <c r="A233">
        <f>ROW(Source!A424)</f>
        <v>424</v>
      </c>
      <c r="B233">
        <v>52210627</v>
      </c>
      <c r="C233">
        <v>52213572</v>
      </c>
      <c r="D233">
        <v>30571502</v>
      </c>
      <c r="E233">
        <v>1</v>
      </c>
      <c r="F233">
        <v>1</v>
      </c>
      <c r="G233">
        <v>30515945</v>
      </c>
      <c r="H233">
        <v>3</v>
      </c>
      <c r="I233" t="s">
        <v>370</v>
      </c>
      <c r="J233" t="s">
        <v>371</v>
      </c>
      <c r="K233" t="s">
        <v>372</v>
      </c>
      <c r="L233">
        <v>1348</v>
      </c>
      <c r="N233">
        <v>1009</v>
      </c>
      <c r="O233" t="s">
        <v>323</v>
      </c>
      <c r="P233" t="s">
        <v>323</v>
      </c>
      <c r="Q233">
        <v>1000</v>
      </c>
      <c r="W233">
        <v>0</v>
      </c>
      <c r="X233">
        <v>-1629974761</v>
      </c>
      <c r="Y233">
        <f>((AT233*1)*1)</f>
        <v>1.9800000000000002E-2</v>
      </c>
      <c r="AA233">
        <v>94564.21</v>
      </c>
      <c r="AB233">
        <v>0</v>
      </c>
      <c r="AC233">
        <v>0</v>
      </c>
      <c r="AD233">
        <v>0</v>
      </c>
      <c r="AE233">
        <v>10907.06</v>
      </c>
      <c r="AF233">
        <v>0</v>
      </c>
      <c r="AG233">
        <v>0</v>
      </c>
      <c r="AH233">
        <v>0</v>
      </c>
      <c r="AI233">
        <v>8.67</v>
      </c>
      <c r="AJ233">
        <v>1</v>
      </c>
      <c r="AK233">
        <v>1</v>
      </c>
      <c r="AL233">
        <v>1</v>
      </c>
      <c r="AM233">
        <v>2</v>
      </c>
      <c r="AN233">
        <v>0</v>
      </c>
      <c r="AO233">
        <v>1</v>
      </c>
      <c r="AP233">
        <v>1</v>
      </c>
      <c r="AQ233">
        <v>0</v>
      </c>
      <c r="AR233">
        <v>0</v>
      </c>
      <c r="AS233" t="s">
        <v>3</v>
      </c>
      <c r="AT233">
        <v>1.9800000000000002E-2</v>
      </c>
      <c r="AU233" t="s">
        <v>54</v>
      </c>
      <c r="AV233">
        <v>0</v>
      </c>
      <c r="AW233">
        <v>2</v>
      </c>
      <c r="AX233">
        <v>52213579</v>
      </c>
      <c r="AY233">
        <v>1</v>
      </c>
      <c r="AZ233">
        <v>0</v>
      </c>
      <c r="BA233">
        <v>265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V233">
        <v>0</v>
      </c>
      <c r="CW233">
        <v>0</v>
      </c>
      <c r="CX233">
        <f>ROUND(Y233*Source!I424,9)</f>
        <v>7.5240000000000003E-3</v>
      </c>
      <c r="CY233">
        <f>AA233</f>
        <v>94564.21</v>
      </c>
      <c r="CZ233">
        <f>AE233</f>
        <v>10907.06</v>
      </c>
      <c r="DA233">
        <f>AI233</f>
        <v>8.67</v>
      </c>
      <c r="DB233">
        <f>ROUND(((ROUND(AT233*CZ233,2)*1)*1),6)</f>
        <v>215.96</v>
      </c>
      <c r="DC233">
        <f>ROUND(((ROUND(AT233*AG233,2)*1)*1),6)</f>
        <v>0</v>
      </c>
      <c r="DD233" t="s">
        <v>3</v>
      </c>
      <c r="DE233" t="s">
        <v>3</v>
      </c>
      <c r="DF233">
        <f>ROUND(ROUND(AE233*AI233,2)*CX233,2)</f>
        <v>711.5</v>
      </c>
      <c r="DG233">
        <f>ROUND(ROUND(AF233,2)*CX233,2)</f>
        <v>0</v>
      </c>
      <c r="DH233">
        <f>ROUND(ROUND(AG233,2)*CX233,2)</f>
        <v>0</v>
      </c>
      <c r="DI233">
        <f t="shared" si="81"/>
        <v>0</v>
      </c>
      <c r="DJ233">
        <f>DF233</f>
        <v>711.5</v>
      </c>
      <c r="DK233">
        <v>0</v>
      </c>
      <c r="DL233" t="s">
        <v>3</v>
      </c>
      <c r="DM233">
        <v>0</v>
      </c>
      <c r="DN233" t="s">
        <v>3</v>
      </c>
      <c r="DO233">
        <v>0</v>
      </c>
    </row>
    <row r="234" spans="1:119" x14ac:dyDescent="0.2">
      <c r="A234">
        <f>ROW(Source!A424)</f>
        <v>424</v>
      </c>
      <c r="B234">
        <v>52210627</v>
      </c>
      <c r="C234">
        <v>52213572</v>
      </c>
      <c r="D234">
        <v>48593126</v>
      </c>
      <c r="E234">
        <v>1</v>
      </c>
      <c r="F234">
        <v>1</v>
      </c>
      <c r="G234">
        <v>30515945</v>
      </c>
      <c r="H234">
        <v>3</v>
      </c>
      <c r="I234" t="s">
        <v>373</v>
      </c>
      <c r="J234" t="s">
        <v>374</v>
      </c>
      <c r="K234" t="s">
        <v>375</v>
      </c>
      <c r="L234">
        <v>1355</v>
      </c>
      <c r="N234">
        <v>1010</v>
      </c>
      <c r="O234" t="s">
        <v>244</v>
      </c>
      <c r="P234" t="s">
        <v>244</v>
      </c>
      <c r="Q234">
        <v>100</v>
      </c>
      <c r="W234">
        <v>0</v>
      </c>
      <c r="X234">
        <v>584393082</v>
      </c>
      <c r="Y234">
        <f>((AT234*1)*1)</f>
        <v>3.41</v>
      </c>
      <c r="AA234">
        <v>1774.03</v>
      </c>
      <c r="AB234">
        <v>0</v>
      </c>
      <c r="AC234">
        <v>0</v>
      </c>
      <c r="AD234">
        <v>0</v>
      </c>
      <c r="AE234">
        <v>222.31</v>
      </c>
      <c r="AF234">
        <v>0</v>
      </c>
      <c r="AG234">
        <v>0</v>
      </c>
      <c r="AH234">
        <v>0</v>
      </c>
      <c r="AI234">
        <v>7.98</v>
      </c>
      <c r="AJ234">
        <v>1</v>
      </c>
      <c r="AK234">
        <v>1</v>
      </c>
      <c r="AL234">
        <v>1</v>
      </c>
      <c r="AM234">
        <v>2</v>
      </c>
      <c r="AN234">
        <v>0</v>
      </c>
      <c r="AO234">
        <v>1</v>
      </c>
      <c r="AP234">
        <v>1</v>
      </c>
      <c r="AQ234">
        <v>0</v>
      </c>
      <c r="AR234">
        <v>0</v>
      </c>
      <c r="AS234" t="s">
        <v>3</v>
      </c>
      <c r="AT234">
        <v>3.41</v>
      </c>
      <c r="AU234" t="s">
        <v>54</v>
      </c>
      <c r="AV234">
        <v>0</v>
      </c>
      <c r="AW234">
        <v>2</v>
      </c>
      <c r="AX234">
        <v>52213580</v>
      </c>
      <c r="AY234">
        <v>1</v>
      </c>
      <c r="AZ234">
        <v>0</v>
      </c>
      <c r="BA234">
        <v>266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V234">
        <v>0</v>
      </c>
      <c r="CW234">
        <v>0</v>
      </c>
      <c r="CX234">
        <f>ROUND(Y234*Source!I424,9)</f>
        <v>1.2958000000000001</v>
      </c>
      <c r="CY234">
        <f>AA234</f>
        <v>1774.03</v>
      </c>
      <c r="CZ234">
        <f>AE234</f>
        <v>222.31</v>
      </c>
      <c r="DA234">
        <f>AI234</f>
        <v>7.98</v>
      </c>
      <c r="DB234">
        <f>ROUND(((ROUND(AT234*CZ234,2)*1)*1),6)</f>
        <v>758.08</v>
      </c>
      <c r="DC234">
        <f>ROUND(((ROUND(AT234*AG234,2)*1)*1),6)</f>
        <v>0</v>
      </c>
      <c r="DD234" t="s">
        <v>3</v>
      </c>
      <c r="DE234" t="s">
        <v>3</v>
      </c>
      <c r="DF234">
        <f>ROUND(ROUND(AE234*AI234,2)*CX234,2)</f>
        <v>2298.79</v>
      </c>
      <c r="DG234">
        <f>ROUND(ROUND(AF234,2)*CX234,2)</f>
        <v>0</v>
      </c>
      <c r="DH234">
        <f>ROUND(ROUND(AG234,2)*CX234,2)</f>
        <v>0</v>
      </c>
      <c r="DI234">
        <f t="shared" si="81"/>
        <v>0</v>
      </c>
      <c r="DJ234">
        <f>DF234</f>
        <v>2298.79</v>
      </c>
      <c r="DK234">
        <v>0</v>
      </c>
      <c r="DL234" t="s">
        <v>3</v>
      </c>
      <c r="DM234">
        <v>0</v>
      </c>
      <c r="DN234" t="s">
        <v>3</v>
      </c>
      <c r="DO234">
        <v>0</v>
      </c>
    </row>
    <row r="235" spans="1:119" x14ac:dyDescent="0.2">
      <c r="A235">
        <f>ROW(Source!A425)</f>
        <v>425</v>
      </c>
      <c r="B235">
        <v>52210569</v>
      </c>
      <c r="C235">
        <v>52213572</v>
      </c>
      <c r="D235">
        <v>30515951</v>
      </c>
      <c r="E235">
        <v>30515945</v>
      </c>
      <c r="F235">
        <v>1</v>
      </c>
      <c r="G235">
        <v>30515945</v>
      </c>
      <c r="H235">
        <v>1</v>
      </c>
      <c r="I235" t="s">
        <v>301</v>
      </c>
      <c r="J235" t="s">
        <v>3</v>
      </c>
      <c r="K235" t="s">
        <v>302</v>
      </c>
      <c r="L235">
        <v>1191</v>
      </c>
      <c r="N235">
        <v>1013</v>
      </c>
      <c r="O235" t="s">
        <v>303</v>
      </c>
      <c r="P235" t="s">
        <v>303</v>
      </c>
      <c r="Q235">
        <v>1</v>
      </c>
      <c r="W235">
        <v>0</v>
      </c>
      <c r="X235">
        <v>476480486</v>
      </c>
      <c r="Y235">
        <f>((AT235*1.2)*1.1)</f>
        <v>33.264000000000003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1</v>
      </c>
      <c r="AJ235">
        <v>1</v>
      </c>
      <c r="AK235">
        <v>1</v>
      </c>
      <c r="AL235">
        <v>1</v>
      </c>
      <c r="AM235">
        <v>5</v>
      </c>
      <c r="AN235">
        <v>0</v>
      </c>
      <c r="AO235">
        <v>1</v>
      </c>
      <c r="AP235">
        <v>1</v>
      </c>
      <c r="AQ235">
        <v>0</v>
      </c>
      <c r="AR235">
        <v>0</v>
      </c>
      <c r="AS235" t="s">
        <v>3</v>
      </c>
      <c r="AT235">
        <v>25.2</v>
      </c>
      <c r="AU235" t="s">
        <v>26</v>
      </c>
      <c r="AV235">
        <v>1</v>
      </c>
      <c r="AW235">
        <v>2</v>
      </c>
      <c r="AX235">
        <v>52213577</v>
      </c>
      <c r="AY235">
        <v>1</v>
      </c>
      <c r="AZ235">
        <v>0</v>
      </c>
      <c r="BA235">
        <v>268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U235">
        <f>ROUND(AT235*Source!I425*AH235*AL235,2)</f>
        <v>0</v>
      </c>
      <c r="CV235">
        <f>ROUND(Y235*Source!I425,9)</f>
        <v>12.640319999999999</v>
      </c>
      <c r="CW235">
        <v>0</v>
      </c>
      <c r="CX235">
        <f>ROUND(Y235*Source!I425,9)</f>
        <v>12.640319999999999</v>
      </c>
      <c r="CY235">
        <f>AD235</f>
        <v>0</v>
      </c>
      <c r="CZ235">
        <f>AH235</f>
        <v>0</v>
      </c>
      <c r="DA235">
        <f>AL235</f>
        <v>1</v>
      </c>
      <c r="DB235">
        <f>ROUND(((ROUND(AT235*CZ235,2)*1.2)*1.1),6)</f>
        <v>0</v>
      </c>
      <c r="DC235">
        <f>ROUND(((ROUND(AT235*AG235,2)*1.2)*1.1),6)</f>
        <v>0</v>
      </c>
      <c r="DD235" t="s">
        <v>3</v>
      </c>
      <c r="DE235" t="s">
        <v>3</v>
      </c>
      <c r="DF235">
        <f>ROUND(ROUND(AE235,2)*CX235,2)</f>
        <v>0</v>
      </c>
      <c r="DG235">
        <f>ROUND(ROUND(AF235,2)*CX235,2)</f>
        <v>0</v>
      </c>
      <c r="DH235">
        <f>ROUND(ROUND(AG235,2)*CX235,2)</f>
        <v>0</v>
      </c>
      <c r="DI235">
        <f t="shared" si="81"/>
        <v>0</v>
      </c>
      <c r="DJ235">
        <f>DI235</f>
        <v>0</v>
      </c>
      <c r="DK235">
        <v>0</v>
      </c>
      <c r="DL235" t="s">
        <v>3</v>
      </c>
      <c r="DM235">
        <v>0</v>
      </c>
      <c r="DN235" t="s">
        <v>3</v>
      </c>
      <c r="DO235">
        <v>0</v>
      </c>
    </row>
    <row r="236" spans="1:119" x14ac:dyDescent="0.2">
      <c r="A236">
        <f>ROW(Source!A425)</f>
        <v>425</v>
      </c>
      <c r="B236">
        <v>52210569</v>
      </c>
      <c r="C236">
        <v>52213572</v>
      </c>
      <c r="D236">
        <v>30596074</v>
      </c>
      <c r="E236">
        <v>1</v>
      </c>
      <c r="F236">
        <v>1</v>
      </c>
      <c r="G236">
        <v>30515945</v>
      </c>
      <c r="H236">
        <v>2</v>
      </c>
      <c r="I236" t="s">
        <v>349</v>
      </c>
      <c r="J236" t="s">
        <v>350</v>
      </c>
      <c r="K236" t="s">
        <v>351</v>
      </c>
      <c r="L236">
        <v>1368</v>
      </c>
      <c r="N236">
        <v>1011</v>
      </c>
      <c r="O236" t="s">
        <v>307</v>
      </c>
      <c r="P236" t="s">
        <v>307</v>
      </c>
      <c r="Q236">
        <v>1</v>
      </c>
      <c r="W236">
        <v>0</v>
      </c>
      <c r="X236">
        <v>-1440889904</v>
      </c>
      <c r="Y236">
        <f>((AT236*1.2)*1.1)</f>
        <v>3.036</v>
      </c>
      <c r="AA236">
        <v>0</v>
      </c>
      <c r="AB236">
        <v>1056.25</v>
      </c>
      <c r="AC236">
        <v>402.74</v>
      </c>
      <c r="AD236">
        <v>0</v>
      </c>
      <c r="AE236">
        <v>0</v>
      </c>
      <c r="AF236">
        <v>83.1</v>
      </c>
      <c r="AG236">
        <v>12.62</v>
      </c>
      <c r="AH236">
        <v>0</v>
      </c>
      <c r="AI236">
        <v>1</v>
      </c>
      <c r="AJ236">
        <v>12.14</v>
      </c>
      <c r="AK236">
        <v>30.48</v>
      </c>
      <c r="AL236">
        <v>1</v>
      </c>
      <c r="AM236">
        <v>2</v>
      </c>
      <c r="AN236">
        <v>0</v>
      </c>
      <c r="AO236">
        <v>1</v>
      </c>
      <c r="AP236">
        <v>1</v>
      </c>
      <c r="AQ236">
        <v>0</v>
      </c>
      <c r="AR236">
        <v>0</v>
      </c>
      <c r="AS236" t="s">
        <v>3</v>
      </c>
      <c r="AT236">
        <v>2.2999999999999998</v>
      </c>
      <c r="AU236" t="s">
        <v>26</v>
      </c>
      <c r="AV236">
        <v>0</v>
      </c>
      <c r="AW236">
        <v>2</v>
      </c>
      <c r="AX236">
        <v>52213578</v>
      </c>
      <c r="AY236">
        <v>1</v>
      </c>
      <c r="AZ236">
        <v>0</v>
      </c>
      <c r="BA236">
        <v>269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V236">
        <v>0</v>
      </c>
      <c r="CW236">
        <f>ROUND(Y236*Source!I425*DO236,9)</f>
        <v>0</v>
      </c>
      <c r="CX236">
        <f>ROUND(Y236*Source!I425,9)</f>
        <v>1.15368</v>
      </c>
      <c r="CY236">
        <f>AB236</f>
        <v>1056.25</v>
      </c>
      <c r="CZ236">
        <f>AF236</f>
        <v>83.1</v>
      </c>
      <c r="DA236">
        <f>AJ236</f>
        <v>12.14</v>
      </c>
      <c r="DB236">
        <f>ROUND(((ROUND(AT236*CZ236,2)*1.2)*1.1),6)</f>
        <v>252.29159999999999</v>
      </c>
      <c r="DC236">
        <f>ROUND(((ROUND(AT236*AG236,2)*1.2)*1.1),6)</f>
        <v>38.319600000000001</v>
      </c>
      <c r="DD236" t="s">
        <v>3</v>
      </c>
      <c r="DE236" t="s">
        <v>3</v>
      </c>
      <c r="DF236">
        <f>ROUND(ROUND(AE236,2)*CX236,2)</f>
        <v>0</v>
      </c>
      <c r="DG236">
        <f>ROUND(ROUND(AF236*AJ236,2)*CX236,2)</f>
        <v>1163.8699999999999</v>
      </c>
      <c r="DH236">
        <f>ROUND(ROUND(AG236*AK236,2)*CX236,2)</f>
        <v>443.77</v>
      </c>
      <c r="DI236">
        <f t="shared" si="81"/>
        <v>0</v>
      </c>
      <c r="DJ236">
        <f>DG236</f>
        <v>1163.8699999999999</v>
      </c>
      <c r="DK236">
        <v>0</v>
      </c>
      <c r="DL236" t="s">
        <v>3</v>
      </c>
      <c r="DM236">
        <v>0</v>
      </c>
      <c r="DN236" t="s">
        <v>3</v>
      </c>
      <c r="DO236">
        <v>0</v>
      </c>
    </row>
    <row r="237" spans="1:119" x14ac:dyDescent="0.2">
      <c r="A237">
        <f>ROW(Source!A425)</f>
        <v>425</v>
      </c>
      <c r="B237">
        <v>52210569</v>
      </c>
      <c r="C237">
        <v>52213572</v>
      </c>
      <c r="D237">
        <v>30571502</v>
      </c>
      <c r="E237">
        <v>1</v>
      </c>
      <c r="F237">
        <v>1</v>
      </c>
      <c r="G237">
        <v>30515945</v>
      </c>
      <c r="H237">
        <v>3</v>
      </c>
      <c r="I237" t="s">
        <v>370</v>
      </c>
      <c r="J237" t="s">
        <v>371</v>
      </c>
      <c r="K237" t="s">
        <v>372</v>
      </c>
      <c r="L237">
        <v>1348</v>
      </c>
      <c r="N237">
        <v>1009</v>
      </c>
      <c r="O237" t="s">
        <v>323</v>
      </c>
      <c r="P237" t="s">
        <v>323</v>
      </c>
      <c r="Q237">
        <v>1000</v>
      </c>
      <c r="W237">
        <v>0</v>
      </c>
      <c r="X237">
        <v>-1629974761</v>
      </c>
      <c r="Y237">
        <f>((AT237*1)*1)</f>
        <v>1.9800000000000002E-2</v>
      </c>
      <c r="AA237">
        <v>94564.21</v>
      </c>
      <c r="AB237">
        <v>0</v>
      </c>
      <c r="AC237">
        <v>0</v>
      </c>
      <c r="AD237">
        <v>0</v>
      </c>
      <c r="AE237">
        <v>10907.06</v>
      </c>
      <c r="AF237">
        <v>0</v>
      </c>
      <c r="AG237">
        <v>0</v>
      </c>
      <c r="AH237">
        <v>0</v>
      </c>
      <c r="AI237">
        <v>8.67</v>
      </c>
      <c r="AJ237">
        <v>1</v>
      </c>
      <c r="AK237">
        <v>1</v>
      </c>
      <c r="AL237">
        <v>1</v>
      </c>
      <c r="AM237">
        <v>2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3</v>
      </c>
      <c r="AT237">
        <v>1.9800000000000002E-2</v>
      </c>
      <c r="AU237" t="s">
        <v>54</v>
      </c>
      <c r="AV237">
        <v>0</v>
      </c>
      <c r="AW237">
        <v>2</v>
      </c>
      <c r="AX237">
        <v>52213579</v>
      </c>
      <c r="AY237">
        <v>1</v>
      </c>
      <c r="AZ237">
        <v>0</v>
      </c>
      <c r="BA237">
        <v>270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V237">
        <v>0</v>
      </c>
      <c r="CW237">
        <v>0</v>
      </c>
      <c r="CX237">
        <f>ROUND(Y237*Source!I425,9)</f>
        <v>7.5240000000000003E-3</v>
      </c>
      <c r="CY237">
        <f>AA237</f>
        <v>94564.21</v>
      </c>
      <c r="CZ237">
        <f>AE237</f>
        <v>10907.06</v>
      </c>
      <c r="DA237">
        <f>AI237</f>
        <v>8.67</v>
      </c>
      <c r="DB237">
        <f>ROUND(((ROUND(AT237*CZ237,2)*1)*1),6)</f>
        <v>215.96</v>
      </c>
      <c r="DC237">
        <f>ROUND(((ROUND(AT237*AG237,2)*1)*1),6)</f>
        <v>0</v>
      </c>
      <c r="DD237" t="s">
        <v>3</v>
      </c>
      <c r="DE237" t="s">
        <v>3</v>
      </c>
      <c r="DF237">
        <f>ROUND(ROUND(AE237*AI237,2)*CX237,2)</f>
        <v>711.5</v>
      </c>
      <c r="DG237">
        <f>ROUND(ROUND(AF237,2)*CX237,2)</f>
        <v>0</v>
      </c>
      <c r="DH237">
        <f>ROUND(ROUND(AG237,2)*CX237,2)</f>
        <v>0</v>
      </c>
      <c r="DI237">
        <f t="shared" si="81"/>
        <v>0</v>
      </c>
      <c r="DJ237">
        <f>DF237</f>
        <v>711.5</v>
      </c>
      <c r="DK237">
        <v>0</v>
      </c>
      <c r="DL237" t="s">
        <v>3</v>
      </c>
      <c r="DM237">
        <v>0</v>
      </c>
      <c r="DN237" t="s">
        <v>3</v>
      </c>
      <c r="DO237">
        <v>0</v>
      </c>
    </row>
    <row r="238" spans="1:119" x14ac:dyDescent="0.2">
      <c r="A238">
        <f>ROW(Source!A425)</f>
        <v>425</v>
      </c>
      <c r="B238">
        <v>52210569</v>
      </c>
      <c r="C238">
        <v>52213572</v>
      </c>
      <c r="D238">
        <v>48593126</v>
      </c>
      <c r="E238">
        <v>1</v>
      </c>
      <c r="F238">
        <v>1</v>
      </c>
      <c r="G238">
        <v>30515945</v>
      </c>
      <c r="H238">
        <v>3</v>
      </c>
      <c r="I238" t="s">
        <v>373</v>
      </c>
      <c r="J238" t="s">
        <v>374</v>
      </c>
      <c r="K238" t="s">
        <v>375</v>
      </c>
      <c r="L238">
        <v>1355</v>
      </c>
      <c r="N238">
        <v>1010</v>
      </c>
      <c r="O238" t="s">
        <v>244</v>
      </c>
      <c r="P238" t="s">
        <v>244</v>
      </c>
      <c r="Q238">
        <v>100</v>
      </c>
      <c r="W238">
        <v>0</v>
      </c>
      <c r="X238">
        <v>584393082</v>
      </c>
      <c r="Y238">
        <f>((AT238*1)*1)</f>
        <v>3.41</v>
      </c>
      <c r="AA238">
        <v>1774.03</v>
      </c>
      <c r="AB238">
        <v>0</v>
      </c>
      <c r="AC238">
        <v>0</v>
      </c>
      <c r="AD238">
        <v>0</v>
      </c>
      <c r="AE238">
        <v>222.31</v>
      </c>
      <c r="AF238">
        <v>0</v>
      </c>
      <c r="AG238">
        <v>0</v>
      </c>
      <c r="AH238">
        <v>0</v>
      </c>
      <c r="AI238">
        <v>7.98</v>
      </c>
      <c r="AJ238">
        <v>1</v>
      </c>
      <c r="AK238">
        <v>1</v>
      </c>
      <c r="AL238">
        <v>1</v>
      </c>
      <c r="AM238">
        <v>2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3</v>
      </c>
      <c r="AT238">
        <v>3.41</v>
      </c>
      <c r="AU238" t="s">
        <v>54</v>
      </c>
      <c r="AV238">
        <v>0</v>
      </c>
      <c r="AW238">
        <v>2</v>
      </c>
      <c r="AX238">
        <v>52213580</v>
      </c>
      <c r="AY238">
        <v>1</v>
      </c>
      <c r="AZ238">
        <v>0</v>
      </c>
      <c r="BA238">
        <v>271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V238">
        <v>0</v>
      </c>
      <c r="CW238">
        <v>0</v>
      </c>
      <c r="CX238">
        <f>ROUND(Y238*Source!I425,9)</f>
        <v>1.2958000000000001</v>
      </c>
      <c r="CY238">
        <f>AA238</f>
        <v>1774.03</v>
      </c>
      <c r="CZ238">
        <f>AE238</f>
        <v>222.31</v>
      </c>
      <c r="DA238">
        <f>AI238</f>
        <v>7.98</v>
      </c>
      <c r="DB238">
        <f>ROUND(((ROUND(AT238*CZ238,2)*1)*1),6)</f>
        <v>758.08</v>
      </c>
      <c r="DC238">
        <f>ROUND(((ROUND(AT238*AG238,2)*1)*1),6)</f>
        <v>0</v>
      </c>
      <c r="DD238" t="s">
        <v>3</v>
      </c>
      <c r="DE238" t="s">
        <v>3</v>
      </c>
      <c r="DF238">
        <f>ROUND(ROUND(AE238*AI238,2)*CX238,2)</f>
        <v>2298.79</v>
      </c>
      <c r="DG238">
        <f>ROUND(ROUND(AF238,2)*CX238,2)</f>
        <v>0</v>
      </c>
      <c r="DH238">
        <f>ROUND(ROUND(AG238,2)*CX238,2)</f>
        <v>0</v>
      </c>
      <c r="DI238">
        <f t="shared" si="81"/>
        <v>0</v>
      </c>
      <c r="DJ238">
        <f>DF238</f>
        <v>2298.79</v>
      </c>
      <c r="DK238">
        <v>0</v>
      </c>
      <c r="DL238" t="s">
        <v>3</v>
      </c>
      <c r="DM238">
        <v>0</v>
      </c>
      <c r="DN238" t="s">
        <v>3</v>
      </c>
      <c r="DO238">
        <v>0</v>
      </c>
    </row>
    <row r="239" spans="1:119" x14ac:dyDescent="0.2">
      <c r="A239">
        <f>ROW(Source!A495)</f>
        <v>495</v>
      </c>
      <c r="B239">
        <v>52210627</v>
      </c>
      <c r="C239">
        <v>52213584</v>
      </c>
      <c r="D239">
        <v>30515951</v>
      </c>
      <c r="E239">
        <v>30515945</v>
      </c>
      <c r="F239">
        <v>1</v>
      </c>
      <c r="G239">
        <v>30515945</v>
      </c>
      <c r="H239">
        <v>1</v>
      </c>
      <c r="I239" t="s">
        <v>301</v>
      </c>
      <c r="J239" t="s">
        <v>3</v>
      </c>
      <c r="K239" t="s">
        <v>302</v>
      </c>
      <c r="L239">
        <v>1191</v>
      </c>
      <c r="N239">
        <v>1013</v>
      </c>
      <c r="O239" t="s">
        <v>303</v>
      </c>
      <c r="P239" t="s">
        <v>303</v>
      </c>
      <c r="Q239">
        <v>1</v>
      </c>
      <c r="W239">
        <v>0</v>
      </c>
      <c r="X239">
        <v>476480486</v>
      </c>
      <c r="Y239">
        <f>((AT239*1.2)*1.1)</f>
        <v>22.096799999999998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1</v>
      </c>
      <c r="AJ239">
        <v>1</v>
      </c>
      <c r="AK239">
        <v>1</v>
      </c>
      <c r="AL239">
        <v>1</v>
      </c>
      <c r="AM239">
        <v>5</v>
      </c>
      <c r="AN239">
        <v>0</v>
      </c>
      <c r="AO239">
        <v>1</v>
      </c>
      <c r="AP239">
        <v>1</v>
      </c>
      <c r="AQ239">
        <v>0</v>
      </c>
      <c r="AR239">
        <v>0</v>
      </c>
      <c r="AS239" t="s">
        <v>3</v>
      </c>
      <c r="AT239">
        <v>16.739999999999998</v>
      </c>
      <c r="AU239" t="s">
        <v>26</v>
      </c>
      <c r="AV239">
        <v>1</v>
      </c>
      <c r="AW239">
        <v>2</v>
      </c>
      <c r="AX239">
        <v>52213595</v>
      </c>
      <c r="AY239">
        <v>1</v>
      </c>
      <c r="AZ239">
        <v>2048</v>
      </c>
      <c r="BA239">
        <v>273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U239">
        <f>ROUND(AT239*Source!I495*AH239*AL239,2)</f>
        <v>0</v>
      </c>
      <c r="CV239">
        <f>ROUND(Y239*Source!I495,9)</f>
        <v>44.193600000000004</v>
      </c>
      <c r="CW239">
        <v>0</v>
      </c>
      <c r="CX239">
        <f>ROUND(Y239*Source!I495,9)</f>
        <v>44.193600000000004</v>
      </c>
      <c r="CY239">
        <f>AD239</f>
        <v>0</v>
      </c>
      <c r="CZ239">
        <f>AH239</f>
        <v>0</v>
      </c>
      <c r="DA239">
        <f>AL239</f>
        <v>1</v>
      </c>
      <c r="DB239">
        <f>ROUND(((ROUND(AT239*CZ239,2)*1.2)*1.1),6)</f>
        <v>0</v>
      </c>
      <c r="DC239">
        <f>ROUND(((ROUND(AT239*AG239,2)*1.2)*1.1),6)</f>
        <v>0</v>
      </c>
      <c r="DD239" t="s">
        <v>3</v>
      </c>
      <c r="DE239" t="s">
        <v>3</v>
      </c>
      <c r="DF239">
        <f>ROUND(ROUND(AE239,2)*CX239,2)</f>
        <v>0</v>
      </c>
      <c r="DG239">
        <f>ROUND(ROUND(AF239,2)*CX239,2)</f>
        <v>0</v>
      </c>
      <c r="DH239">
        <f>ROUND(ROUND(AG239,2)*CX239,2)</f>
        <v>0</v>
      </c>
      <c r="DI239">
        <f t="shared" si="81"/>
        <v>0</v>
      </c>
      <c r="DJ239">
        <f>DI239</f>
        <v>0</v>
      </c>
      <c r="DK239">
        <v>0</v>
      </c>
      <c r="DL239" t="s">
        <v>3</v>
      </c>
      <c r="DM239">
        <v>0</v>
      </c>
      <c r="DN239" t="s">
        <v>3</v>
      </c>
      <c r="DO239">
        <v>0</v>
      </c>
    </row>
    <row r="240" spans="1:119" x14ac:dyDescent="0.2">
      <c r="A240">
        <f>ROW(Source!A495)</f>
        <v>495</v>
      </c>
      <c r="B240">
        <v>52210627</v>
      </c>
      <c r="C240">
        <v>52213584</v>
      </c>
      <c r="D240">
        <v>30595921</v>
      </c>
      <c r="E240">
        <v>1</v>
      </c>
      <c r="F240">
        <v>1</v>
      </c>
      <c r="G240">
        <v>30515945</v>
      </c>
      <c r="H240">
        <v>2</v>
      </c>
      <c r="I240" t="s">
        <v>402</v>
      </c>
      <c r="J240" t="s">
        <v>403</v>
      </c>
      <c r="K240" t="s">
        <v>404</v>
      </c>
      <c r="L240">
        <v>1368</v>
      </c>
      <c r="N240">
        <v>1011</v>
      </c>
      <c r="O240" t="s">
        <v>307</v>
      </c>
      <c r="P240" t="s">
        <v>307</v>
      </c>
      <c r="Q240">
        <v>1</v>
      </c>
      <c r="W240">
        <v>0</v>
      </c>
      <c r="X240">
        <v>891616344</v>
      </c>
      <c r="Y240">
        <f>((AT240*1.2)*1.1)</f>
        <v>2.2308000000000003</v>
      </c>
      <c r="AA240">
        <v>0</v>
      </c>
      <c r="AB240">
        <v>251.59</v>
      </c>
      <c r="AC240">
        <v>98.93</v>
      </c>
      <c r="AD240">
        <v>0</v>
      </c>
      <c r="AE240">
        <v>0</v>
      </c>
      <c r="AF240">
        <v>36.08</v>
      </c>
      <c r="AG240">
        <v>3.1</v>
      </c>
      <c r="AH240">
        <v>0</v>
      </c>
      <c r="AI240">
        <v>1</v>
      </c>
      <c r="AJ240">
        <v>6.66</v>
      </c>
      <c r="AK240">
        <v>30.48</v>
      </c>
      <c r="AL240">
        <v>1</v>
      </c>
      <c r="AM240">
        <v>2</v>
      </c>
      <c r="AN240">
        <v>0</v>
      </c>
      <c r="AO240">
        <v>1</v>
      </c>
      <c r="AP240">
        <v>1</v>
      </c>
      <c r="AQ240">
        <v>0</v>
      </c>
      <c r="AR240">
        <v>0</v>
      </c>
      <c r="AS240" t="s">
        <v>3</v>
      </c>
      <c r="AT240">
        <v>1.69</v>
      </c>
      <c r="AU240" t="s">
        <v>26</v>
      </c>
      <c r="AV240">
        <v>0</v>
      </c>
      <c r="AW240">
        <v>2</v>
      </c>
      <c r="AX240">
        <v>52213596</v>
      </c>
      <c r="AY240">
        <v>1</v>
      </c>
      <c r="AZ240">
        <v>2048</v>
      </c>
      <c r="BA240">
        <v>274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V240">
        <v>0</v>
      </c>
      <c r="CW240">
        <f>ROUND(Y240*Source!I495*DO240,9)</f>
        <v>0</v>
      </c>
      <c r="CX240">
        <f>ROUND(Y240*Source!I495,9)</f>
        <v>4.4615999999999998</v>
      </c>
      <c r="CY240">
        <f>AB240</f>
        <v>251.59</v>
      </c>
      <c r="CZ240">
        <f>AF240</f>
        <v>36.08</v>
      </c>
      <c r="DA240">
        <f>AJ240</f>
        <v>6.66</v>
      </c>
      <c r="DB240">
        <f>ROUND(((ROUND(AT240*CZ240,2)*1.2)*1.1),6)</f>
        <v>80.493600000000001</v>
      </c>
      <c r="DC240">
        <f>ROUND(((ROUND(AT240*AG240,2)*1.2)*1.1),6)</f>
        <v>6.9168000000000003</v>
      </c>
      <c r="DD240" t="s">
        <v>3</v>
      </c>
      <c r="DE240" t="s">
        <v>3</v>
      </c>
      <c r="DF240">
        <f>ROUND(ROUND(AE240,2)*CX240,2)</f>
        <v>0</v>
      </c>
      <c r="DG240">
        <f>ROUND(ROUND(AF240*AJ240,2)*CX240,2)</f>
        <v>1072.08</v>
      </c>
      <c r="DH240">
        <f>ROUND(ROUND(AG240*AK240,2)*CX240,2)</f>
        <v>421.58</v>
      </c>
      <c r="DI240">
        <f t="shared" si="81"/>
        <v>0</v>
      </c>
      <c r="DJ240">
        <f>DG240</f>
        <v>1072.08</v>
      </c>
      <c r="DK240">
        <v>0</v>
      </c>
      <c r="DL240" t="s">
        <v>3</v>
      </c>
      <c r="DM240">
        <v>0</v>
      </c>
      <c r="DN240" t="s">
        <v>3</v>
      </c>
      <c r="DO240">
        <v>0</v>
      </c>
    </row>
    <row r="241" spans="1:119" x14ac:dyDescent="0.2">
      <c r="A241">
        <f>ROW(Source!A495)</f>
        <v>495</v>
      </c>
      <c r="B241">
        <v>52210627</v>
      </c>
      <c r="C241">
        <v>52213584</v>
      </c>
      <c r="D241">
        <v>30596074</v>
      </c>
      <c r="E241">
        <v>1</v>
      </c>
      <c r="F241">
        <v>1</v>
      </c>
      <c r="G241">
        <v>30515945</v>
      </c>
      <c r="H241">
        <v>2</v>
      </c>
      <c r="I241" t="s">
        <v>349</v>
      </c>
      <c r="J241" t="s">
        <v>350</v>
      </c>
      <c r="K241" t="s">
        <v>351</v>
      </c>
      <c r="L241">
        <v>1368</v>
      </c>
      <c r="N241">
        <v>1011</v>
      </c>
      <c r="O241" t="s">
        <v>307</v>
      </c>
      <c r="P241" t="s">
        <v>307</v>
      </c>
      <c r="Q241">
        <v>1</v>
      </c>
      <c r="W241">
        <v>0</v>
      </c>
      <c r="X241">
        <v>-1440889904</v>
      </c>
      <c r="Y241">
        <f>((AT241*1.2)*1.1)</f>
        <v>1.3200000000000002E-2</v>
      </c>
      <c r="AA241">
        <v>0</v>
      </c>
      <c r="AB241">
        <v>1056.25</v>
      </c>
      <c r="AC241">
        <v>402.74</v>
      </c>
      <c r="AD241">
        <v>0</v>
      </c>
      <c r="AE241">
        <v>0</v>
      </c>
      <c r="AF241">
        <v>83.1</v>
      </c>
      <c r="AG241">
        <v>12.62</v>
      </c>
      <c r="AH241">
        <v>0</v>
      </c>
      <c r="AI241">
        <v>1</v>
      </c>
      <c r="AJ241">
        <v>12.14</v>
      </c>
      <c r="AK241">
        <v>30.48</v>
      </c>
      <c r="AL241">
        <v>1</v>
      </c>
      <c r="AM241">
        <v>2</v>
      </c>
      <c r="AN241">
        <v>0</v>
      </c>
      <c r="AO241">
        <v>1</v>
      </c>
      <c r="AP241">
        <v>1</v>
      </c>
      <c r="AQ241">
        <v>0</v>
      </c>
      <c r="AR241">
        <v>0</v>
      </c>
      <c r="AS241" t="s">
        <v>3</v>
      </c>
      <c r="AT241">
        <v>0.01</v>
      </c>
      <c r="AU241" t="s">
        <v>26</v>
      </c>
      <c r="AV241">
        <v>0</v>
      </c>
      <c r="AW241">
        <v>2</v>
      </c>
      <c r="AX241">
        <v>52213597</v>
      </c>
      <c r="AY241">
        <v>1</v>
      </c>
      <c r="AZ241">
        <v>2048</v>
      </c>
      <c r="BA241">
        <v>275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V241">
        <v>0</v>
      </c>
      <c r="CW241">
        <f>ROUND(Y241*Source!I495*DO241,9)</f>
        <v>0</v>
      </c>
      <c r="CX241">
        <f>ROUND(Y241*Source!I495,9)</f>
        <v>2.64E-2</v>
      </c>
      <c r="CY241">
        <f>AB241</f>
        <v>1056.25</v>
      </c>
      <c r="CZ241">
        <f>AF241</f>
        <v>83.1</v>
      </c>
      <c r="DA241">
        <f>AJ241</f>
        <v>12.14</v>
      </c>
      <c r="DB241">
        <f>ROUND(((ROUND(AT241*CZ241,2)*1.2)*1.1),6)</f>
        <v>1.0955999999999999</v>
      </c>
      <c r="DC241">
        <f>ROUND(((ROUND(AT241*AG241,2)*1.2)*1.1),6)</f>
        <v>0.1716</v>
      </c>
      <c r="DD241" t="s">
        <v>3</v>
      </c>
      <c r="DE241" t="s">
        <v>3</v>
      </c>
      <c r="DF241">
        <f>ROUND(ROUND(AE241,2)*CX241,2)</f>
        <v>0</v>
      </c>
      <c r="DG241">
        <f>ROUND(ROUND(AF241*AJ241,2)*CX241,2)</f>
        <v>26.63</v>
      </c>
      <c r="DH241">
        <f>ROUND(ROUND(AG241*AK241,2)*CX241,2)</f>
        <v>10.16</v>
      </c>
      <c r="DI241">
        <f t="shared" si="81"/>
        <v>0</v>
      </c>
      <c r="DJ241">
        <f>DG241</f>
        <v>26.63</v>
      </c>
      <c r="DK241">
        <v>0</v>
      </c>
      <c r="DL241" t="s">
        <v>3</v>
      </c>
      <c r="DM241">
        <v>0</v>
      </c>
      <c r="DN241" t="s">
        <v>3</v>
      </c>
      <c r="DO241">
        <v>0</v>
      </c>
    </row>
    <row r="242" spans="1:119" x14ac:dyDescent="0.2">
      <c r="A242">
        <f>ROW(Source!A495)</f>
        <v>495</v>
      </c>
      <c r="B242">
        <v>52210627</v>
      </c>
      <c r="C242">
        <v>52213584</v>
      </c>
      <c r="D242">
        <v>30595424</v>
      </c>
      <c r="E242">
        <v>1</v>
      </c>
      <c r="F242">
        <v>1</v>
      </c>
      <c r="G242">
        <v>30515945</v>
      </c>
      <c r="H242">
        <v>2</v>
      </c>
      <c r="I242" t="s">
        <v>405</v>
      </c>
      <c r="J242" t="s">
        <v>406</v>
      </c>
      <c r="K242" t="s">
        <v>407</v>
      </c>
      <c r="L242">
        <v>1368</v>
      </c>
      <c r="N242">
        <v>1011</v>
      </c>
      <c r="O242" t="s">
        <v>307</v>
      </c>
      <c r="P242" t="s">
        <v>307</v>
      </c>
      <c r="Q242">
        <v>1</v>
      </c>
      <c r="W242">
        <v>0</v>
      </c>
      <c r="X242">
        <v>569525600</v>
      </c>
      <c r="Y242">
        <f>((AT242*1.2)*1.1)</f>
        <v>0.22440000000000004</v>
      </c>
      <c r="AA242">
        <v>0</v>
      </c>
      <c r="AB242">
        <v>1.47</v>
      </c>
      <c r="AC242">
        <v>0</v>
      </c>
      <c r="AD242">
        <v>0</v>
      </c>
      <c r="AE242">
        <v>0</v>
      </c>
      <c r="AF242">
        <v>0.17</v>
      </c>
      <c r="AG242">
        <v>0</v>
      </c>
      <c r="AH242">
        <v>0</v>
      </c>
      <c r="AI242">
        <v>1</v>
      </c>
      <c r="AJ242">
        <v>8.24</v>
      </c>
      <c r="AK242">
        <v>30.48</v>
      </c>
      <c r="AL242">
        <v>1</v>
      </c>
      <c r="AM242">
        <v>2</v>
      </c>
      <c r="AN242">
        <v>0</v>
      </c>
      <c r="AO242">
        <v>1</v>
      </c>
      <c r="AP242">
        <v>1</v>
      </c>
      <c r="AQ242">
        <v>0</v>
      </c>
      <c r="AR242">
        <v>0</v>
      </c>
      <c r="AS242" t="s">
        <v>3</v>
      </c>
      <c r="AT242">
        <v>0.17</v>
      </c>
      <c r="AU242" t="s">
        <v>26</v>
      </c>
      <c r="AV242">
        <v>0</v>
      </c>
      <c r="AW242">
        <v>2</v>
      </c>
      <c r="AX242">
        <v>52213598</v>
      </c>
      <c r="AY242">
        <v>1</v>
      </c>
      <c r="AZ242">
        <v>2048</v>
      </c>
      <c r="BA242">
        <v>276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V242">
        <v>0</v>
      </c>
      <c r="CW242">
        <f>ROUND(Y242*Source!I495*DO242,9)</f>
        <v>0</v>
      </c>
      <c r="CX242">
        <f>ROUND(Y242*Source!I495,9)</f>
        <v>0.44879999999999998</v>
      </c>
      <c r="CY242">
        <f>AB242</f>
        <v>1.47</v>
      </c>
      <c r="CZ242">
        <f>AF242</f>
        <v>0.17</v>
      </c>
      <c r="DA242">
        <f>AJ242</f>
        <v>8.24</v>
      </c>
      <c r="DB242">
        <f>ROUND(((ROUND(AT242*CZ242,2)*1.2)*1.1),6)</f>
        <v>3.9600000000000003E-2</v>
      </c>
      <c r="DC242">
        <f>ROUND(((ROUND(AT242*AG242,2)*1.2)*1.1),6)</f>
        <v>0</v>
      </c>
      <c r="DD242" t="s">
        <v>3</v>
      </c>
      <c r="DE242" t="s">
        <v>3</v>
      </c>
      <c r="DF242">
        <f>ROUND(ROUND(AE242,2)*CX242,2)</f>
        <v>0</v>
      </c>
      <c r="DG242">
        <f>ROUND(ROUND(AF242*AJ242,2)*CX242,2)</f>
        <v>0.63</v>
      </c>
      <c r="DH242">
        <f>ROUND(ROUND(AG242*AK242,2)*CX242,2)</f>
        <v>0</v>
      </c>
      <c r="DI242">
        <f t="shared" si="81"/>
        <v>0</v>
      </c>
      <c r="DJ242">
        <f>DG242</f>
        <v>0.63</v>
      </c>
      <c r="DK242">
        <v>0</v>
      </c>
      <c r="DL242" t="s">
        <v>3</v>
      </c>
      <c r="DM242">
        <v>0</v>
      </c>
      <c r="DN242" t="s">
        <v>3</v>
      </c>
      <c r="DO242">
        <v>0</v>
      </c>
    </row>
    <row r="243" spans="1:119" x14ac:dyDescent="0.2">
      <c r="A243">
        <f>ROW(Source!A495)</f>
        <v>495</v>
      </c>
      <c r="B243">
        <v>52210627</v>
      </c>
      <c r="C243">
        <v>52213584</v>
      </c>
      <c r="D243">
        <v>30571178</v>
      </c>
      <c r="E243">
        <v>1</v>
      </c>
      <c r="F243">
        <v>1</v>
      </c>
      <c r="G243">
        <v>30515945</v>
      </c>
      <c r="H243">
        <v>3</v>
      </c>
      <c r="I243" t="s">
        <v>408</v>
      </c>
      <c r="J243" t="s">
        <v>409</v>
      </c>
      <c r="K243" t="s">
        <v>410</v>
      </c>
      <c r="L243">
        <v>1346</v>
      </c>
      <c r="N243">
        <v>1009</v>
      </c>
      <c r="O243" t="s">
        <v>166</v>
      </c>
      <c r="P243" t="s">
        <v>166</v>
      </c>
      <c r="Q243">
        <v>1</v>
      </c>
      <c r="W243">
        <v>0</v>
      </c>
      <c r="X243">
        <v>622621594</v>
      </c>
      <c r="Y243">
        <f t="shared" ref="Y243:Y248" si="96">AT243</f>
        <v>0.5</v>
      </c>
      <c r="AA243">
        <v>53.56</v>
      </c>
      <c r="AB243">
        <v>0</v>
      </c>
      <c r="AC243">
        <v>0</v>
      </c>
      <c r="AD243">
        <v>0</v>
      </c>
      <c r="AE243">
        <v>1.61</v>
      </c>
      <c r="AF243">
        <v>0</v>
      </c>
      <c r="AG243">
        <v>0</v>
      </c>
      <c r="AH243">
        <v>0</v>
      </c>
      <c r="AI243">
        <v>33.270000000000003</v>
      </c>
      <c r="AJ243">
        <v>1</v>
      </c>
      <c r="AK243">
        <v>1</v>
      </c>
      <c r="AL243">
        <v>1</v>
      </c>
      <c r="AM243">
        <v>2</v>
      </c>
      <c r="AN243">
        <v>0</v>
      </c>
      <c r="AO243">
        <v>1</v>
      </c>
      <c r="AP243">
        <v>1</v>
      </c>
      <c r="AQ243">
        <v>0</v>
      </c>
      <c r="AR243">
        <v>0</v>
      </c>
      <c r="AS243" t="s">
        <v>3</v>
      </c>
      <c r="AT243">
        <v>0.5</v>
      </c>
      <c r="AU243" t="s">
        <v>3</v>
      </c>
      <c r="AV243">
        <v>0</v>
      </c>
      <c r="AW243">
        <v>2</v>
      </c>
      <c r="AX243">
        <v>52213599</v>
      </c>
      <c r="AY243">
        <v>1</v>
      </c>
      <c r="AZ243">
        <v>0</v>
      </c>
      <c r="BA243">
        <v>277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V243">
        <v>0</v>
      </c>
      <c r="CW243">
        <v>0</v>
      </c>
      <c r="CX243">
        <f>ROUND(Y243*Source!I495,9)</f>
        <v>1</v>
      </c>
      <c r="CY243">
        <f t="shared" ref="CY243:CY248" si="97">AA243</f>
        <v>53.56</v>
      </c>
      <c r="CZ243">
        <f t="shared" ref="CZ243:CZ248" si="98">AE243</f>
        <v>1.61</v>
      </c>
      <c r="DA243">
        <f t="shared" ref="DA243:DA248" si="99">AI243</f>
        <v>33.270000000000003</v>
      </c>
      <c r="DB243">
        <f t="shared" ref="DB243:DB248" si="100">ROUND(ROUND(AT243*CZ243,2),6)</f>
        <v>0.81</v>
      </c>
      <c r="DC243">
        <f t="shared" ref="DC243:DC248" si="101">ROUND(ROUND(AT243*AG243,2),6)</f>
        <v>0</v>
      </c>
      <c r="DD243" t="s">
        <v>3</v>
      </c>
      <c r="DE243" t="s">
        <v>3</v>
      </c>
      <c r="DF243">
        <f t="shared" ref="DF243:DF248" si="102">ROUND(ROUND(AE243*AI243,2)*CX243,2)</f>
        <v>53.56</v>
      </c>
      <c r="DG243">
        <f t="shared" ref="DG243:DG249" si="103">ROUND(ROUND(AF243,2)*CX243,2)</f>
        <v>0</v>
      </c>
      <c r="DH243">
        <f t="shared" ref="DH243:DH249" si="104">ROUND(ROUND(AG243,2)*CX243,2)</f>
        <v>0</v>
      </c>
      <c r="DI243">
        <f t="shared" si="81"/>
        <v>0</v>
      </c>
      <c r="DJ243">
        <f t="shared" ref="DJ243:DJ248" si="105">DF243</f>
        <v>53.56</v>
      </c>
      <c r="DK243">
        <v>0</v>
      </c>
      <c r="DL243" t="s">
        <v>3</v>
      </c>
      <c r="DM243">
        <v>0</v>
      </c>
      <c r="DN243" t="s">
        <v>3</v>
      </c>
      <c r="DO243">
        <v>0</v>
      </c>
    </row>
    <row r="244" spans="1:119" x14ac:dyDescent="0.2">
      <c r="A244">
        <f>ROW(Source!A495)</f>
        <v>495</v>
      </c>
      <c r="B244">
        <v>52210627</v>
      </c>
      <c r="C244">
        <v>52213584</v>
      </c>
      <c r="D244">
        <v>30572395</v>
      </c>
      <c r="E244">
        <v>1</v>
      </c>
      <c r="F244">
        <v>1</v>
      </c>
      <c r="G244">
        <v>30515945</v>
      </c>
      <c r="H244">
        <v>3</v>
      </c>
      <c r="I244" t="s">
        <v>411</v>
      </c>
      <c r="J244" t="s">
        <v>412</v>
      </c>
      <c r="K244" t="s">
        <v>413</v>
      </c>
      <c r="L244">
        <v>1327</v>
      </c>
      <c r="N244">
        <v>1005</v>
      </c>
      <c r="O244" t="s">
        <v>414</v>
      </c>
      <c r="P244" t="s">
        <v>414</v>
      </c>
      <c r="Q244">
        <v>1</v>
      </c>
      <c r="W244">
        <v>0</v>
      </c>
      <c r="X244">
        <v>1780217480</v>
      </c>
      <c r="Y244">
        <f t="shared" si="96"/>
        <v>0.08</v>
      </c>
      <c r="AA244">
        <v>533.51</v>
      </c>
      <c r="AB244">
        <v>0</v>
      </c>
      <c r="AC244">
        <v>0</v>
      </c>
      <c r="AD244">
        <v>0</v>
      </c>
      <c r="AE244">
        <v>127.33</v>
      </c>
      <c r="AF244">
        <v>0</v>
      </c>
      <c r="AG244">
        <v>0</v>
      </c>
      <c r="AH244">
        <v>0</v>
      </c>
      <c r="AI244">
        <v>4.1900000000000004</v>
      </c>
      <c r="AJ244">
        <v>1</v>
      </c>
      <c r="AK244">
        <v>1</v>
      </c>
      <c r="AL244">
        <v>1</v>
      </c>
      <c r="AM244">
        <v>2</v>
      </c>
      <c r="AN244">
        <v>0</v>
      </c>
      <c r="AO244">
        <v>1</v>
      </c>
      <c r="AP244">
        <v>1</v>
      </c>
      <c r="AQ244">
        <v>0</v>
      </c>
      <c r="AR244">
        <v>0</v>
      </c>
      <c r="AS244" t="s">
        <v>3</v>
      </c>
      <c r="AT244">
        <v>0.08</v>
      </c>
      <c r="AU244" t="s">
        <v>3</v>
      </c>
      <c r="AV244">
        <v>0</v>
      </c>
      <c r="AW244">
        <v>2</v>
      </c>
      <c r="AX244">
        <v>52213600</v>
      </c>
      <c r="AY244">
        <v>1</v>
      </c>
      <c r="AZ244">
        <v>0</v>
      </c>
      <c r="BA244">
        <v>278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V244">
        <v>0</v>
      </c>
      <c r="CW244">
        <v>0</v>
      </c>
      <c r="CX244">
        <f>ROUND(Y244*Source!I495,9)</f>
        <v>0.16</v>
      </c>
      <c r="CY244">
        <f t="shared" si="97"/>
        <v>533.51</v>
      </c>
      <c r="CZ244">
        <f t="shared" si="98"/>
        <v>127.33</v>
      </c>
      <c r="DA244">
        <f t="shared" si="99"/>
        <v>4.1900000000000004</v>
      </c>
      <c r="DB244">
        <f t="shared" si="100"/>
        <v>10.19</v>
      </c>
      <c r="DC244">
        <f t="shared" si="101"/>
        <v>0</v>
      </c>
      <c r="DD244" t="s">
        <v>3</v>
      </c>
      <c r="DE244" t="s">
        <v>3</v>
      </c>
      <c r="DF244">
        <f t="shared" si="102"/>
        <v>85.36</v>
      </c>
      <c r="DG244">
        <f t="shared" si="103"/>
        <v>0</v>
      </c>
      <c r="DH244">
        <f t="shared" si="104"/>
        <v>0</v>
      </c>
      <c r="DI244">
        <f t="shared" si="81"/>
        <v>0</v>
      </c>
      <c r="DJ244">
        <f t="shared" si="105"/>
        <v>85.36</v>
      </c>
      <c r="DK244">
        <v>0</v>
      </c>
      <c r="DL244" t="s">
        <v>3</v>
      </c>
      <c r="DM244">
        <v>0</v>
      </c>
      <c r="DN244" t="s">
        <v>3</v>
      </c>
      <c r="DO244">
        <v>0</v>
      </c>
    </row>
    <row r="245" spans="1:119" x14ac:dyDescent="0.2">
      <c r="A245">
        <f>ROW(Source!A495)</f>
        <v>495</v>
      </c>
      <c r="B245">
        <v>52210627</v>
      </c>
      <c r="C245">
        <v>52213584</v>
      </c>
      <c r="D245">
        <v>30573415</v>
      </c>
      <c r="E245">
        <v>1</v>
      </c>
      <c r="F245">
        <v>1</v>
      </c>
      <c r="G245">
        <v>30515945</v>
      </c>
      <c r="H245">
        <v>3</v>
      </c>
      <c r="I245" t="s">
        <v>415</v>
      </c>
      <c r="J245" t="s">
        <v>416</v>
      </c>
      <c r="K245" t="s">
        <v>417</v>
      </c>
      <c r="L245">
        <v>1346</v>
      </c>
      <c r="N245">
        <v>1009</v>
      </c>
      <c r="O245" t="s">
        <v>166</v>
      </c>
      <c r="P245" t="s">
        <v>166</v>
      </c>
      <c r="Q245">
        <v>1</v>
      </c>
      <c r="W245">
        <v>0</v>
      </c>
      <c r="X245">
        <v>-1558522825</v>
      </c>
      <c r="Y245">
        <f t="shared" si="96"/>
        <v>2.6280000000000001</v>
      </c>
      <c r="AA245">
        <v>66.459999999999994</v>
      </c>
      <c r="AB245">
        <v>0</v>
      </c>
      <c r="AC245">
        <v>0</v>
      </c>
      <c r="AD245">
        <v>0</v>
      </c>
      <c r="AE245">
        <v>6.27</v>
      </c>
      <c r="AF245">
        <v>0</v>
      </c>
      <c r="AG245">
        <v>0</v>
      </c>
      <c r="AH245">
        <v>0</v>
      </c>
      <c r="AI245">
        <v>10.6</v>
      </c>
      <c r="AJ245">
        <v>1</v>
      </c>
      <c r="AK245">
        <v>1</v>
      </c>
      <c r="AL245">
        <v>1</v>
      </c>
      <c r="AM245">
        <v>2</v>
      </c>
      <c r="AN245">
        <v>0</v>
      </c>
      <c r="AO245">
        <v>1</v>
      </c>
      <c r="AP245">
        <v>1</v>
      </c>
      <c r="AQ245">
        <v>0</v>
      </c>
      <c r="AR245">
        <v>0</v>
      </c>
      <c r="AS245" t="s">
        <v>3</v>
      </c>
      <c r="AT245">
        <v>2.6280000000000001</v>
      </c>
      <c r="AU245" t="s">
        <v>3</v>
      </c>
      <c r="AV245">
        <v>0</v>
      </c>
      <c r="AW245">
        <v>2</v>
      </c>
      <c r="AX245">
        <v>52213601</v>
      </c>
      <c r="AY245">
        <v>1</v>
      </c>
      <c r="AZ245">
        <v>0</v>
      </c>
      <c r="BA245">
        <v>279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CV245">
        <v>0</v>
      </c>
      <c r="CW245">
        <v>0</v>
      </c>
      <c r="CX245">
        <f>ROUND(Y245*Source!I495,9)</f>
        <v>5.2560000000000002</v>
      </c>
      <c r="CY245">
        <f t="shared" si="97"/>
        <v>66.459999999999994</v>
      </c>
      <c r="CZ245">
        <f t="shared" si="98"/>
        <v>6.27</v>
      </c>
      <c r="DA245">
        <f t="shared" si="99"/>
        <v>10.6</v>
      </c>
      <c r="DB245">
        <f t="shared" si="100"/>
        <v>16.48</v>
      </c>
      <c r="DC245">
        <f t="shared" si="101"/>
        <v>0</v>
      </c>
      <c r="DD245" t="s">
        <v>3</v>
      </c>
      <c r="DE245" t="s">
        <v>3</v>
      </c>
      <c r="DF245">
        <f t="shared" si="102"/>
        <v>349.31</v>
      </c>
      <c r="DG245">
        <f t="shared" si="103"/>
        <v>0</v>
      </c>
      <c r="DH245">
        <f t="shared" si="104"/>
        <v>0</v>
      </c>
      <c r="DI245">
        <f t="shared" si="81"/>
        <v>0</v>
      </c>
      <c r="DJ245">
        <f t="shared" si="105"/>
        <v>349.31</v>
      </c>
      <c r="DK245">
        <v>0</v>
      </c>
      <c r="DL245" t="s">
        <v>3</v>
      </c>
      <c r="DM245">
        <v>0</v>
      </c>
      <c r="DN245" t="s">
        <v>3</v>
      </c>
      <c r="DO245">
        <v>0</v>
      </c>
    </row>
    <row r="246" spans="1:119" x14ac:dyDescent="0.2">
      <c r="A246">
        <f>ROW(Source!A495)</f>
        <v>495</v>
      </c>
      <c r="B246">
        <v>52210627</v>
      </c>
      <c r="C246">
        <v>52213584</v>
      </c>
      <c r="D246">
        <v>30573579</v>
      </c>
      <c r="E246">
        <v>1</v>
      </c>
      <c r="F246">
        <v>1</v>
      </c>
      <c r="G246">
        <v>30515945</v>
      </c>
      <c r="H246">
        <v>3</v>
      </c>
      <c r="I246" t="s">
        <v>418</v>
      </c>
      <c r="J246" t="s">
        <v>419</v>
      </c>
      <c r="K246" t="s">
        <v>420</v>
      </c>
      <c r="L246">
        <v>1354</v>
      </c>
      <c r="N246">
        <v>1010</v>
      </c>
      <c r="O246" t="s">
        <v>47</v>
      </c>
      <c r="P246" t="s">
        <v>47</v>
      </c>
      <c r="Q246">
        <v>1</v>
      </c>
      <c r="W246">
        <v>0</v>
      </c>
      <c r="X246">
        <v>1143653381</v>
      </c>
      <c r="Y246">
        <f t="shared" si="96"/>
        <v>3.58</v>
      </c>
      <c r="AA246">
        <v>24.5</v>
      </c>
      <c r="AB246">
        <v>0</v>
      </c>
      <c r="AC246">
        <v>0</v>
      </c>
      <c r="AD246">
        <v>0</v>
      </c>
      <c r="AE246">
        <v>3.22</v>
      </c>
      <c r="AF246">
        <v>0</v>
      </c>
      <c r="AG246">
        <v>0</v>
      </c>
      <c r="AH246">
        <v>0</v>
      </c>
      <c r="AI246">
        <v>7.61</v>
      </c>
      <c r="AJ246">
        <v>1</v>
      </c>
      <c r="AK246">
        <v>1</v>
      </c>
      <c r="AL246">
        <v>1</v>
      </c>
      <c r="AM246">
        <v>2</v>
      </c>
      <c r="AN246">
        <v>0</v>
      </c>
      <c r="AO246">
        <v>1</v>
      </c>
      <c r="AP246">
        <v>1</v>
      </c>
      <c r="AQ246">
        <v>0</v>
      </c>
      <c r="AR246">
        <v>0</v>
      </c>
      <c r="AS246" t="s">
        <v>3</v>
      </c>
      <c r="AT246">
        <v>3.58</v>
      </c>
      <c r="AU246" t="s">
        <v>3</v>
      </c>
      <c r="AV246">
        <v>0</v>
      </c>
      <c r="AW246">
        <v>2</v>
      </c>
      <c r="AX246">
        <v>52213602</v>
      </c>
      <c r="AY246">
        <v>1</v>
      </c>
      <c r="AZ246">
        <v>0</v>
      </c>
      <c r="BA246">
        <v>280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CV246">
        <v>0</v>
      </c>
      <c r="CW246">
        <v>0</v>
      </c>
      <c r="CX246">
        <f>ROUND(Y246*Source!I495,9)</f>
        <v>7.16</v>
      </c>
      <c r="CY246">
        <f t="shared" si="97"/>
        <v>24.5</v>
      </c>
      <c r="CZ246">
        <f t="shared" si="98"/>
        <v>3.22</v>
      </c>
      <c r="DA246">
        <f t="shared" si="99"/>
        <v>7.61</v>
      </c>
      <c r="DB246">
        <f t="shared" si="100"/>
        <v>11.53</v>
      </c>
      <c r="DC246">
        <f t="shared" si="101"/>
        <v>0</v>
      </c>
      <c r="DD246" t="s">
        <v>3</v>
      </c>
      <c r="DE246" t="s">
        <v>3</v>
      </c>
      <c r="DF246">
        <f t="shared" si="102"/>
        <v>175.42</v>
      </c>
      <c r="DG246">
        <f t="shared" si="103"/>
        <v>0</v>
      </c>
      <c r="DH246">
        <f t="shared" si="104"/>
        <v>0</v>
      </c>
      <c r="DI246">
        <f t="shared" si="81"/>
        <v>0</v>
      </c>
      <c r="DJ246">
        <f t="shared" si="105"/>
        <v>175.42</v>
      </c>
      <c r="DK246">
        <v>0</v>
      </c>
      <c r="DL246" t="s">
        <v>3</v>
      </c>
      <c r="DM246">
        <v>0</v>
      </c>
      <c r="DN246" t="s">
        <v>3</v>
      </c>
      <c r="DO246">
        <v>0</v>
      </c>
    </row>
    <row r="247" spans="1:119" x14ac:dyDescent="0.2">
      <c r="A247">
        <f>ROW(Source!A495)</f>
        <v>495</v>
      </c>
      <c r="B247">
        <v>52210627</v>
      </c>
      <c r="C247">
        <v>52213584</v>
      </c>
      <c r="D247">
        <v>30571906</v>
      </c>
      <c r="E247">
        <v>1</v>
      </c>
      <c r="F247">
        <v>1</v>
      </c>
      <c r="G247">
        <v>30515945</v>
      </c>
      <c r="H247">
        <v>3</v>
      </c>
      <c r="I247" t="s">
        <v>421</v>
      </c>
      <c r="J247" t="s">
        <v>422</v>
      </c>
      <c r="K247" t="s">
        <v>423</v>
      </c>
      <c r="L247">
        <v>1348</v>
      </c>
      <c r="N247">
        <v>1009</v>
      </c>
      <c r="O247" t="s">
        <v>323</v>
      </c>
      <c r="P247" t="s">
        <v>323</v>
      </c>
      <c r="Q247">
        <v>1000</v>
      </c>
      <c r="W247">
        <v>0</v>
      </c>
      <c r="X247">
        <v>1034648933</v>
      </c>
      <c r="Y247">
        <f t="shared" si="96"/>
        <v>2.0000000000000002E-5</v>
      </c>
      <c r="AA247">
        <v>1033454.21</v>
      </c>
      <c r="AB247">
        <v>0</v>
      </c>
      <c r="AC247">
        <v>0</v>
      </c>
      <c r="AD247">
        <v>0</v>
      </c>
      <c r="AE247">
        <v>81246.399999999994</v>
      </c>
      <c r="AF247">
        <v>0</v>
      </c>
      <c r="AG247">
        <v>0</v>
      </c>
      <c r="AH247">
        <v>0</v>
      </c>
      <c r="AI247">
        <v>12.72</v>
      </c>
      <c r="AJ247">
        <v>1</v>
      </c>
      <c r="AK247">
        <v>1</v>
      </c>
      <c r="AL247">
        <v>1</v>
      </c>
      <c r="AM247">
        <v>2</v>
      </c>
      <c r="AN247">
        <v>0</v>
      </c>
      <c r="AO247">
        <v>1</v>
      </c>
      <c r="AP247">
        <v>1</v>
      </c>
      <c r="AQ247">
        <v>0</v>
      </c>
      <c r="AR247">
        <v>0</v>
      </c>
      <c r="AS247" t="s">
        <v>3</v>
      </c>
      <c r="AT247">
        <v>2.0000000000000002E-5</v>
      </c>
      <c r="AU247" t="s">
        <v>3</v>
      </c>
      <c r="AV247">
        <v>0</v>
      </c>
      <c r="AW247">
        <v>2</v>
      </c>
      <c r="AX247">
        <v>52213603</v>
      </c>
      <c r="AY247">
        <v>1</v>
      </c>
      <c r="AZ247">
        <v>0</v>
      </c>
      <c r="BA247">
        <v>281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CV247">
        <v>0</v>
      </c>
      <c r="CW247">
        <v>0</v>
      </c>
      <c r="CX247">
        <f>ROUND(Y247*Source!I495,9)</f>
        <v>4.0000000000000003E-5</v>
      </c>
      <c r="CY247">
        <f t="shared" si="97"/>
        <v>1033454.21</v>
      </c>
      <c r="CZ247">
        <f t="shared" si="98"/>
        <v>81246.399999999994</v>
      </c>
      <c r="DA247">
        <f t="shared" si="99"/>
        <v>12.72</v>
      </c>
      <c r="DB247">
        <f t="shared" si="100"/>
        <v>1.62</v>
      </c>
      <c r="DC247">
        <f t="shared" si="101"/>
        <v>0</v>
      </c>
      <c r="DD247" t="s">
        <v>3</v>
      </c>
      <c r="DE247" t="s">
        <v>3</v>
      </c>
      <c r="DF247">
        <f t="shared" si="102"/>
        <v>41.34</v>
      </c>
      <c r="DG247">
        <f t="shared" si="103"/>
        <v>0</v>
      </c>
      <c r="DH247">
        <f t="shared" si="104"/>
        <v>0</v>
      </c>
      <c r="DI247">
        <f t="shared" si="81"/>
        <v>0</v>
      </c>
      <c r="DJ247">
        <f t="shared" si="105"/>
        <v>41.34</v>
      </c>
      <c r="DK247">
        <v>0</v>
      </c>
      <c r="DL247" t="s">
        <v>3</v>
      </c>
      <c r="DM247">
        <v>0</v>
      </c>
      <c r="DN247" t="s">
        <v>3</v>
      </c>
      <c r="DO247">
        <v>0</v>
      </c>
    </row>
    <row r="248" spans="1:119" x14ac:dyDescent="0.2">
      <c r="A248">
        <f>ROW(Source!A495)</f>
        <v>495</v>
      </c>
      <c r="B248">
        <v>52210627</v>
      </c>
      <c r="C248">
        <v>52213584</v>
      </c>
      <c r="D248">
        <v>30574814</v>
      </c>
      <c r="E248">
        <v>1</v>
      </c>
      <c r="F248">
        <v>1</v>
      </c>
      <c r="G248">
        <v>30515945</v>
      </c>
      <c r="H248">
        <v>3</v>
      </c>
      <c r="I248" t="s">
        <v>424</v>
      </c>
      <c r="J248" t="s">
        <v>425</v>
      </c>
      <c r="K248" t="s">
        <v>426</v>
      </c>
      <c r="L248">
        <v>1296</v>
      </c>
      <c r="N248">
        <v>1002</v>
      </c>
      <c r="O248" t="s">
        <v>427</v>
      </c>
      <c r="P248" t="s">
        <v>427</v>
      </c>
      <c r="Q248">
        <v>1</v>
      </c>
      <c r="W248">
        <v>0</v>
      </c>
      <c r="X248">
        <v>1316136962</v>
      </c>
      <c r="Y248">
        <f t="shared" si="96"/>
        <v>0.9</v>
      </c>
      <c r="AA248">
        <v>94.8</v>
      </c>
      <c r="AB248">
        <v>0</v>
      </c>
      <c r="AC248">
        <v>0</v>
      </c>
      <c r="AD248">
        <v>0</v>
      </c>
      <c r="AE248">
        <v>16.260000000000002</v>
      </c>
      <c r="AF248">
        <v>0</v>
      </c>
      <c r="AG248">
        <v>0</v>
      </c>
      <c r="AH248">
        <v>0</v>
      </c>
      <c r="AI248">
        <v>5.83</v>
      </c>
      <c r="AJ248">
        <v>1</v>
      </c>
      <c r="AK248">
        <v>1</v>
      </c>
      <c r="AL248">
        <v>1</v>
      </c>
      <c r="AM248">
        <v>2</v>
      </c>
      <c r="AN248">
        <v>0</v>
      </c>
      <c r="AO248">
        <v>1</v>
      </c>
      <c r="AP248">
        <v>1</v>
      </c>
      <c r="AQ248">
        <v>0</v>
      </c>
      <c r="AR248">
        <v>0</v>
      </c>
      <c r="AS248" t="s">
        <v>3</v>
      </c>
      <c r="AT248">
        <v>0.9</v>
      </c>
      <c r="AU248" t="s">
        <v>3</v>
      </c>
      <c r="AV248">
        <v>0</v>
      </c>
      <c r="AW248">
        <v>2</v>
      </c>
      <c r="AX248">
        <v>52213604</v>
      </c>
      <c r="AY248">
        <v>1</v>
      </c>
      <c r="AZ248">
        <v>0</v>
      </c>
      <c r="BA248">
        <v>282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V248">
        <v>0</v>
      </c>
      <c r="CW248">
        <v>0</v>
      </c>
      <c r="CX248">
        <f>ROUND(Y248*Source!I495,9)</f>
        <v>1.8</v>
      </c>
      <c r="CY248">
        <f t="shared" si="97"/>
        <v>94.8</v>
      </c>
      <c r="CZ248">
        <f t="shared" si="98"/>
        <v>16.260000000000002</v>
      </c>
      <c r="DA248">
        <f t="shared" si="99"/>
        <v>5.83</v>
      </c>
      <c r="DB248">
        <f t="shared" si="100"/>
        <v>14.63</v>
      </c>
      <c r="DC248">
        <f t="shared" si="101"/>
        <v>0</v>
      </c>
      <c r="DD248" t="s">
        <v>3</v>
      </c>
      <c r="DE248" t="s">
        <v>3</v>
      </c>
      <c r="DF248">
        <f t="shared" si="102"/>
        <v>170.64</v>
      </c>
      <c r="DG248">
        <f t="shared" si="103"/>
        <v>0</v>
      </c>
      <c r="DH248">
        <f t="shared" si="104"/>
        <v>0</v>
      </c>
      <c r="DI248">
        <f t="shared" si="81"/>
        <v>0</v>
      </c>
      <c r="DJ248">
        <f t="shared" si="105"/>
        <v>170.64</v>
      </c>
      <c r="DK248">
        <v>0</v>
      </c>
      <c r="DL248" t="s">
        <v>3</v>
      </c>
      <c r="DM248">
        <v>0</v>
      </c>
      <c r="DN248" t="s">
        <v>3</v>
      </c>
      <c r="DO248">
        <v>0</v>
      </c>
    </row>
    <row r="249" spans="1:119" x14ac:dyDescent="0.2">
      <c r="A249">
        <f>ROW(Source!A496)</f>
        <v>496</v>
      </c>
      <c r="B249">
        <v>52210569</v>
      </c>
      <c r="C249">
        <v>52213584</v>
      </c>
      <c r="D249">
        <v>30515951</v>
      </c>
      <c r="E249">
        <v>30515945</v>
      </c>
      <c r="F249">
        <v>1</v>
      </c>
      <c r="G249">
        <v>30515945</v>
      </c>
      <c r="H249">
        <v>1</v>
      </c>
      <c r="I249" t="s">
        <v>301</v>
      </c>
      <c r="J249" t="s">
        <v>3</v>
      </c>
      <c r="K249" t="s">
        <v>302</v>
      </c>
      <c r="L249">
        <v>1191</v>
      </c>
      <c r="N249">
        <v>1013</v>
      </c>
      <c r="O249" t="s">
        <v>303</v>
      </c>
      <c r="P249" t="s">
        <v>303</v>
      </c>
      <c r="Q249">
        <v>1</v>
      </c>
      <c r="W249">
        <v>0</v>
      </c>
      <c r="X249">
        <v>476480486</v>
      </c>
      <c r="Y249">
        <f>((AT249*1.2)*1.1)</f>
        <v>22.096799999999998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1</v>
      </c>
      <c r="AJ249">
        <v>1</v>
      </c>
      <c r="AK249">
        <v>1</v>
      </c>
      <c r="AL249">
        <v>1</v>
      </c>
      <c r="AM249">
        <v>5</v>
      </c>
      <c r="AN249">
        <v>0</v>
      </c>
      <c r="AO249">
        <v>1</v>
      </c>
      <c r="AP249">
        <v>1</v>
      </c>
      <c r="AQ249">
        <v>0</v>
      </c>
      <c r="AR249">
        <v>0</v>
      </c>
      <c r="AS249" t="s">
        <v>3</v>
      </c>
      <c r="AT249">
        <v>16.739999999999998</v>
      </c>
      <c r="AU249" t="s">
        <v>26</v>
      </c>
      <c r="AV249">
        <v>1</v>
      </c>
      <c r="AW249">
        <v>2</v>
      </c>
      <c r="AX249">
        <v>52213595</v>
      </c>
      <c r="AY249">
        <v>1</v>
      </c>
      <c r="AZ249">
        <v>2048</v>
      </c>
      <c r="BA249">
        <v>284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CU249">
        <f>ROUND(AT249*Source!I496*AH249*AL249,2)</f>
        <v>0</v>
      </c>
      <c r="CV249">
        <f>ROUND(Y249*Source!I496,9)</f>
        <v>44.193600000000004</v>
      </c>
      <c r="CW249">
        <v>0</v>
      </c>
      <c r="CX249">
        <f>ROUND(Y249*Source!I496,9)</f>
        <v>44.193600000000004</v>
      </c>
      <c r="CY249">
        <f>AD249</f>
        <v>0</v>
      </c>
      <c r="CZ249">
        <f>AH249</f>
        <v>0</v>
      </c>
      <c r="DA249">
        <f>AL249</f>
        <v>1</v>
      </c>
      <c r="DB249">
        <f>ROUND(((ROUND(AT249*CZ249,2)*1.2)*1.1),6)</f>
        <v>0</v>
      </c>
      <c r="DC249">
        <f>ROUND(((ROUND(AT249*AG249,2)*1.2)*1.1),6)</f>
        <v>0</v>
      </c>
      <c r="DD249" t="s">
        <v>3</v>
      </c>
      <c r="DE249" t="s">
        <v>3</v>
      </c>
      <c r="DF249">
        <f>ROUND(ROUND(AE249,2)*CX249,2)</f>
        <v>0</v>
      </c>
      <c r="DG249">
        <f t="shared" si="103"/>
        <v>0</v>
      </c>
      <c r="DH249">
        <f t="shared" si="104"/>
        <v>0</v>
      </c>
      <c r="DI249">
        <f t="shared" si="81"/>
        <v>0</v>
      </c>
      <c r="DJ249">
        <f>DI249</f>
        <v>0</v>
      </c>
      <c r="DK249">
        <v>0</v>
      </c>
      <c r="DL249" t="s">
        <v>3</v>
      </c>
      <c r="DM249">
        <v>0</v>
      </c>
      <c r="DN249" t="s">
        <v>3</v>
      </c>
      <c r="DO249">
        <v>0</v>
      </c>
    </row>
    <row r="250" spans="1:119" x14ac:dyDescent="0.2">
      <c r="A250">
        <f>ROW(Source!A496)</f>
        <v>496</v>
      </c>
      <c r="B250">
        <v>52210569</v>
      </c>
      <c r="C250">
        <v>52213584</v>
      </c>
      <c r="D250">
        <v>30595921</v>
      </c>
      <c r="E250">
        <v>1</v>
      </c>
      <c r="F250">
        <v>1</v>
      </c>
      <c r="G250">
        <v>30515945</v>
      </c>
      <c r="H250">
        <v>2</v>
      </c>
      <c r="I250" t="s">
        <v>402</v>
      </c>
      <c r="J250" t="s">
        <v>403</v>
      </c>
      <c r="K250" t="s">
        <v>404</v>
      </c>
      <c r="L250">
        <v>1368</v>
      </c>
      <c r="N250">
        <v>1011</v>
      </c>
      <c r="O250" t="s">
        <v>307</v>
      </c>
      <c r="P250" t="s">
        <v>307</v>
      </c>
      <c r="Q250">
        <v>1</v>
      </c>
      <c r="W250">
        <v>0</v>
      </c>
      <c r="X250">
        <v>891616344</v>
      </c>
      <c r="Y250">
        <f>((AT250*1.2)*1.1)</f>
        <v>2.2308000000000003</v>
      </c>
      <c r="AA250">
        <v>0</v>
      </c>
      <c r="AB250">
        <v>251.59</v>
      </c>
      <c r="AC250">
        <v>98.93</v>
      </c>
      <c r="AD250">
        <v>0</v>
      </c>
      <c r="AE250">
        <v>0</v>
      </c>
      <c r="AF250">
        <v>36.08</v>
      </c>
      <c r="AG250">
        <v>3.1</v>
      </c>
      <c r="AH250">
        <v>0</v>
      </c>
      <c r="AI250">
        <v>1</v>
      </c>
      <c r="AJ250">
        <v>6.66</v>
      </c>
      <c r="AK250">
        <v>30.48</v>
      </c>
      <c r="AL250">
        <v>1</v>
      </c>
      <c r="AM250">
        <v>2</v>
      </c>
      <c r="AN250">
        <v>0</v>
      </c>
      <c r="AO250">
        <v>1</v>
      </c>
      <c r="AP250">
        <v>1</v>
      </c>
      <c r="AQ250">
        <v>0</v>
      </c>
      <c r="AR250">
        <v>0</v>
      </c>
      <c r="AS250" t="s">
        <v>3</v>
      </c>
      <c r="AT250">
        <v>1.69</v>
      </c>
      <c r="AU250" t="s">
        <v>26</v>
      </c>
      <c r="AV250">
        <v>0</v>
      </c>
      <c r="AW250">
        <v>2</v>
      </c>
      <c r="AX250">
        <v>52213596</v>
      </c>
      <c r="AY250">
        <v>1</v>
      </c>
      <c r="AZ250">
        <v>2048</v>
      </c>
      <c r="BA250">
        <v>285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CV250">
        <v>0</v>
      </c>
      <c r="CW250">
        <f>ROUND(Y250*Source!I496*DO250,9)</f>
        <v>0</v>
      </c>
      <c r="CX250">
        <f>ROUND(Y250*Source!I496,9)</f>
        <v>4.4615999999999998</v>
      </c>
      <c r="CY250">
        <f>AB250</f>
        <v>251.59</v>
      </c>
      <c r="CZ250">
        <f>AF250</f>
        <v>36.08</v>
      </c>
      <c r="DA250">
        <f>AJ250</f>
        <v>6.66</v>
      </c>
      <c r="DB250">
        <f>ROUND(((ROUND(AT250*CZ250,2)*1.2)*1.1),6)</f>
        <v>80.493600000000001</v>
      </c>
      <c r="DC250">
        <f>ROUND(((ROUND(AT250*AG250,2)*1.2)*1.1),6)</f>
        <v>6.9168000000000003</v>
      </c>
      <c r="DD250" t="s">
        <v>3</v>
      </c>
      <c r="DE250" t="s">
        <v>3</v>
      </c>
      <c r="DF250">
        <f>ROUND(ROUND(AE250,2)*CX250,2)</f>
        <v>0</v>
      </c>
      <c r="DG250">
        <f>ROUND(ROUND(AF250*AJ250,2)*CX250,2)</f>
        <v>1072.08</v>
      </c>
      <c r="DH250">
        <f>ROUND(ROUND(AG250*AK250,2)*CX250,2)</f>
        <v>421.58</v>
      </c>
      <c r="DI250">
        <f t="shared" si="81"/>
        <v>0</v>
      </c>
      <c r="DJ250">
        <f>DG250</f>
        <v>1072.08</v>
      </c>
      <c r="DK250">
        <v>0</v>
      </c>
      <c r="DL250" t="s">
        <v>3</v>
      </c>
      <c r="DM250">
        <v>0</v>
      </c>
      <c r="DN250" t="s">
        <v>3</v>
      </c>
      <c r="DO250">
        <v>0</v>
      </c>
    </row>
    <row r="251" spans="1:119" x14ac:dyDescent="0.2">
      <c r="A251">
        <f>ROW(Source!A496)</f>
        <v>496</v>
      </c>
      <c r="B251">
        <v>52210569</v>
      </c>
      <c r="C251">
        <v>52213584</v>
      </c>
      <c r="D251">
        <v>30596074</v>
      </c>
      <c r="E251">
        <v>1</v>
      </c>
      <c r="F251">
        <v>1</v>
      </c>
      <c r="G251">
        <v>30515945</v>
      </c>
      <c r="H251">
        <v>2</v>
      </c>
      <c r="I251" t="s">
        <v>349</v>
      </c>
      <c r="J251" t="s">
        <v>350</v>
      </c>
      <c r="K251" t="s">
        <v>351</v>
      </c>
      <c r="L251">
        <v>1368</v>
      </c>
      <c r="N251">
        <v>1011</v>
      </c>
      <c r="O251" t="s">
        <v>307</v>
      </c>
      <c r="P251" t="s">
        <v>307</v>
      </c>
      <c r="Q251">
        <v>1</v>
      </c>
      <c r="W251">
        <v>0</v>
      </c>
      <c r="X251">
        <v>-1440889904</v>
      </c>
      <c r="Y251">
        <f>((AT251*1.2)*1.1)</f>
        <v>1.3200000000000002E-2</v>
      </c>
      <c r="AA251">
        <v>0</v>
      </c>
      <c r="AB251">
        <v>1056.25</v>
      </c>
      <c r="AC251">
        <v>402.74</v>
      </c>
      <c r="AD251">
        <v>0</v>
      </c>
      <c r="AE251">
        <v>0</v>
      </c>
      <c r="AF251">
        <v>83.1</v>
      </c>
      <c r="AG251">
        <v>12.62</v>
      </c>
      <c r="AH251">
        <v>0</v>
      </c>
      <c r="AI251">
        <v>1</v>
      </c>
      <c r="AJ251">
        <v>12.14</v>
      </c>
      <c r="AK251">
        <v>30.48</v>
      </c>
      <c r="AL251">
        <v>1</v>
      </c>
      <c r="AM251">
        <v>2</v>
      </c>
      <c r="AN251">
        <v>0</v>
      </c>
      <c r="AO251">
        <v>1</v>
      </c>
      <c r="AP251">
        <v>1</v>
      </c>
      <c r="AQ251">
        <v>0</v>
      </c>
      <c r="AR251">
        <v>0</v>
      </c>
      <c r="AS251" t="s">
        <v>3</v>
      </c>
      <c r="AT251">
        <v>0.01</v>
      </c>
      <c r="AU251" t="s">
        <v>26</v>
      </c>
      <c r="AV251">
        <v>0</v>
      </c>
      <c r="AW251">
        <v>2</v>
      </c>
      <c r="AX251">
        <v>52213597</v>
      </c>
      <c r="AY251">
        <v>1</v>
      </c>
      <c r="AZ251">
        <v>2048</v>
      </c>
      <c r="BA251">
        <v>286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CV251">
        <v>0</v>
      </c>
      <c r="CW251">
        <f>ROUND(Y251*Source!I496*DO251,9)</f>
        <v>0</v>
      </c>
      <c r="CX251">
        <f>ROUND(Y251*Source!I496,9)</f>
        <v>2.64E-2</v>
      </c>
      <c r="CY251">
        <f>AB251</f>
        <v>1056.25</v>
      </c>
      <c r="CZ251">
        <f>AF251</f>
        <v>83.1</v>
      </c>
      <c r="DA251">
        <f>AJ251</f>
        <v>12.14</v>
      </c>
      <c r="DB251">
        <f>ROUND(((ROUND(AT251*CZ251,2)*1.2)*1.1),6)</f>
        <v>1.0955999999999999</v>
      </c>
      <c r="DC251">
        <f>ROUND(((ROUND(AT251*AG251,2)*1.2)*1.1),6)</f>
        <v>0.1716</v>
      </c>
      <c r="DD251" t="s">
        <v>3</v>
      </c>
      <c r="DE251" t="s">
        <v>3</v>
      </c>
      <c r="DF251">
        <f>ROUND(ROUND(AE251,2)*CX251,2)</f>
        <v>0</v>
      </c>
      <c r="DG251">
        <f>ROUND(ROUND(AF251*AJ251,2)*CX251,2)</f>
        <v>26.63</v>
      </c>
      <c r="DH251">
        <f>ROUND(ROUND(AG251*AK251,2)*CX251,2)</f>
        <v>10.16</v>
      </c>
      <c r="DI251">
        <f t="shared" si="81"/>
        <v>0</v>
      </c>
      <c r="DJ251">
        <f>DG251</f>
        <v>26.63</v>
      </c>
      <c r="DK251">
        <v>0</v>
      </c>
      <c r="DL251" t="s">
        <v>3</v>
      </c>
      <c r="DM251">
        <v>0</v>
      </c>
      <c r="DN251" t="s">
        <v>3</v>
      </c>
      <c r="DO251">
        <v>0</v>
      </c>
    </row>
    <row r="252" spans="1:119" x14ac:dyDescent="0.2">
      <c r="A252">
        <f>ROW(Source!A496)</f>
        <v>496</v>
      </c>
      <c r="B252">
        <v>52210569</v>
      </c>
      <c r="C252">
        <v>52213584</v>
      </c>
      <c r="D252">
        <v>30595424</v>
      </c>
      <c r="E252">
        <v>1</v>
      </c>
      <c r="F252">
        <v>1</v>
      </c>
      <c r="G252">
        <v>30515945</v>
      </c>
      <c r="H252">
        <v>2</v>
      </c>
      <c r="I252" t="s">
        <v>405</v>
      </c>
      <c r="J252" t="s">
        <v>406</v>
      </c>
      <c r="K252" t="s">
        <v>407</v>
      </c>
      <c r="L252">
        <v>1368</v>
      </c>
      <c r="N252">
        <v>1011</v>
      </c>
      <c r="O252" t="s">
        <v>307</v>
      </c>
      <c r="P252" t="s">
        <v>307</v>
      </c>
      <c r="Q252">
        <v>1</v>
      </c>
      <c r="W252">
        <v>0</v>
      </c>
      <c r="X252">
        <v>569525600</v>
      </c>
      <c r="Y252">
        <f>((AT252*1.2)*1.1)</f>
        <v>0.22440000000000004</v>
      </c>
      <c r="AA252">
        <v>0</v>
      </c>
      <c r="AB252">
        <v>1.47</v>
      </c>
      <c r="AC252">
        <v>0</v>
      </c>
      <c r="AD252">
        <v>0</v>
      </c>
      <c r="AE252">
        <v>0</v>
      </c>
      <c r="AF252">
        <v>0.17</v>
      </c>
      <c r="AG252">
        <v>0</v>
      </c>
      <c r="AH252">
        <v>0</v>
      </c>
      <c r="AI252">
        <v>1</v>
      </c>
      <c r="AJ252">
        <v>8.24</v>
      </c>
      <c r="AK252">
        <v>30.48</v>
      </c>
      <c r="AL252">
        <v>1</v>
      </c>
      <c r="AM252">
        <v>2</v>
      </c>
      <c r="AN252">
        <v>0</v>
      </c>
      <c r="AO252">
        <v>1</v>
      </c>
      <c r="AP252">
        <v>1</v>
      </c>
      <c r="AQ252">
        <v>0</v>
      </c>
      <c r="AR252">
        <v>0</v>
      </c>
      <c r="AS252" t="s">
        <v>3</v>
      </c>
      <c r="AT252">
        <v>0.17</v>
      </c>
      <c r="AU252" t="s">
        <v>26</v>
      </c>
      <c r="AV252">
        <v>0</v>
      </c>
      <c r="AW252">
        <v>2</v>
      </c>
      <c r="AX252">
        <v>52213598</v>
      </c>
      <c r="AY252">
        <v>1</v>
      </c>
      <c r="AZ252">
        <v>2048</v>
      </c>
      <c r="BA252">
        <v>287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CV252">
        <v>0</v>
      </c>
      <c r="CW252">
        <f>ROUND(Y252*Source!I496*DO252,9)</f>
        <v>0</v>
      </c>
      <c r="CX252">
        <f>ROUND(Y252*Source!I496,9)</f>
        <v>0.44879999999999998</v>
      </c>
      <c r="CY252">
        <f>AB252</f>
        <v>1.47</v>
      </c>
      <c r="CZ252">
        <f>AF252</f>
        <v>0.17</v>
      </c>
      <c r="DA252">
        <f>AJ252</f>
        <v>8.24</v>
      </c>
      <c r="DB252">
        <f>ROUND(((ROUND(AT252*CZ252,2)*1.2)*1.1),6)</f>
        <v>3.9600000000000003E-2</v>
      </c>
      <c r="DC252">
        <f>ROUND(((ROUND(AT252*AG252,2)*1.2)*1.1),6)</f>
        <v>0</v>
      </c>
      <c r="DD252" t="s">
        <v>3</v>
      </c>
      <c r="DE252" t="s">
        <v>3</v>
      </c>
      <c r="DF252">
        <f>ROUND(ROUND(AE252,2)*CX252,2)</f>
        <v>0</v>
      </c>
      <c r="DG252">
        <f>ROUND(ROUND(AF252*AJ252,2)*CX252,2)</f>
        <v>0.63</v>
      </c>
      <c r="DH252">
        <f>ROUND(ROUND(AG252*AK252,2)*CX252,2)</f>
        <v>0</v>
      </c>
      <c r="DI252">
        <f t="shared" si="81"/>
        <v>0</v>
      </c>
      <c r="DJ252">
        <f>DG252</f>
        <v>0.63</v>
      </c>
      <c r="DK252">
        <v>0</v>
      </c>
      <c r="DL252" t="s">
        <v>3</v>
      </c>
      <c r="DM252">
        <v>0</v>
      </c>
      <c r="DN252" t="s">
        <v>3</v>
      </c>
      <c r="DO252">
        <v>0</v>
      </c>
    </row>
    <row r="253" spans="1:119" x14ac:dyDescent="0.2">
      <c r="A253">
        <f>ROW(Source!A496)</f>
        <v>496</v>
      </c>
      <c r="B253">
        <v>52210569</v>
      </c>
      <c r="C253">
        <v>52213584</v>
      </c>
      <c r="D253">
        <v>30571178</v>
      </c>
      <c r="E253">
        <v>1</v>
      </c>
      <c r="F253">
        <v>1</v>
      </c>
      <c r="G253">
        <v>30515945</v>
      </c>
      <c r="H253">
        <v>3</v>
      </c>
      <c r="I253" t="s">
        <v>408</v>
      </c>
      <c r="J253" t="s">
        <v>409</v>
      </c>
      <c r="K253" t="s">
        <v>410</v>
      </c>
      <c r="L253">
        <v>1346</v>
      </c>
      <c r="N253">
        <v>1009</v>
      </c>
      <c r="O253" t="s">
        <v>166</v>
      </c>
      <c r="P253" t="s">
        <v>166</v>
      </c>
      <c r="Q253">
        <v>1</v>
      </c>
      <c r="W253">
        <v>0</v>
      </c>
      <c r="X253">
        <v>622621594</v>
      </c>
      <c r="Y253">
        <f t="shared" ref="Y253:Y258" si="106">AT253</f>
        <v>0.5</v>
      </c>
      <c r="AA253">
        <v>53.56</v>
      </c>
      <c r="AB253">
        <v>0</v>
      </c>
      <c r="AC253">
        <v>0</v>
      </c>
      <c r="AD253">
        <v>0</v>
      </c>
      <c r="AE253">
        <v>1.61</v>
      </c>
      <c r="AF253">
        <v>0</v>
      </c>
      <c r="AG253">
        <v>0</v>
      </c>
      <c r="AH253">
        <v>0</v>
      </c>
      <c r="AI253">
        <v>33.270000000000003</v>
      </c>
      <c r="AJ253">
        <v>1</v>
      </c>
      <c r="AK253">
        <v>1</v>
      </c>
      <c r="AL253">
        <v>1</v>
      </c>
      <c r="AM253">
        <v>2</v>
      </c>
      <c r="AN253">
        <v>0</v>
      </c>
      <c r="AO253">
        <v>1</v>
      </c>
      <c r="AP253">
        <v>1</v>
      </c>
      <c r="AQ253">
        <v>0</v>
      </c>
      <c r="AR253">
        <v>0</v>
      </c>
      <c r="AS253" t="s">
        <v>3</v>
      </c>
      <c r="AT253">
        <v>0.5</v>
      </c>
      <c r="AU253" t="s">
        <v>3</v>
      </c>
      <c r="AV253">
        <v>0</v>
      </c>
      <c r="AW253">
        <v>2</v>
      </c>
      <c r="AX253">
        <v>52213599</v>
      </c>
      <c r="AY253">
        <v>1</v>
      </c>
      <c r="AZ253">
        <v>0</v>
      </c>
      <c r="BA253">
        <v>288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CV253">
        <v>0</v>
      </c>
      <c r="CW253">
        <v>0</v>
      </c>
      <c r="CX253">
        <f>ROUND(Y253*Source!I496,9)</f>
        <v>1</v>
      </c>
      <c r="CY253">
        <f t="shared" ref="CY253:CY258" si="107">AA253</f>
        <v>53.56</v>
      </c>
      <c r="CZ253">
        <f t="shared" ref="CZ253:CZ258" si="108">AE253</f>
        <v>1.61</v>
      </c>
      <c r="DA253">
        <f t="shared" ref="DA253:DA258" si="109">AI253</f>
        <v>33.270000000000003</v>
      </c>
      <c r="DB253">
        <f t="shared" ref="DB253:DB258" si="110">ROUND(ROUND(AT253*CZ253,2),6)</f>
        <v>0.81</v>
      </c>
      <c r="DC253">
        <f t="shared" ref="DC253:DC258" si="111">ROUND(ROUND(AT253*AG253,2),6)</f>
        <v>0</v>
      </c>
      <c r="DD253" t="s">
        <v>3</v>
      </c>
      <c r="DE253" t="s">
        <v>3</v>
      </c>
      <c r="DF253">
        <f t="shared" ref="DF253:DF258" si="112">ROUND(ROUND(AE253*AI253,2)*CX253,2)</f>
        <v>53.56</v>
      </c>
      <c r="DG253">
        <f t="shared" ref="DG253:DG259" si="113">ROUND(ROUND(AF253,2)*CX253,2)</f>
        <v>0</v>
      </c>
      <c r="DH253">
        <f t="shared" ref="DH253:DH259" si="114">ROUND(ROUND(AG253,2)*CX253,2)</f>
        <v>0</v>
      </c>
      <c r="DI253">
        <f t="shared" si="81"/>
        <v>0</v>
      </c>
      <c r="DJ253">
        <f t="shared" ref="DJ253:DJ258" si="115">DF253</f>
        <v>53.56</v>
      </c>
      <c r="DK253">
        <v>0</v>
      </c>
      <c r="DL253" t="s">
        <v>3</v>
      </c>
      <c r="DM253">
        <v>0</v>
      </c>
      <c r="DN253" t="s">
        <v>3</v>
      </c>
      <c r="DO253">
        <v>0</v>
      </c>
    </row>
    <row r="254" spans="1:119" x14ac:dyDescent="0.2">
      <c r="A254">
        <f>ROW(Source!A496)</f>
        <v>496</v>
      </c>
      <c r="B254">
        <v>52210569</v>
      </c>
      <c r="C254">
        <v>52213584</v>
      </c>
      <c r="D254">
        <v>30572395</v>
      </c>
      <c r="E254">
        <v>1</v>
      </c>
      <c r="F254">
        <v>1</v>
      </c>
      <c r="G254">
        <v>30515945</v>
      </c>
      <c r="H254">
        <v>3</v>
      </c>
      <c r="I254" t="s">
        <v>411</v>
      </c>
      <c r="J254" t="s">
        <v>412</v>
      </c>
      <c r="K254" t="s">
        <v>413</v>
      </c>
      <c r="L254">
        <v>1327</v>
      </c>
      <c r="N254">
        <v>1005</v>
      </c>
      <c r="O254" t="s">
        <v>414</v>
      </c>
      <c r="P254" t="s">
        <v>414</v>
      </c>
      <c r="Q254">
        <v>1</v>
      </c>
      <c r="W254">
        <v>0</v>
      </c>
      <c r="X254">
        <v>1780217480</v>
      </c>
      <c r="Y254">
        <f t="shared" si="106"/>
        <v>0.08</v>
      </c>
      <c r="AA254">
        <v>533.51</v>
      </c>
      <c r="AB254">
        <v>0</v>
      </c>
      <c r="AC254">
        <v>0</v>
      </c>
      <c r="AD254">
        <v>0</v>
      </c>
      <c r="AE254">
        <v>127.33</v>
      </c>
      <c r="AF254">
        <v>0</v>
      </c>
      <c r="AG254">
        <v>0</v>
      </c>
      <c r="AH254">
        <v>0</v>
      </c>
      <c r="AI254">
        <v>4.1900000000000004</v>
      </c>
      <c r="AJ254">
        <v>1</v>
      </c>
      <c r="AK254">
        <v>1</v>
      </c>
      <c r="AL254">
        <v>1</v>
      </c>
      <c r="AM254">
        <v>2</v>
      </c>
      <c r="AN254">
        <v>0</v>
      </c>
      <c r="AO254">
        <v>1</v>
      </c>
      <c r="AP254">
        <v>1</v>
      </c>
      <c r="AQ254">
        <v>0</v>
      </c>
      <c r="AR254">
        <v>0</v>
      </c>
      <c r="AS254" t="s">
        <v>3</v>
      </c>
      <c r="AT254">
        <v>0.08</v>
      </c>
      <c r="AU254" t="s">
        <v>3</v>
      </c>
      <c r="AV254">
        <v>0</v>
      </c>
      <c r="AW254">
        <v>2</v>
      </c>
      <c r="AX254">
        <v>52213600</v>
      </c>
      <c r="AY254">
        <v>1</v>
      </c>
      <c r="AZ254">
        <v>0</v>
      </c>
      <c r="BA254">
        <v>289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CV254">
        <v>0</v>
      </c>
      <c r="CW254">
        <v>0</v>
      </c>
      <c r="CX254">
        <f>ROUND(Y254*Source!I496,9)</f>
        <v>0.16</v>
      </c>
      <c r="CY254">
        <f t="shared" si="107"/>
        <v>533.51</v>
      </c>
      <c r="CZ254">
        <f t="shared" si="108"/>
        <v>127.33</v>
      </c>
      <c r="DA254">
        <f t="shared" si="109"/>
        <v>4.1900000000000004</v>
      </c>
      <c r="DB254">
        <f t="shared" si="110"/>
        <v>10.19</v>
      </c>
      <c r="DC254">
        <f t="shared" si="111"/>
        <v>0</v>
      </c>
      <c r="DD254" t="s">
        <v>3</v>
      </c>
      <c r="DE254" t="s">
        <v>3</v>
      </c>
      <c r="DF254">
        <f t="shared" si="112"/>
        <v>85.36</v>
      </c>
      <c r="DG254">
        <f t="shared" si="113"/>
        <v>0</v>
      </c>
      <c r="DH254">
        <f t="shared" si="114"/>
        <v>0</v>
      </c>
      <c r="DI254">
        <f t="shared" si="81"/>
        <v>0</v>
      </c>
      <c r="DJ254">
        <f t="shared" si="115"/>
        <v>85.36</v>
      </c>
      <c r="DK254">
        <v>0</v>
      </c>
      <c r="DL254" t="s">
        <v>3</v>
      </c>
      <c r="DM254">
        <v>0</v>
      </c>
      <c r="DN254" t="s">
        <v>3</v>
      </c>
      <c r="DO254">
        <v>0</v>
      </c>
    </row>
    <row r="255" spans="1:119" x14ac:dyDescent="0.2">
      <c r="A255">
        <f>ROW(Source!A496)</f>
        <v>496</v>
      </c>
      <c r="B255">
        <v>52210569</v>
      </c>
      <c r="C255">
        <v>52213584</v>
      </c>
      <c r="D255">
        <v>30573415</v>
      </c>
      <c r="E255">
        <v>1</v>
      </c>
      <c r="F255">
        <v>1</v>
      </c>
      <c r="G255">
        <v>30515945</v>
      </c>
      <c r="H255">
        <v>3</v>
      </c>
      <c r="I255" t="s">
        <v>415</v>
      </c>
      <c r="J255" t="s">
        <v>416</v>
      </c>
      <c r="K255" t="s">
        <v>417</v>
      </c>
      <c r="L255">
        <v>1346</v>
      </c>
      <c r="N255">
        <v>1009</v>
      </c>
      <c r="O255" t="s">
        <v>166</v>
      </c>
      <c r="P255" t="s">
        <v>166</v>
      </c>
      <c r="Q255">
        <v>1</v>
      </c>
      <c r="W255">
        <v>0</v>
      </c>
      <c r="X255">
        <v>-1558522825</v>
      </c>
      <c r="Y255">
        <f t="shared" si="106"/>
        <v>2.6280000000000001</v>
      </c>
      <c r="AA255">
        <v>66.459999999999994</v>
      </c>
      <c r="AB255">
        <v>0</v>
      </c>
      <c r="AC255">
        <v>0</v>
      </c>
      <c r="AD255">
        <v>0</v>
      </c>
      <c r="AE255">
        <v>6.27</v>
      </c>
      <c r="AF255">
        <v>0</v>
      </c>
      <c r="AG255">
        <v>0</v>
      </c>
      <c r="AH255">
        <v>0</v>
      </c>
      <c r="AI255">
        <v>10.6</v>
      </c>
      <c r="AJ255">
        <v>1</v>
      </c>
      <c r="AK255">
        <v>1</v>
      </c>
      <c r="AL255">
        <v>1</v>
      </c>
      <c r="AM255">
        <v>2</v>
      </c>
      <c r="AN255">
        <v>0</v>
      </c>
      <c r="AO255">
        <v>1</v>
      </c>
      <c r="AP255">
        <v>1</v>
      </c>
      <c r="AQ255">
        <v>0</v>
      </c>
      <c r="AR255">
        <v>0</v>
      </c>
      <c r="AS255" t="s">
        <v>3</v>
      </c>
      <c r="AT255">
        <v>2.6280000000000001</v>
      </c>
      <c r="AU255" t="s">
        <v>3</v>
      </c>
      <c r="AV255">
        <v>0</v>
      </c>
      <c r="AW255">
        <v>2</v>
      </c>
      <c r="AX255">
        <v>52213601</v>
      </c>
      <c r="AY255">
        <v>1</v>
      </c>
      <c r="AZ255">
        <v>0</v>
      </c>
      <c r="BA255">
        <v>290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CV255">
        <v>0</v>
      </c>
      <c r="CW255">
        <v>0</v>
      </c>
      <c r="CX255">
        <f>ROUND(Y255*Source!I496,9)</f>
        <v>5.2560000000000002</v>
      </c>
      <c r="CY255">
        <f t="shared" si="107"/>
        <v>66.459999999999994</v>
      </c>
      <c r="CZ255">
        <f t="shared" si="108"/>
        <v>6.27</v>
      </c>
      <c r="DA255">
        <f t="shared" si="109"/>
        <v>10.6</v>
      </c>
      <c r="DB255">
        <f t="shared" si="110"/>
        <v>16.48</v>
      </c>
      <c r="DC255">
        <f t="shared" si="111"/>
        <v>0</v>
      </c>
      <c r="DD255" t="s">
        <v>3</v>
      </c>
      <c r="DE255" t="s">
        <v>3</v>
      </c>
      <c r="DF255">
        <f t="shared" si="112"/>
        <v>349.31</v>
      </c>
      <c r="DG255">
        <f t="shared" si="113"/>
        <v>0</v>
      </c>
      <c r="DH255">
        <f t="shared" si="114"/>
        <v>0</v>
      </c>
      <c r="DI255">
        <f t="shared" si="81"/>
        <v>0</v>
      </c>
      <c r="DJ255">
        <f t="shared" si="115"/>
        <v>349.31</v>
      </c>
      <c r="DK255">
        <v>0</v>
      </c>
      <c r="DL255" t="s">
        <v>3</v>
      </c>
      <c r="DM255">
        <v>0</v>
      </c>
      <c r="DN255" t="s">
        <v>3</v>
      </c>
      <c r="DO255">
        <v>0</v>
      </c>
    </row>
    <row r="256" spans="1:119" x14ac:dyDescent="0.2">
      <c r="A256">
        <f>ROW(Source!A496)</f>
        <v>496</v>
      </c>
      <c r="B256">
        <v>52210569</v>
      </c>
      <c r="C256">
        <v>52213584</v>
      </c>
      <c r="D256">
        <v>30573579</v>
      </c>
      <c r="E256">
        <v>1</v>
      </c>
      <c r="F256">
        <v>1</v>
      </c>
      <c r="G256">
        <v>30515945</v>
      </c>
      <c r="H256">
        <v>3</v>
      </c>
      <c r="I256" t="s">
        <v>418</v>
      </c>
      <c r="J256" t="s">
        <v>419</v>
      </c>
      <c r="K256" t="s">
        <v>420</v>
      </c>
      <c r="L256">
        <v>1354</v>
      </c>
      <c r="N256">
        <v>1010</v>
      </c>
      <c r="O256" t="s">
        <v>47</v>
      </c>
      <c r="P256" t="s">
        <v>47</v>
      </c>
      <c r="Q256">
        <v>1</v>
      </c>
      <c r="W256">
        <v>0</v>
      </c>
      <c r="X256">
        <v>1143653381</v>
      </c>
      <c r="Y256">
        <f t="shared" si="106"/>
        <v>3.58</v>
      </c>
      <c r="AA256">
        <v>24.5</v>
      </c>
      <c r="AB256">
        <v>0</v>
      </c>
      <c r="AC256">
        <v>0</v>
      </c>
      <c r="AD256">
        <v>0</v>
      </c>
      <c r="AE256">
        <v>3.22</v>
      </c>
      <c r="AF256">
        <v>0</v>
      </c>
      <c r="AG256">
        <v>0</v>
      </c>
      <c r="AH256">
        <v>0</v>
      </c>
      <c r="AI256">
        <v>7.61</v>
      </c>
      <c r="AJ256">
        <v>1</v>
      </c>
      <c r="AK256">
        <v>1</v>
      </c>
      <c r="AL256">
        <v>1</v>
      </c>
      <c r="AM256">
        <v>2</v>
      </c>
      <c r="AN256">
        <v>0</v>
      </c>
      <c r="AO256">
        <v>1</v>
      </c>
      <c r="AP256">
        <v>1</v>
      </c>
      <c r="AQ256">
        <v>0</v>
      </c>
      <c r="AR256">
        <v>0</v>
      </c>
      <c r="AS256" t="s">
        <v>3</v>
      </c>
      <c r="AT256">
        <v>3.58</v>
      </c>
      <c r="AU256" t="s">
        <v>3</v>
      </c>
      <c r="AV256">
        <v>0</v>
      </c>
      <c r="AW256">
        <v>2</v>
      </c>
      <c r="AX256">
        <v>52213602</v>
      </c>
      <c r="AY256">
        <v>1</v>
      </c>
      <c r="AZ256">
        <v>0</v>
      </c>
      <c r="BA256">
        <v>291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CV256">
        <v>0</v>
      </c>
      <c r="CW256">
        <v>0</v>
      </c>
      <c r="CX256">
        <f>ROUND(Y256*Source!I496,9)</f>
        <v>7.16</v>
      </c>
      <c r="CY256">
        <f t="shared" si="107"/>
        <v>24.5</v>
      </c>
      <c r="CZ256">
        <f t="shared" si="108"/>
        <v>3.22</v>
      </c>
      <c r="DA256">
        <f t="shared" si="109"/>
        <v>7.61</v>
      </c>
      <c r="DB256">
        <f t="shared" si="110"/>
        <v>11.53</v>
      </c>
      <c r="DC256">
        <f t="shared" si="111"/>
        <v>0</v>
      </c>
      <c r="DD256" t="s">
        <v>3</v>
      </c>
      <c r="DE256" t="s">
        <v>3</v>
      </c>
      <c r="DF256">
        <f t="shared" si="112"/>
        <v>175.42</v>
      </c>
      <c r="DG256">
        <f t="shared" si="113"/>
        <v>0</v>
      </c>
      <c r="DH256">
        <f t="shared" si="114"/>
        <v>0</v>
      </c>
      <c r="DI256">
        <f t="shared" si="81"/>
        <v>0</v>
      </c>
      <c r="DJ256">
        <f t="shared" si="115"/>
        <v>175.42</v>
      </c>
      <c r="DK256">
        <v>0</v>
      </c>
      <c r="DL256" t="s">
        <v>3</v>
      </c>
      <c r="DM256">
        <v>0</v>
      </c>
      <c r="DN256" t="s">
        <v>3</v>
      </c>
      <c r="DO256">
        <v>0</v>
      </c>
    </row>
    <row r="257" spans="1:119" x14ac:dyDescent="0.2">
      <c r="A257">
        <f>ROW(Source!A496)</f>
        <v>496</v>
      </c>
      <c r="B257">
        <v>52210569</v>
      </c>
      <c r="C257">
        <v>52213584</v>
      </c>
      <c r="D257">
        <v>30571906</v>
      </c>
      <c r="E257">
        <v>1</v>
      </c>
      <c r="F257">
        <v>1</v>
      </c>
      <c r="G257">
        <v>30515945</v>
      </c>
      <c r="H257">
        <v>3</v>
      </c>
      <c r="I257" t="s">
        <v>421</v>
      </c>
      <c r="J257" t="s">
        <v>422</v>
      </c>
      <c r="K257" t="s">
        <v>423</v>
      </c>
      <c r="L257">
        <v>1348</v>
      </c>
      <c r="N257">
        <v>1009</v>
      </c>
      <c r="O257" t="s">
        <v>323</v>
      </c>
      <c r="P257" t="s">
        <v>323</v>
      </c>
      <c r="Q257">
        <v>1000</v>
      </c>
      <c r="W257">
        <v>0</v>
      </c>
      <c r="X257">
        <v>1034648933</v>
      </c>
      <c r="Y257">
        <f t="shared" si="106"/>
        <v>2.0000000000000002E-5</v>
      </c>
      <c r="AA257">
        <v>1033454.21</v>
      </c>
      <c r="AB257">
        <v>0</v>
      </c>
      <c r="AC257">
        <v>0</v>
      </c>
      <c r="AD257">
        <v>0</v>
      </c>
      <c r="AE257">
        <v>81246.399999999994</v>
      </c>
      <c r="AF257">
        <v>0</v>
      </c>
      <c r="AG257">
        <v>0</v>
      </c>
      <c r="AH257">
        <v>0</v>
      </c>
      <c r="AI257">
        <v>12.72</v>
      </c>
      <c r="AJ257">
        <v>1</v>
      </c>
      <c r="AK257">
        <v>1</v>
      </c>
      <c r="AL257">
        <v>1</v>
      </c>
      <c r="AM257">
        <v>2</v>
      </c>
      <c r="AN257">
        <v>0</v>
      </c>
      <c r="AO257">
        <v>1</v>
      </c>
      <c r="AP257">
        <v>1</v>
      </c>
      <c r="AQ257">
        <v>0</v>
      </c>
      <c r="AR257">
        <v>0</v>
      </c>
      <c r="AS257" t="s">
        <v>3</v>
      </c>
      <c r="AT257">
        <v>2.0000000000000002E-5</v>
      </c>
      <c r="AU257" t="s">
        <v>3</v>
      </c>
      <c r="AV257">
        <v>0</v>
      </c>
      <c r="AW257">
        <v>2</v>
      </c>
      <c r="AX257">
        <v>52213603</v>
      </c>
      <c r="AY257">
        <v>1</v>
      </c>
      <c r="AZ257">
        <v>0</v>
      </c>
      <c r="BA257">
        <v>292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CV257">
        <v>0</v>
      </c>
      <c r="CW257">
        <v>0</v>
      </c>
      <c r="CX257">
        <f>ROUND(Y257*Source!I496,9)</f>
        <v>4.0000000000000003E-5</v>
      </c>
      <c r="CY257">
        <f t="shared" si="107"/>
        <v>1033454.21</v>
      </c>
      <c r="CZ257">
        <f t="shared" si="108"/>
        <v>81246.399999999994</v>
      </c>
      <c r="DA257">
        <f t="shared" si="109"/>
        <v>12.72</v>
      </c>
      <c r="DB257">
        <f t="shared" si="110"/>
        <v>1.62</v>
      </c>
      <c r="DC257">
        <f t="shared" si="111"/>
        <v>0</v>
      </c>
      <c r="DD257" t="s">
        <v>3</v>
      </c>
      <c r="DE257" t="s">
        <v>3</v>
      </c>
      <c r="DF257">
        <f t="shared" si="112"/>
        <v>41.34</v>
      </c>
      <c r="DG257">
        <f t="shared" si="113"/>
        <v>0</v>
      </c>
      <c r="DH257">
        <f t="shared" si="114"/>
        <v>0</v>
      </c>
      <c r="DI257">
        <f t="shared" ref="DI257:DI290" si="116">ROUND(ROUND(AH257,2)*CX257,2)</f>
        <v>0</v>
      </c>
      <c r="DJ257">
        <f t="shared" si="115"/>
        <v>41.34</v>
      </c>
      <c r="DK257">
        <v>0</v>
      </c>
      <c r="DL257" t="s">
        <v>3</v>
      </c>
      <c r="DM257">
        <v>0</v>
      </c>
      <c r="DN257" t="s">
        <v>3</v>
      </c>
      <c r="DO257">
        <v>0</v>
      </c>
    </row>
    <row r="258" spans="1:119" x14ac:dyDescent="0.2">
      <c r="A258">
        <f>ROW(Source!A496)</f>
        <v>496</v>
      </c>
      <c r="B258">
        <v>52210569</v>
      </c>
      <c r="C258">
        <v>52213584</v>
      </c>
      <c r="D258">
        <v>30574814</v>
      </c>
      <c r="E258">
        <v>1</v>
      </c>
      <c r="F258">
        <v>1</v>
      </c>
      <c r="G258">
        <v>30515945</v>
      </c>
      <c r="H258">
        <v>3</v>
      </c>
      <c r="I258" t="s">
        <v>424</v>
      </c>
      <c r="J258" t="s">
        <v>425</v>
      </c>
      <c r="K258" t="s">
        <v>426</v>
      </c>
      <c r="L258">
        <v>1296</v>
      </c>
      <c r="N258">
        <v>1002</v>
      </c>
      <c r="O258" t="s">
        <v>427</v>
      </c>
      <c r="P258" t="s">
        <v>427</v>
      </c>
      <c r="Q258">
        <v>1</v>
      </c>
      <c r="W258">
        <v>0</v>
      </c>
      <c r="X258">
        <v>1316136962</v>
      </c>
      <c r="Y258">
        <f t="shared" si="106"/>
        <v>0.9</v>
      </c>
      <c r="AA258">
        <v>94.8</v>
      </c>
      <c r="AB258">
        <v>0</v>
      </c>
      <c r="AC258">
        <v>0</v>
      </c>
      <c r="AD258">
        <v>0</v>
      </c>
      <c r="AE258">
        <v>16.260000000000002</v>
      </c>
      <c r="AF258">
        <v>0</v>
      </c>
      <c r="AG258">
        <v>0</v>
      </c>
      <c r="AH258">
        <v>0</v>
      </c>
      <c r="AI258">
        <v>5.83</v>
      </c>
      <c r="AJ258">
        <v>1</v>
      </c>
      <c r="AK258">
        <v>1</v>
      </c>
      <c r="AL258">
        <v>1</v>
      </c>
      <c r="AM258">
        <v>2</v>
      </c>
      <c r="AN258">
        <v>0</v>
      </c>
      <c r="AO258">
        <v>1</v>
      </c>
      <c r="AP258">
        <v>1</v>
      </c>
      <c r="AQ258">
        <v>0</v>
      </c>
      <c r="AR258">
        <v>0</v>
      </c>
      <c r="AS258" t="s">
        <v>3</v>
      </c>
      <c r="AT258">
        <v>0.9</v>
      </c>
      <c r="AU258" t="s">
        <v>3</v>
      </c>
      <c r="AV258">
        <v>0</v>
      </c>
      <c r="AW258">
        <v>2</v>
      </c>
      <c r="AX258">
        <v>52213604</v>
      </c>
      <c r="AY258">
        <v>1</v>
      </c>
      <c r="AZ258">
        <v>0</v>
      </c>
      <c r="BA258">
        <v>293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CV258">
        <v>0</v>
      </c>
      <c r="CW258">
        <v>0</v>
      </c>
      <c r="CX258">
        <f>ROUND(Y258*Source!I496,9)</f>
        <v>1.8</v>
      </c>
      <c r="CY258">
        <f t="shared" si="107"/>
        <v>94.8</v>
      </c>
      <c r="CZ258">
        <f t="shared" si="108"/>
        <v>16.260000000000002</v>
      </c>
      <c r="DA258">
        <f t="shared" si="109"/>
        <v>5.83</v>
      </c>
      <c r="DB258">
        <f t="shared" si="110"/>
        <v>14.63</v>
      </c>
      <c r="DC258">
        <f t="shared" si="111"/>
        <v>0</v>
      </c>
      <c r="DD258" t="s">
        <v>3</v>
      </c>
      <c r="DE258" t="s">
        <v>3</v>
      </c>
      <c r="DF258">
        <f t="shared" si="112"/>
        <v>170.64</v>
      </c>
      <c r="DG258">
        <f t="shared" si="113"/>
        <v>0</v>
      </c>
      <c r="DH258">
        <f t="shared" si="114"/>
        <v>0</v>
      </c>
      <c r="DI258">
        <f t="shared" si="116"/>
        <v>0</v>
      </c>
      <c r="DJ258">
        <f t="shared" si="115"/>
        <v>170.64</v>
      </c>
      <c r="DK258">
        <v>0</v>
      </c>
      <c r="DL258" t="s">
        <v>3</v>
      </c>
      <c r="DM258">
        <v>0</v>
      </c>
      <c r="DN258" t="s">
        <v>3</v>
      </c>
      <c r="DO258">
        <v>0</v>
      </c>
    </row>
    <row r="259" spans="1:119" x14ac:dyDescent="0.2">
      <c r="A259">
        <f>ROW(Source!A499)</f>
        <v>499</v>
      </c>
      <c r="B259">
        <v>52210627</v>
      </c>
      <c r="C259">
        <v>52213607</v>
      </c>
      <c r="D259">
        <v>30515951</v>
      </c>
      <c r="E259">
        <v>30515945</v>
      </c>
      <c r="F259">
        <v>1</v>
      </c>
      <c r="G259">
        <v>30515945</v>
      </c>
      <c r="H259">
        <v>1</v>
      </c>
      <c r="I259" t="s">
        <v>301</v>
      </c>
      <c r="J259" t="s">
        <v>3</v>
      </c>
      <c r="K259" t="s">
        <v>302</v>
      </c>
      <c r="L259">
        <v>1191</v>
      </c>
      <c r="N259">
        <v>1013</v>
      </c>
      <c r="O259" t="s">
        <v>303</v>
      </c>
      <c r="P259" t="s">
        <v>303</v>
      </c>
      <c r="Q259">
        <v>1</v>
      </c>
      <c r="W259">
        <v>0</v>
      </c>
      <c r="X259">
        <v>476480486</v>
      </c>
      <c r="Y259">
        <f>((AT259*1.2)*1.1)</f>
        <v>21.3048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1</v>
      </c>
      <c r="AJ259">
        <v>1</v>
      </c>
      <c r="AK259">
        <v>1</v>
      </c>
      <c r="AL259">
        <v>1</v>
      </c>
      <c r="AM259">
        <v>5</v>
      </c>
      <c r="AN259">
        <v>0</v>
      </c>
      <c r="AO259">
        <v>1</v>
      </c>
      <c r="AP259">
        <v>1</v>
      </c>
      <c r="AQ259">
        <v>0</v>
      </c>
      <c r="AR259">
        <v>0</v>
      </c>
      <c r="AS259" t="s">
        <v>3</v>
      </c>
      <c r="AT259">
        <v>16.14</v>
      </c>
      <c r="AU259" t="s">
        <v>26</v>
      </c>
      <c r="AV259">
        <v>1</v>
      </c>
      <c r="AW259">
        <v>2</v>
      </c>
      <c r="AX259">
        <v>52213618</v>
      </c>
      <c r="AY259">
        <v>1</v>
      </c>
      <c r="AZ259">
        <v>0</v>
      </c>
      <c r="BA259">
        <v>295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CU259">
        <f>ROUND(AT259*Source!I499*AH259*AL259,2)</f>
        <v>0</v>
      </c>
      <c r="CV259">
        <f>ROUND(Y259*Source!I499,9)</f>
        <v>191.7432</v>
      </c>
      <c r="CW259">
        <v>0</v>
      </c>
      <c r="CX259">
        <f>ROUND(Y259*Source!I499,9)</f>
        <v>191.7432</v>
      </c>
      <c r="CY259">
        <f>AD259</f>
        <v>0</v>
      </c>
      <c r="CZ259">
        <f>AH259</f>
        <v>0</v>
      </c>
      <c r="DA259">
        <f>AL259</f>
        <v>1</v>
      </c>
      <c r="DB259">
        <f>ROUND(((ROUND(AT259*CZ259,2)*1.2)*1.1),6)</f>
        <v>0</v>
      </c>
      <c r="DC259">
        <f>ROUND(((ROUND(AT259*AG259,2)*1.2)*1.1),6)</f>
        <v>0</v>
      </c>
      <c r="DD259" t="s">
        <v>3</v>
      </c>
      <c r="DE259" t="s">
        <v>3</v>
      </c>
      <c r="DF259">
        <f>ROUND(ROUND(AE259,2)*CX259,2)</f>
        <v>0</v>
      </c>
      <c r="DG259">
        <f t="shared" si="113"/>
        <v>0</v>
      </c>
      <c r="DH259">
        <f t="shared" si="114"/>
        <v>0</v>
      </c>
      <c r="DI259">
        <f t="shared" si="116"/>
        <v>0</v>
      </c>
      <c r="DJ259">
        <f>DI259</f>
        <v>0</v>
      </c>
      <c r="DK259">
        <v>0</v>
      </c>
      <c r="DL259" t="s">
        <v>3</v>
      </c>
      <c r="DM259">
        <v>0</v>
      </c>
      <c r="DN259" t="s">
        <v>3</v>
      </c>
      <c r="DO259">
        <v>0</v>
      </c>
    </row>
    <row r="260" spans="1:119" x14ac:dyDescent="0.2">
      <c r="A260">
        <f>ROW(Source!A499)</f>
        <v>499</v>
      </c>
      <c r="B260">
        <v>52210627</v>
      </c>
      <c r="C260">
        <v>52213607</v>
      </c>
      <c r="D260">
        <v>30595921</v>
      </c>
      <c r="E260">
        <v>1</v>
      </c>
      <c r="F260">
        <v>1</v>
      </c>
      <c r="G260">
        <v>30515945</v>
      </c>
      <c r="H260">
        <v>2</v>
      </c>
      <c r="I260" t="s">
        <v>402</v>
      </c>
      <c r="J260" t="s">
        <v>403</v>
      </c>
      <c r="K260" t="s">
        <v>404</v>
      </c>
      <c r="L260">
        <v>1368</v>
      </c>
      <c r="N260">
        <v>1011</v>
      </c>
      <c r="O260" t="s">
        <v>307</v>
      </c>
      <c r="P260" t="s">
        <v>307</v>
      </c>
      <c r="Q260">
        <v>1</v>
      </c>
      <c r="W260">
        <v>0</v>
      </c>
      <c r="X260">
        <v>891616344</v>
      </c>
      <c r="Y260">
        <f>((AT260*1.2)*1.1)</f>
        <v>1.9272000000000002</v>
      </c>
      <c r="AA260">
        <v>0</v>
      </c>
      <c r="AB260">
        <v>251.59</v>
      </c>
      <c r="AC260">
        <v>98.93</v>
      </c>
      <c r="AD260">
        <v>0</v>
      </c>
      <c r="AE260">
        <v>0</v>
      </c>
      <c r="AF260">
        <v>36.08</v>
      </c>
      <c r="AG260">
        <v>3.1</v>
      </c>
      <c r="AH260">
        <v>0</v>
      </c>
      <c r="AI260">
        <v>1</v>
      </c>
      <c r="AJ260">
        <v>6.66</v>
      </c>
      <c r="AK260">
        <v>30.48</v>
      </c>
      <c r="AL260">
        <v>1</v>
      </c>
      <c r="AM260">
        <v>2</v>
      </c>
      <c r="AN260">
        <v>0</v>
      </c>
      <c r="AO260">
        <v>1</v>
      </c>
      <c r="AP260">
        <v>1</v>
      </c>
      <c r="AQ260">
        <v>0</v>
      </c>
      <c r="AR260">
        <v>0</v>
      </c>
      <c r="AS260" t="s">
        <v>3</v>
      </c>
      <c r="AT260">
        <v>1.46</v>
      </c>
      <c r="AU260" t="s">
        <v>26</v>
      </c>
      <c r="AV260">
        <v>0</v>
      </c>
      <c r="AW260">
        <v>2</v>
      </c>
      <c r="AX260">
        <v>52213619</v>
      </c>
      <c r="AY260">
        <v>1</v>
      </c>
      <c r="AZ260">
        <v>2048</v>
      </c>
      <c r="BA260">
        <v>296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CV260">
        <v>0</v>
      </c>
      <c r="CW260">
        <f>ROUND(Y260*Source!I499*DO260,9)</f>
        <v>0</v>
      </c>
      <c r="CX260">
        <f>ROUND(Y260*Source!I499,9)</f>
        <v>17.344799999999999</v>
      </c>
      <c r="CY260">
        <f>AB260</f>
        <v>251.59</v>
      </c>
      <c r="CZ260">
        <f>AF260</f>
        <v>36.08</v>
      </c>
      <c r="DA260">
        <f>AJ260</f>
        <v>6.66</v>
      </c>
      <c r="DB260">
        <f>ROUND(((ROUND(AT260*CZ260,2)*1.2)*1.1),6)</f>
        <v>69.537599999999998</v>
      </c>
      <c r="DC260">
        <f>ROUND(((ROUND(AT260*AG260,2)*1.2)*1.1),6)</f>
        <v>5.9795999999999996</v>
      </c>
      <c r="DD260" t="s">
        <v>3</v>
      </c>
      <c r="DE260" t="s">
        <v>3</v>
      </c>
      <c r="DF260">
        <f>ROUND(ROUND(AE260,2)*CX260,2)</f>
        <v>0</v>
      </c>
      <c r="DG260">
        <f>ROUND(ROUND(AF260*AJ260,2)*CX260,2)</f>
        <v>4167.78</v>
      </c>
      <c r="DH260">
        <f>ROUND(ROUND(AG260*AK260,2)*CX260,2)</f>
        <v>1638.91</v>
      </c>
      <c r="DI260">
        <f t="shared" si="116"/>
        <v>0</v>
      </c>
      <c r="DJ260">
        <f>DG260</f>
        <v>4167.78</v>
      </c>
      <c r="DK260">
        <v>0</v>
      </c>
      <c r="DL260" t="s">
        <v>3</v>
      </c>
      <c r="DM260">
        <v>0</v>
      </c>
      <c r="DN260" t="s">
        <v>3</v>
      </c>
      <c r="DO260">
        <v>0</v>
      </c>
    </row>
    <row r="261" spans="1:119" x14ac:dyDescent="0.2">
      <c r="A261">
        <f>ROW(Source!A499)</f>
        <v>499</v>
      </c>
      <c r="B261">
        <v>52210627</v>
      </c>
      <c r="C261">
        <v>52213607</v>
      </c>
      <c r="D261">
        <v>30596074</v>
      </c>
      <c r="E261">
        <v>1</v>
      </c>
      <c r="F261">
        <v>1</v>
      </c>
      <c r="G261">
        <v>30515945</v>
      </c>
      <c r="H261">
        <v>2</v>
      </c>
      <c r="I261" t="s">
        <v>349</v>
      </c>
      <c r="J261" t="s">
        <v>350</v>
      </c>
      <c r="K261" t="s">
        <v>351</v>
      </c>
      <c r="L261">
        <v>1368</v>
      </c>
      <c r="N261">
        <v>1011</v>
      </c>
      <c r="O261" t="s">
        <v>307</v>
      </c>
      <c r="P261" t="s">
        <v>307</v>
      </c>
      <c r="Q261">
        <v>1</v>
      </c>
      <c r="W261">
        <v>0</v>
      </c>
      <c r="X261">
        <v>-1440889904</v>
      </c>
      <c r="Y261">
        <f>((AT261*1.2)*1.1)</f>
        <v>1.3200000000000002E-2</v>
      </c>
      <c r="AA261">
        <v>0</v>
      </c>
      <c r="AB261">
        <v>1056.25</v>
      </c>
      <c r="AC261">
        <v>402.74</v>
      </c>
      <c r="AD261">
        <v>0</v>
      </c>
      <c r="AE261">
        <v>0</v>
      </c>
      <c r="AF261">
        <v>83.1</v>
      </c>
      <c r="AG261">
        <v>12.62</v>
      </c>
      <c r="AH261">
        <v>0</v>
      </c>
      <c r="AI261">
        <v>1</v>
      </c>
      <c r="AJ261">
        <v>12.14</v>
      </c>
      <c r="AK261">
        <v>30.48</v>
      </c>
      <c r="AL261">
        <v>1</v>
      </c>
      <c r="AM261">
        <v>2</v>
      </c>
      <c r="AN261">
        <v>0</v>
      </c>
      <c r="AO261">
        <v>1</v>
      </c>
      <c r="AP261">
        <v>1</v>
      </c>
      <c r="AQ261">
        <v>0</v>
      </c>
      <c r="AR261">
        <v>0</v>
      </c>
      <c r="AS261" t="s">
        <v>3</v>
      </c>
      <c r="AT261">
        <v>0.01</v>
      </c>
      <c r="AU261" t="s">
        <v>26</v>
      </c>
      <c r="AV261">
        <v>0</v>
      </c>
      <c r="AW261">
        <v>2</v>
      </c>
      <c r="AX261">
        <v>52213620</v>
      </c>
      <c r="AY261">
        <v>1</v>
      </c>
      <c r="AZ261">
        <v>2048</v>
      </c>
      <c r="BA261">
        <v>297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CV261">
        <v>0</v>
      </c>
      <c r="CW261">
        <f>ROUND(Y261*Source!I499*DO261,9)</f>
        <v>0</v>
      </c>
      <c r="CX261">
        <f>ROUND(Y261*Source!I499,9)</f>
        <v>0.1188</v>
      </c>
      <c r="CY261">
        <f>AB261</f>
        <v>1056.25</v>
      </c>
      <c r="CZ261">
        <f>AF261</f>
        <v>83.1</v>
      </c>
      <c r="DA261">
        <f>AJ261</f>
        <v>12.14</v>
      </c>
      <c r="DB261">
        <f>ROUND(((ROUND(AT261*CZ261,2)*1.2)*1.1),6)</f>
        <v>1.0955999999999999</v>
      </c>
      <c r="DC261">
        <f>ROUND(((ROUND(AT261*AG261,2)*1.2)*1.1),6)</f>
        <v>0.1716</v>
      </c>
      <c r="DD261" t="s">
        <v>3</v>
      </c>
      <c r="DE261" t="s">
        <v>3</v>
      </c>
      <c r="DF261">
        <f>ROUND(ROUND(AE261,2)*CX261,2)</f>
        <v>0</v>
      </c>
      <c r="DG261">
        <f>ROUND(ROUND(AF261*AJ261,2)*CX261,2)</f>
        <v>119.85</v>
      </c>
      <c r="DH261">
        <f>ROUND(ROUND(AG261*AK261,2)*CX261,2)</f>
        <v>45.7</v>
      </c>
      <c r="DI261">
        <f t="shared" si="116"/>
        <v>0</v>
      </c>
      <c r="DJ261">
        <f>DG261</f>
        <v>119.85</v>
      </c>
      <c r="DK261">
        <v>0</v>
      </c>
      <c r="DL261" t="s">
        <v>3</v>
      </c>
      <c r="DM261">
        <v>0</v>
      </c>
      <c r="DN261" t="s">
        <v>3</v>
      </c>
      <c r="DO261">
        <v>0</v>
      </c>
    </row>
    <row r="262" spans="1:119" x14ac:dyDescent="0.2">
      <c r="A262">
        <f>ROW(Source!A499)</f>
        <v>499</v>
      </c>
      <c r="B262">
        <v>52210627</v>
      </c>
      <c r="C262">
        <v>52213607</v>
      </c>
      <c r="D262">
        <v>30595424</v>
      </c>
      <c r="E262">
        <v>1</v>
      </c>
      <c r="F262">
        <v>1</v>
      </c>
      <c r="G262">
        <v>30515945</v>
      </c>
      <c r="H262">
        <v>2</v>
      </c>
      <c r="I262" t="s">
        <v>405</v>
      </c>
      <c r="J262" t="s">
        <v>406</v>
      </c>
      <c r="K262" t="s">
        <v>407</v>
      </c>
      <c r="L262">
        <v>1368</v>
      </c>
      <c r="N262">
        <v>1011</v>
      </c>
      <c r="O262" t="s">
        <v>307</v>
      </c>
      <c r="P262" t="s">
        <v>307</v>
      </c>
      <c r="Q262">
        <v>1</v>
      </c>
      <c r="W262">
        <v>0</v>
      </c>
      <c r="X262">
        <v>569525600</v>
      </c>
      <c r="Y262">
        <f>((AT262*1.2)*1.1)</f>
        <v>0.22440000000000004</v>
      </c>
      <c r="AA262">
        <v>0</v>
      </c>
      <c r="AB262">
        <v>1.47</v>
      </c>
      <c r="AC262">
        <v>0</v>
      </c>
      <c r="AD262">
        <v>0</v>
      </c>
      <c r="AE262">
        <v>0</v>
      </c>
      <c r="AF262">
        <v>0.17</v>
      </c>
      <c r="AG262">
        <v>0</v>
      </c>
      <c r="AH262">
        <v>0</v>
      </c>
      <c r="AI262">
        <v>1</v>
      </c>
      <c r="AJ262">
        <v>8.24</v>
      </c>
      <c r="AK262">
        <v>30.48</v>
      </c>
      <c r="AL262">
        <v>1</v>
      </c>
      <c r="AM262">
        <v>2</v>
      </c>
      <c r="AN262">
        <v>0</v>
      </c>
      <c r="AO262">
        <v>1</v>
      </c>
      <c r="AP262">
        <v>1</v>
      </c>
      <c r="AQ262">
        <v>0</v>
      </c>
      <c r="AR262">
        <v>0</v>
      </c>
      <c r="AS262" t="s">
        <v>3</v>
      </c>
      <c r="AT262">
        <v>0.17</v>
      </c>
      <c r="AU262" t="s">
        <v>26</v>
      </c>
      <c r="AV262">
        <v>0</v>
      </c>
      <c r="AW262">
        <v>2</v>
      </c>
      <c r="AX262">
        <v>52213621</v>
      </c>
      <c r="AY262">
        <v>1</v>
      </c>
      <c r="AZ262">
        <v>2048</v>
      </c>
      <c r="BA262">
        <v>298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CV262">
        <v>0</v>
      </c>
      <c r="CW262">
        <f>ROUND(Y262*Source!I499*DO262,9)</f>
        <v>0</v>
      </c>
      <c r="CX262">
        <f>ROUND(Y262*Source!I499,9)</f>
        <v>2.0196000000000001</v>
      </c>
      <c r="CY262">
        <f>AB262</f>
        <v>1.47</v>
      </c>
      <c r="CZ262">
        <f>AF262</f>
        <v>0.17</v>
      </c>
      <c r="DA262">
        <f>AJ262</f>
        <v>8.24</v>
      </c>
      <c r="DB262">
        <f>ROUND(((ROUND(AT262*CZ262,2)*1.2)*1.1),6)</f>
        <v>3.9600000000000003E-2</v>
      </c>
      <c r="DC262">
        <f>ROUND(((ROUND(AT262*AG262,2)*1.2)*1.1),6)</f>
        <v>0</v>
      </c>
      <c r="DD262" t="s">
        <v>3</v>
      </c>
      <c r="DE262" t="s">
        <v>3</v>
      </c>
      <c r="DF262">
        <f>ROUND(ROUND(AE262,2)*CX262,2)</f>
        <v>0</v>
      </c>
      <c r="DG262">
        <f>ROUND(ROUND(AF262*AJ262,2)*CX262,2)</f>
        <v>2.83</v>
      </c>
      <c r="DH262">
        <f>ROUND(ROUND(AG262*AK262,2)*CX262,2)</f>
        <v>0</v>
      </c>
      <c r="DI262">
        <f t="shared" si="116"/>
        <v>0</v>
      </c>
      <c r="DJ262">
        <f>DG262</f>
        <v>2.83</v>
      </c>
      <c r="DK262">
        <v>0</v>
      </c>
      <c r="DL262" t="s">
        <v>3</v>
      </c>
      <c r="DM262">
        <v>0</v>
      </c>
      <c r="DN262" t="s">
        <v>3</v>
      </c>
      <c r="DO262">
        <v>0</v>
      </c>
    </row>
    <row r="263" spans="1:119" x14ac:dyDescent="0.2">
      <c r="A263">
        <f>ROW(Source!A499)</f>
        <v>499</v>
      </c>
      <c r="B263">
        <v>52210627</v>
      </c>
      <c r="C263">
        <v>52213607</v>
      </c>
      <c r="D263">
        <v>30571178</v>
      </c>
      <c r="E263">
        <v>1</v>
      </c>
      <c r="F263">
        <v>1</v>
      </c>
      <c r="G263">
        <v>30515945</v>
      </c>
      <c r="H263">
        <v>3</v>
      </c>
      <c r="I263" t="s">
        <v>408</v>
      </c>
      <c r="J263" t="s">
        <v>409</v>
      </c>
      <c r="K263" t="s">
        <v>410</v>
      </c>
      <c r="L263">
        <v>1346</v>
      </c>
      <c r="N263">
        <v>1009</v>
      </c>
      <c r="O263" t="s">
        <v>166</v>
      </c>
      <c r="P263" t="s">
        <v>166</v>
      </c>
      <c r="Q263">
        <v>1</v>
      </c>
      <c r="W263">
        <v>0</v>
      </c>
      <c r="X263">
        <v>622621594</v>
      </c>
      <c r="Y263">
        <f t="shared" ref="Y263:Y268" si="117">AT263</f>
        <v>0.4</v>
      </c>
      <c r="AA263">
        <v>53.56</v>
      </c>
      <c r="AB263">
        <v>0</v>
      </c>
      <c r="AC263">
        <v>0</v>
      </c>
      <c r="AD263">
        <v>0</v>
      </c>
      <c r="AE263">
        <v>1.61</v>
      </c>
      <c r="AF263">
        <v>0</v>
      </c>
      <c r="AG263">
        <v>0</v>
      </c>
      <c r="AH263">
        <v>0</v>
      </c>
      <c r="AI263">
        <v>33.270000000000003</v>
      </c>
      <c r="AJ263">
        <v>1</v>
      </c>
      <c r="AK263">
        <v>1</v>
      </c>
      <c r="AL263">
        <v>1</v>
      </c>
      <c r="AM263">
        <v>2</v>
      </c>
      <c r="AN263">
        <v>0</v>
      </c>
      <c r="AO263">
        <v>1</v>
      </c>
      <c r="AP263">
        <v>1</v>
      </c>
      <c r="AQ263">
        <v>0</v>
      </c>
      <c r="AR263">
        <v>0</v>
      </c>
      <c r="AS263" t="s">
        <v>3</v>
      </c>
      <c r="AT263">
        <v>0.4</v>
      </c>
      <c r="AU263" t="s">
        <v>3</v>
      </c>
      <c r="AV263">
        <v>0</v>
      </c>
      <c r="AW263">
        <v>2</v>
      </c>
      <c r="AX263">
        <v>52213622</v>
      </c>
      <c r="AY263">
        <v>1</v>
      </c>
      <c r="AZ263">
        <v>0</v>
      </c>
      <c r="BA263">
        <v>299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CV263">
        <v>0</v>
      </c>
      <c r="CW263">
        <v>0</v>
      </c>
      <c r="CX263">
        <f>ROUND(Y263*Source!I499,9)</f>
        <v>3.6</v>
      </c>
      <c r="CY263">
        <f t="shared" ref="CY263:CY268" si="118">AA263</f>
        <v>53.56</v>
      </c>
      <c r="CZ263">
        <f t="shared" ref="CZ263:CZ268" si="119">AE263</f>
        <v>1.61</v>
      </c>
      <c r="DA263">
        <f t="shared" ref="DA263:DA268" si="120">AI263</f>
        <v>33.270000000000003</v>
      </c>
      <c r="DB263">
        <f t="shared" ref="DB263:DB268" si="121">ROUND(ROUND(AT263*CZ263,2),6)</f>
        <v>0.64</v>
      </c>
      <c r="DC263">
        <f t="shared" ref="DC263:DC268" si="122">ROUND(ROUND(AT263*AG263,2),6)</f>
        <v>0</v>
      </c>
      <c r="DD263" t="s">
        <v>3</v>
      </c>
      <c r="DE263" t="s">
        <v>3</v>
      </c>
      <c r="DF263">
        <f t="shared" ref="DF263:DF268" si="123">ROUND(ROUND(AE263*AI263,2)*CX263,2)</f>
        <v>192.82</v>
      </c>
      <c r="DG263">
        <f t="shared" ref="DG263:DG269" si="124">ROUND(ROUND(AF263,2)*CX263,2)</f>
        <v>0</v>
      </c>
      <c r="DH263">
        <f t="shared" ref="DH263:DH269" si="125">ROUND(ROUND(AG263,2)*CX263,2)</f>
        <v>0</v>
      </c>
      <c r="DI263">
        <f t="shared" si="116"/>
        <v>0</v>
      </c>
      <c r="DJ263">
        <f t="shared" ref="DJ263:DJ268" si="126">DF263</f>
        <v>192.82</v>
      </c>
      <c r="DK263">
        <v>0</v>
      </c>
      <c r="DL263" t="s">
        <v>3</v>
      </c>
      <c r="DM263">
        <v>0</v>
      </c>
      <c r="DN263" t="s">
        <v>3</v>
      </c>
      <c r="DO263">
        <v>0</v>
      </c>
    </row>
    <row r="264" spans="1:119" x14ac:dyDescent="0.2">
      <c r="A264">
        <f>ROW(Source!A499)</f>
        <v>499</v>
      </c>
      <c r="B264">
        <v>52210627</v>
      </c>
      <c r="C264">
        <v>52213607</v>
      </c>
      <c r="D264">
        <v>30572395</v>
      </c>
      <c r="E264">
        <v>1</v>
      </c>
      <c r="F264">
        <v>1</v>
      </c>
      <c r="G264">
        <v>30515945</v>
      </c>
      <c r="H264">
        <v>3</v>
      </c>
      <c r="I264" t="s">
        <v>411</v>
      </c>
      <c r="J264" t="s">
        <v>412</v>
      </c>
      <c r="K264" t="s">
        <v>413</v>
      </c>
      <c r="L264">
        <v>1327</v>
      </c>
      <c r="N264">
        <v>1005</v>
      </c>
      <c r="O264" t="s">
        <v>414</v>
      </c>
      <c r="P264" t="s">
        <v>414</v>
      </c>
      <c r="Q264">
        <v>1</v>
      </c>
      <c r="W264">
        <v>0</v>
      </c>
      <c r="X264">
        <v>1780217480</v>
      </c>
      <c r="Y264">
        <f t="shared" si="117"/>
        <v>0.16</v>
      </c>
      <c r="AA264">
        <v>533.51</v>
      </c>
      <c r="AB264">
        <v>0</v>
      </c>
      <c r="AC264">
        <v>0</v>
      </c>
      <c r="AD264">
        <v>0</v>
      </c>
      <c r="AE264">
        <v>127.33</v>
      </c>
      <c r="AF264">
        <v>0</v>
      </c>
      <c r="AG264">
        <v>0</v>
      </c>
      <c r="AH264">
        <v>0</v>
      </c>
      <c r="AI264">
        <v>4.1900000000000004</v>
      </c>
      <c r="AJ264">
        <v>1</v>
      </c>
      <c r="AK264">
        <v>1</v>
      </c>
      <c r="AL264">
        <v>1</v>
      </c>
      <c r="AM264">
        <v>2</v>
      </c>
      <c r="AN264">
        <v>0</v>
      </c>
      <c r="AO264">
        <v>1</v>
      </c>
      <c r="AP264">
        <v>1</v>
      </c>
      <c r="AQ264">
        <v>0</v>
      </c>
      <c r="AR264">
        <v>0</v>
      </c>
      <c r="AS264" t="s">
        <v>3</v>
      </c>
      <c r="AT264">
        <v>0.16</v>
      </c>
      <c r="AU264" t="s">
        <v>3</v>
      </c>
      <c r="AV264">
        <v>0</v>
      </c>
      <c r="AW264">
        <v>2</v>
      </c>
      <c r="AX264">
        <v>52213623</v>
      </c>
      <c r="AY264">
        <v>1</v>
      </c>
      <c r="AZ264">
        <v>0</v>
      </c>
      <c r="BA264">
        <v>300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CV264">
        <v>0</v>
      </c>
      <c r="CW264">
        <v>0</v>
      </c>
      <c r="CX264">
        <f>ROUND(Y264*Source!I499,9)</f>
        <v>1.44</v>
      </c>
      <c r="CY264">
        <f t="shared" si="118"/>
        <v>533.51</v>
      </c>
      <c r="CZ264">
        <f t="shared" si="119"/>
        <v>127.33</v>
      </c>
      <c r="DA264">
        <f t="shared" si="120"/>
        <v>4.1900000000000004</v>
      </c>
      <c r="DB264">
        <f t="shared" si="121"/>
        <v>20.37</v>
      </c>
      <c r="DC264">
        <f t="shared" si="122"/>
        <v>0</v>
      </c>
      <c r="DD264" t="s">
        <v>3</v>
      </c>
      <c r="DE264" t="s">
        <v>3</v>
      </c>
      <c r="DF264">
        <f t="shared" si="123"/>
        <v>768.25</v>
      </c>
      <c r="DG264">
        <f t="shared" si="124"/>
        <v>0</v>
      </c>
      <c r="DH264">
        <f t="shared" si="125"/>
        <v>0</v>
      </c>
      <c r="DI264">
        <f t="shared" si="116"/>
        <v>0</v>
      </c>
      <c r="DJ264">
        <f t="shared" si="126"/>
        <v>768.25</v>
      </c>
      <c r="DK264">
        <v>0</v>
      </c>
      <c r="DL264" t="s">
        <v>3</v>
      </c>
      <c r="DM264">
        <v>0</v>
      </c>
      <c r="DN264" t="s">
        <v>3</v>
      </c>
      <c r="DO264">
        <v>0</v>
      </c>
    </row>
    <row r="265" spans="1:119" x14ac:dyDescent="0.2">
      <c r="A265">
        <f>ROW(Source!A499)</f>
        <v>499</v>
      </c>
      <c r="B265">
        <v>52210627</v>
      </c>
      <c r="C265">
        <v>52213607</v>
      </c>
      <c r="D265">
        <v>30573415</v>
      </c>
      <c r="E265">
        <v>1</v>
      </c>
      <c r="F265">
        <v>1</v>
      </c>
      <c r="G265">
        <v>30515945</v>
      </c>
      <c r="H265">
        <v>3</v>
      </c>
      <c r="I265" t="s">
        <v>415</v>
      </c>
      <c r="J265" t="s">
        <v>416</v>
      </c>
      <c r="K265" t="s">
        <v>417</v>
      </c>
      <c r="L265">
        <v>1346</v>
      </c>
      <c r="N265">
        <v>1009</v>
      </c>
      <c r="O265" t="s">
        <v>166</v>
      </c>
      <c r="P265" t="s">
        <v>166</v>
      </c>
      <c r="Q265">
        <v>1</v>
      </c>
      <c r="W265">
        <v>0</v>
      </c>
      <c r="X265">
        <v>-1558522825</v>
      </c>
      <c r="Y265">
        <f t="shared" si="117"/>
        <v>2.2679999999999998</v>
      </c>
      <c r="AA265">
        <v>66.459999999999994</v>
      </c>
      <c r="AB265">
        <v>0</v>
      </c>
      <c r="AC265">
        <v>0</v>
      </c>
      <c r="AD265">
        <v>0</v>
      </c>
      <c r="AE265">
        <v>6.27</v>
      </c>
      <c r="AF265">
        <v>0</v>
      </c>
      <c r="AG265">
        <v>0</v>
      </c>
      <c r="AH265">
        <v>0</v>
      </c>
      <c r="AI265">
        <v>10.6</v>
      </c>
      <c r="AJ265">
        <v>1</v>
      </c>
      <c r="AK265">
        <v>1</v>
      </c>
      <c r="AL265">
        <v>1</v>
      </c>
      <c r="AM265">
        <v>2</v>
      </c>
      <c r="AN265">
        <v>0</v>
      </c>
      <c r="AO265">
        <v>1</v>
      </c>
      <c r="AP265">
        <v>1</v>
      </c>
      <c r="AQ265">
        <v>0</v>
      </c>
      <c r="AR265">
        <v>0</v>
      </c>
      <c r="AS265" t="s">
        <v>3</v>
      </c>
      <c r="AT265">
        <v>2.2679999999999998</v>
      </c>
      <c r="AU265" t="s">
        <v>3</v>
      </c>
      <c r="AV265">
        <v>0</v>
      </c>
      <c r="AW265">
        <v>2</v>
      </c>
      <c r="AX265">
        <v>52213624</v>
      </c>
      <c r="AY265">
        <v>1</v>
      </c>
      <c r="AZ265">
        <v>0</v>
      </c>
      <c r="BA265">
        <v>301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CV265">
        <v>0</v>
      </c>
      <c r="CW265">
        <v>0</v>
      </c>
      <c r="CX265">
        <f>ROUND(Y265*Source!I499,9)</f>
        <v>20.411999999999999</v>
      </c>
      <c r="CY265">
        <f t="shared" si="118"/>
        <v>66.459999999999994</v>
      </c>
      <c r="CZ265">
        <f t="shared" si="119"/>
        <v>6.27</v>
      </c>
      <c r="DA265">
        <f t="shared" si="120"/>
        <v>10.6</v>
      </c>
      <c r="DB265">
        <f t="shared" si="121"/>
        <v>14.22</v>
      </c>
      <c r="DC265">
        <f t="shared" si="122"/>
        <v>0</v>
      </c>
      <c r="DD265" t="s">
        <v>3</v>
      </c>
      <c r="DE265" t="s">
        <v>3</v>
      </c>
      <c r="DF265">
        <f t="shared" si="123"/>
        <v>1356.58</v>
      </c>
      <c r="DG265">
        <f t="shared" si="124"/>
        <v>0</v>
      </c>
      <c r="DH265">
        <f t="shared" si="125"/>
        <v>0</v>
      </c>
      <c r="DI265">
        <f t="shared" si="116"/>
        <v>0</v>
      </c>
      <c r="DJ265">
        <f t="shared" si="126"/>
        <v>1356.58</v>
      </c>
      <c r="DK265">
        <v>0</v>
      </c>
      <c r="DL265" t="s">
        <v>3</v>
      </c>
      <c r="DM265">
        <v>0</v>
      </c>
      <c r="DN265" t="s">
        <v>3</v>
      </c>
      <c r="DO265">
        <v>0</v>
      </c>
    </row>
    <row r="266" spans="1:119" x14ac:dyDescent="0.2">
      <c r="A266">
        <f>ROW(Source!A499)</f>
        <v>499</v>
      </c>
      <c r="B266">
        <v>52210627</v>
      </c>
      <c r="C266">
        <v>52213607</v>
      </c>
      <c r="D266">
        <v>30573579</v>
      </c>
      <c r="E266">
        <v>1</v>
      </c>
      <c r="F266">
        <v>1</v>
      </c>
      <c r="G266">
        <v>30515945</v>
      </c>
      <c r="H266">
        <v>3</v>
      </c>
      <c r="I266" t="s">
        <v>418</v>
      </c>
      <c r="J266" t="s">
        <v>419</v>
      </c>
      <c r="K266" t="s">
        <v>420</v>
      </c>
      <c r="L266">
        <v>1354</v>
      </c>
      <c r="N266">
        <v>1010</v>
      </c>
      <c r="O266" t="s">
        <v>47</v>
      </c>
      <c r="P266" t="s">
        <v>47</v>
      </c>
      <c r="Q266">
        <v>1</v>
      </c>
      <c r="W266">
        <v>0</v>
      </c>
      <c r="X266">
        <v>1143653381</v>
      </c>
      <c r="Y266">
        <f t="shared" si="117"/>
        <v>4.0599999999999996</v>
      </c>
      <c r="AA266">
        <v>24.5</v>
      </c>
      <c r="AB266">
        <v>0</v>
      </c>
      <c r="AC266">
        <v>0</v>
      </c>
      <c r="AD266">
        <v>0</v>
      </c>
      <c r="AE266">
        <v>3.22</v>
      </c>
      <c r="AF266">
        <v>0</v>
      </c>
      <c r="AG266">
        <v>0</v>
      </c>
      <c r="AH266">
        <v>0</v>
      </c>
      <c r="AI266">
        <v>7.61</v>
      </c>
      <c r="AJ266">
        <v>1</v>
      </c>
      <c r="AK266">
        <v>1</v>
      </c>
      <c r="AL266">
        <v>1</v>
      </c>
      <c r="AM266">
        <v>2</v>
      </c>
      <c r="AN266">
        <v>0</v>
      </c>
      <c r="AO266">
        <v>1</v>
      </c>
      <c r="AP266">
        <v>1</v>
      </c>
      <c r="AQ266">
        <v>0</v>
      </c>
      <c r="AR266">
        <v>0</v>
      </c>
      <c r="AS266" t="s">
        <v>3</v>
      </c>
      <c r="AT266">
        <v>4.0599999999999996</v>
      </c>
      <c r="AU266" t="s">
        <v>3</v>
      </c>
      <c r="AV266">
        <v>0</v>
      </c>
      <c r="AW266">
        <v>2</v>
      </c>
      <c r="AX266">
        <v>52213625</v>
      </c>
      <c r="AY266">
        <v>1</v>
      </c>
      <c r="AZ266">
        <v>0</v>
      </c>
      <c r="BA266">
        <v>302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CV266">
        <v>0</v>
      </c>
      <c r="CW266">
        <v>0</v>
      </c>
      <c r="CX266">
        <f>ROUND(Y266*Source!I499,9)</f>
        <v>36.54</v>
      </c>
      <c r="CY266">
        <f t="shared" si="118"/>
        <v>24.5</v>
      </c>
      <c r="CZ266">
        <f t="shared" si="119"/>
        <v>3.22</v>
      </c>
      <c r="DA266">
        <f t="shared" si="120"/>
        <v>7.61</v>
      </c>
      <c r="DB266">
        <f t="shared" si="121"/>
        <v>13.07</v>
      </c>
      <c r="DC266">
        <f t="shared" si="122"/>
        <v>0</v>
      </c>
      <c r="DD266" t="s">
        <v>3</v>
      </c>
      <c r="DE266" t="s">
        <v>3</v>
      </c>
      <c r="DF266">
        <f t="shared" si="123"/>
        <v>895.23</v>
      </c>
      <c r="DG266">
        <f t="shared" si="124"/>
        <v>0</v>
      </c>
      <c r="DH266">
        <f t="shared" si="125"/>
        <v>0</v>
      </c>
      <c r="DI266">
        <f t="shared" si="116"/>
        <v>0</v>
      </c>
      <c r="DJ266">
        <f t="shared" si="126"/>
        <v>895.23</v>
      </c>
      <c r="DK266">
        <v>0</v>
      </c>
      <c r="DL266" t="s">
        <v>3</v>
      </c>
      <c r="DM266">
        <v>0</v>
      </c>
      <c r="DN266" t="s">
        <v>3</v>
      </c>
      <c r="DO266">
        <v>0</v>
      </c>
    </row>
    <row r="267" spans="1:119" x14ac:dyDescent="0.2">
      <c r="A267">
        <f>ROW(Source!A499)</f>
        <v>499</v>
      </c>
      <c r="B267">
        <v>52210627</v>
      </c>
      <c r="C267">
        <v>52213607</v>
      </c>
      <c r="D267">
        <v>30571906</v>
      </c>
      <c r="E267">
        <v>1</v>
      </c>
      <c r="F267">
        <v>1</v>
      </c>
      <c r="G267">
        <v>30515945</v>
      </c>
      <c r="H267">
        <v>3</v>
      </c>
      <c r="I267" t="s">
        <v>421</v>
      </c>
      <c r="J267" t="s">
        <v>422</v>
      </c>
      <c r="K267" t="s">
        <v>423</v>
      </c>
      <c r="L267">
        <v>1348</v>
      </c>
      <c r="N267">
        <v>1009</v>
      </c>
      <c r="O267" t="s">
        <v>323</v>
      </c>
      <c r="P267" t="s">
        <v>323</v>
      </c>
      <c r="Q267">
        <v>1000</v>
      </c>
      <c r="W267">
        <v>0</v>
      </c>
      <c r="X267">
        <v>1034648933</v>
      </c>
      <c r="Y267">
        <f t="shared" si="117"/>
        <v>2.0000000000000002E-5</v>
      </c>
      <c r="AA267">
        <v>1033454.21</v>
      </c>
      <c r="AB267">
        <v>0</v>
      </c>
      <c r="AC267">
        <v>0</v>
      </c>
      <c r="AD267">
        <v>0</v>
      </c>
      <c r="AE267">
        <v>81246.399999999994</v>
      </c>
      <c r="AF267">
        <v>0</v>
      </c>
      <c r="AG267">
        <v>0</v>
      </c>
      <c r="AH267">
        <v>0</v>
      </c>
      <c r="AI267">
        <v>12.72</v>
      </c>
      <c r="AJ267">
        <v>1</v>
      </c>
      <c r="AK267">
        <v>1</v>
      </c>
      <c r="AL267">
        <v>1</v>
      </c>
      <c r="AM267">
        <v>2</v>
      </c>
      <c r="AN267">
        <v>0</v>
      </c>
      <c r="AO267">
        <v>1</v>
      </c>
      <c r="AP267">
        <v>1</v>
      </c>
      <c r="AQ267">
        <v>0</v>
      </c>
      <c r="AR267">
        <v>0</v>
      </c>
      <c r="AS267" t="s">
        <v>3</v>
      </c>
      <c r="AT267">
        <v>2.0000000000000002E-5</v>
      </c>
      <c r="AU267" t="s">
        <v>3</v>
      </c>
      <c r="AV267">
        <v>0</v>
      </c>
      <c r="AW267">
        <v>2</v>
      </c>
      <c r="AX267">
        <v>52213626</v>
      </c>
      <c r="AY267">
        <v>1</v>
      </c>
      <c r="AZ267">
        <v>0</v>
      </c>
      <c r="BA267">
        <v>303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CV267">
        <v>0</v>
      </c>
      <c r="CW267">
        <v>0</v>
      </c>
      <c r="CX267">
        <f>ROUND(Y267*Source!I499,9)</f>
        <v>1.8000000000000001E-4</v>
      </c>
      <c r="CY267">
        <f t="shared" si="118"/>
        <v>1033454.21</v>
      </c>
      <c r="CZ267">
        <f t="shared" si="119"/>
        <v>81246.399999999994</v>
      </c>
      <c r="DA267">
        <f t="shared" si="120"/>
        <v>12.72</v>
      </c>
      <c r="DB267">
        <f t="shared" si="121"/>
        <v>1.62</v>
      </c>
      <c r="DC267">
        <f t="shared" si="122"/>
        <v>0</v>
      </c>
      <c r="DD267" t="s">
        <v>3</v>
      </c>
      <c r="DE267" t="s">
        <v>3</v>
      </c>
      <c r="DF267">
        <f t="shared" si="123"/>
        <v>186.02</v>
      </c>
      <c r="DG267">
        <f t="shared" si="124"/>
        <v>0</v>
      </c>
      <c r="DH267">
        <f t="shared" si="125"/>
        <v>0</v>
      </c>
      <c r="DI267">
        <f t="shared" si="116"/>
        <v>0</v>
      </c>
      <c r="DJ267">
        <f t="shared" si="126"/>
        <v>186.02</v>
      </c>
      <c r="DK267">
        <v>0</v>
      </c>
      <c r="DL267" t="s">
        <v>3</v>
      </c>
      <c r="DM267">
        <v>0</v>
      </c>
      <c r="DN267" t="s">
        <v>3</v>
      </c>
      <c r="DO267">
        <v>0</v>
      </c>
    </row>
    <row r="268" spans="1:119" x14ac:dyDescent="0.2">
      <c r="A268">
        <f>ROW(Source!A499)</f>
        <v>499</v>
      </c>
      <c r="B268">
        <v>52210627</v>
      </c>
      <c r="C268">
        <v>52213607</v>
      </c>
      <c r="D268">
        <v>30574814</v>
      </c>
      <c r="E268">
        <v>1</v>
      </c>
      <c r="F268">
        <v>1</v>
      </c>
      <c r="G268">
        <v>30515945</v>
      </c>
      <c r="H268">
        <v>3</v>
      </c>
      <c r="I268" t="s">
        <v>424</v>
      </c>
      <c r="J268" t="s">
        <v>425</v>
      </c>
      <c r="K268" t="s">
        <v>426</v>
      </c>
      <c r="L268">
        <v>1296</v>
      </c>
      <c r="N268">
        <v>1002</v>
      </c>
      <c r="O268" t="s">
        <v>427</v>
      </c>
      <c r="P268" t="s">
        <v>427</v>
      </c>
      <c r="Q268">
        <v>1</v>
      </c>
      <c r="W268">
        <v>0</v>
      </c>
      <c r="X268">
        <v>1316136962</v>
      </c>
      <c r="Y268">
        <f t="shared" si="117"/>
        <v>0.7</v>
      </c>
      <c r="AA268">
        <v>94.8</v>
      </c>
      <c r="AB268">
        <v>0</v>
      </c>
      <c r="AC268">
        <v>0</v>
      </c>
      <c r="AD268">
        <v>0</v>
      </c>
      <c r="AE268">
        <v>16.260000000000002</v>
      </c>
      <c r="AF268">
        <v>0</v>
      </c>
      <c r="AG268">
        <v>0</v>
      </c>
      <c r="AH268">
        <v>0</v>
      </c>
      <c r="AI268">
        <v>5.83</v>
      </c>
      <c r="AJ268">
        <v>1</v>
      </c>
      <c r="AK268">
        <v>1</v>
      </c>
      <c r="AL268">
        <v>1</v>
      </c>
      <c r="AM268">
        <v>2</v>
      </c>
      <c r="AN268">
        <v>0</v>
      </c>
      <c r="AO268">
        <v>1</v>
      </c>
      <c r="AP268">
        <v>1</v>
      </c>
      <c r="AQ268">
        <v>0</v>
      </c>
      <c r="AR268">
        <v>0</v>
      </c>
      <c r="AS268" t="s">
        <v>3</v>
      </c>
      <c r="AT268">
        <v>0.7</v>
      </c>
      <c r="AU268" t="s">
        <v>3</v>
      </c>
      <c r="AV268">
        <v>0</v>
      </c>
      <c r="AW268">
        <v>2</v>
      </c>
      <c r="AX268">
        <v>52213627</v>
      </c>
      <c r="AY268">
        <v>1</v>
      </c>
      <c r="AZ268">
        <v>0</v>
      </c>
      <c r="BA268">
        <v>304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CV268">
        <v>0</v>
      </c>
      <c r="CW268">
        <v>0</v>
      </c>
      <c r="CX268">
        <f>ROUND(Y268*Source!I499,9)</f>
        <v>6.3</v>
      </c>
      <c r="CY268">
        <f t="shared" si="118"/>
        <v>94.8</v>
      </c>
      <c r="CZ268">
        <f t="shared" si="119"/>
        <v>16.260000000000002</v>
      </c>
      <c r="DA268">
        <f t="shared" si="120"/>
        <v>5.83</v>
      </c>
      <c r="DB268">
        <f t="shared" si="121"/>
        <v>11.38</v>
      </c>
      <c r="DC268">
        <f t="shared" si="122"/>
        <v>0</v>
      </c>
      <c r="DD268" t="s">
        <v>3</v>
      </c>
      <c r="DE268" t="s">
        <v>3</v>
      </c>
      <c r="DF268">
        <f t="shared" si="123"/>
        <v>597.24</v>
      </c>
      <c r="DG268">
        <f t="shared" si="124"/>
        <v>0</v>
      </c>
      <c r="DH268">
        <f t="shared" si="125"/>
        <v>0</v>
      </c>
      <c r="DI268">
        <f t="shared" si="116"/>
        <v>0</v>
      </c>
      <c r="DJ268">
        <f t="shared" si="126"/>
        <v>597.24</v>
      </c>
      <c r="DK268">
        <v>0</v>
      </c>
      <c r="DL268" t="s">
        <v>3</v>
      </c>
      <c r="DM268">
        <v>0</v>
      </c>
      <c r="DN268" t="s">
        <v>3</v>
      </c>
      <c r="DO268">
        <v>0</v>
      </c>
    </row>
    <row r="269" spans="1:119" x14ac:dyDescent="0.2">
      <c r="A269">
        <f>ROW(Source!A500)</f>
        <v>500</v>
      </c>
      <c r="B269">
        <v>52210569</v>
      </c>
      <c r="C269">
        <v>52213607</v>
      </c>
      <c r="D269">
        <v>30515951</v>
      </c>
      <c r="E269">
        <v>30515945</v>
      </c>
      <c r="F269">
        <v>1</v>
      </c>
      <c r="G269">
        <v>30515945</v>
      </c>
      <c r="H269">
        <v>1</v>
      </c>
      <c r="I269" t="s">
        <v>301</v>
      </c>
      <c r="J269" t="s">
        <v>3</v>
      </c>
      <c r="K269" t="s">
        <v>302</v>
      </c>
      <c r="L269">
        <v>1191</v>
      </c>
      <c r="N269">
        <v>1013</v>
      </c>
      <c r="O269" t="s">
        <v>303</v>
      </c>
      <c r="P269" t="s">
        <v>303</v>
      </c>
      <c r="Q269">
        <v>1</v>
      </c>
      <c r="W269">
        <v>0</v>
      </c>
      <c r="X269">
        <v>476480486</v>
      </c>
      <c r="Y269">
        <f>((AT269*1.2)*1.1)</f>
        <v>21.3048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1</v>
      </c>
      <c r="AJ269">
        <v>1</v>
      </c>
      <c r="AK269">
        <v>1</v>
      </c>
      <c r="AL269">
        <v>1</v>
      </c>
      <c r="AM269">
        <v>5</v>
      </c>
      <c r="AN269">
        <v>0</v>
      </c>
      <c r="AO269">
        <v>1</v>
      </c>
      <c r="AP269">
        <v>1</v>
      </c>
      <c r="AQ269">
        <v>0</v>
      </c>
      <c r="AR269">
        <v>0</v>
      </c>
      <c r="AS269" t="s">
        <v>3</v>
      </c>
      <c r="AT269">
        <v>16.14</v>
      </c>
      <c r="AU269" t="s">
        <v>26</v>
      </c>
      <c r="AV269">
        <v>1</v>
      </c>
      <c r="AW269">
        <v>2</v>
      </c>
      <c r="AX269">
        <v>52213618</v>
      </c>
      <c r="AY269">
        <v>1</v>
      </c>
      <c r="AZ269">
        <v>0</v>
      </c>
      <c r="BA269">
        <v>306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CU269">
        <f>ROUND(AT269*Source!I500*AH269*AL269,2)</f>
        <v>0</v>
      </c>
      <c r="CV269">
        <f>ROUND(Y269*Source!I500,9)</f>
        <v>191.7432</v>
      </c>
      <c r="CW269">
        <v>0</v>
      </c>
      <c r="CX269">
        <f>ROUND(Y269*Source!I500,9)</f>
        <v>191.7432</v>
      </c>
      <c r="CY269">
        <f>AD269</f>
        <v>0</v>
      </c>
      <c r="CZ269">
        <f>AH269</f>
        <v>0</v>
      </c>
      <c r="DA269">
        <f>AL269</f>
        <v>1</v>
      </c>
      <c r="DB269">
        <f>ROUND(((ROUND(AT269*CZ269,2)*1.2)*1.1),6)</f>
        <v>0</v>
      </c>
      <c r="DC269">
        <f>ROUND(((ROUND(AT269*AG269,2)*1.2)*1.1),6)</f>
        <v>0</v>
      </c>
      <c r="DD269" t="s">
        <v>3</v>
      </c>
      <c r="DE269" t="s">
        <v>3</v>
      </c>
      <c r="DF269">
        <f>ROUND(ROUND(AE269,2)*CX269,2)</f>
        <v>0</v>
      </c>
      <c r="DG269">
        <f t="shared" si="124"/>
        <v>0</v>
      </c>
      <c r="DH269">
        <f t="shared" si="125"/>
        <v>0</v>
      </c>
      <c r="DI269">
        <f t="shared" si="116"/>
        <v>0</v>
      </c>
      <c r="DJ269">
        <f>DI269</f>
        <v>0</v>
      </c>
      <c r="DK269">
        <v>0</v>
      </c>
      <c r="DL269" t="s">
        <v>3</v>
      </c>
      <c r="DM269">
        <v>0</v>
      </c>
      <c r="DN269" t="s">
        <v>3</v>
      </c>
      <c r="DO269">
        <v>0</v>
      </c>
    </row>
    <row r="270" spans="1:119" x14ac:dyDescent="0.2">
      <c r="A270">
        <f>ROW(Source!A500)</f>
        <v>500</v>
      </c>
      <c r="B270">
        <v>52210569</v>
      </c>
      <c r="C270">
        <v>52213607</v>
      </c>
      <c r="D270">
        <v>30595921</v>
      </c>
      <c r="E270">
        <v>1</v>
      </c>
      <c r="F270">
        <v>1</v>
      </c>
      <c r="G270">
        <v>30515945</v>
      </c>
      <c r="H270">
        <v>2</v>
      </c>
      <c r="I270" t="s">
        <v>402</v>
      </c>
      <c r="J270" t="s">
        <v>403</v>
      </c>
      <c r="K270" t="s">
        <v>404</v>
      </c>
      <c r="L270">
        <v>1368</v>
      </c>
      <c r="N270">
        <v>1011</v>
      </c>
      <c r="O270" t="s">
        <v>307</v>
      </c>
      <c r="P270" t="s">
        <v>307</v>
      </c>
      <c r="Q270">
        <v>1</v>
      </c>
      <c r="W270">
        <v>0</v>
      </c>
      <c r="X270">
        <v>891616344</v>
      </c>
      <c r="Y270">
        <f>((AT270*1.2)*1.1)</f>
        <v>1.9272000000000002</v>
      </c>
      <c r="AA270">
        <v>0</v>
      </c>
      <c r="AB270">
        <v>251.59</v>
      </c>
      <c r="AC270">
        <v>98.93</v>
      </c>
      <c r="AD270">
        <v>0</v>
      </c>
      <c r="AE270">
        <v>0</v>
      </c>
      <c r="AF270">
        <v>36.08</v>
      </c>
      <c r="AG270">
        <v>3.1</v>
      </c>
      <c r="AH270">
        <v>0</v>
      </c>
      <c r="AI270">
        <v>1</v>
      </c>
      <c r="AJ270">
        <v>6.66</v>
      </c>
      <c r="AK270">
        <v>30.48</v>
      </c>
      <c r="AL270">
        <v>1</v>
      </c>
      <c r="AM270">
        <v>2</v>
      </c>
      <c r="AN270">
        <v>0</v>
      </c>
      <c r="AO270">
        <v>1</v>
      </c>
      <c r="AP270">
        <v>1</v>
      </c>
      <c r="AQ270">
        <v>0</v>
      </c>
      <c r="AR270">
        <v>0</v>
      </c>
      <c r="AS270" t="s">
        <v>3</v>
      </c>
      <c r="AT270">
        <v>1.46</v>
      </c>
      <c r="AU270" t="s">
        <v>26</v>
      </c>
      <c r="AV270">
        <v>0</v>
      </c>
      <c r="AW270">
        <v>2</v>
      </c>
      <c r="AX270">
        <v>52213619</v>
      </c>
      <c r="AY270">
        <v>1</v>
      </c>
      <c r="AZ270">
        <v>2048</v>
      </c>
      <c r="BA270">
        <v>307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CV270">
        <v>0</v>
      </c>
      <c r="CW270">
        <f>ROUND(Y270*Source!I500*DO270,9)</f>
        <v>0</v>
      </c>
      <c r="CX270">
        <f>ROUND(Y270*Source!I500,9)</f>
        <v>17.344799999999999</v>
      </c>
      <c r="CY270">
        <f>AB270</f>
        <v>251.59</v>
      </c>
      <c r="CZ270">
        <f>AF270</f>
        <v>36.08</v>
      </c>
      <c r="DA270">
        <f>AJ270</f>
        <v>6.66</v>
      </c>
      <c r="DB270">
        <f>ROUND(((ROUND(AT270*CZ270,2)*1.2)*1.1),6)</f>
        <v>69.537599999999998</v>
      </c>
      <c r="DC270">
        <f>ROUND(((ROUND(AT270*AG270,2)*1.2)*1.1),6)</f>
        <v>5.9795999999999996</v>
      </c>
      <c r="DD270" t="s">
        <v>3</v>
      </c>
      <c r="DE270" t="s">
        <v>3</v>
      </c>
      <c r="DF270">
        <f>ROUND(ROUND(AE270,2)*CX270,2)</f>
        <v>0</v>
      </c>
      <c r="DG270">
        <f>ROUND(ROUND(AF270*AJ270,2)*CX270,2)</f>
        <v>4167.78</v>
      </c>
      <c r="DH270">
        <f>ROUND(ROUND(AG270*AK270,2)*CX270,2)</f>
        <v>1638.91</v>
      </c>
      <c r="DI270">
        <f t="shared" si="116"/>
        <v>0</v>
      </c>
      <c r="DJ270">
        <f>DG270</f>
        <v>4167.78</v>
      </c>
      <c r="DK270">
        <v>0</v>
      </c>
      <c r="DL270" t="s">
        <v>3</v>
      </c>
      <c r="DM270">
        <v>0</v>
      </c>
      <c r="DN270" t="s">
        <v>3</v>
      </c>
      <c r="DO270">
        <v>0</v>
      </c>
    </row>
    <row r="271" spans="1:119" x14ac:dyDescent="0.2">
      <c r="A271">
        <f>ROW(Source!A500)</f>
        <v>500</v>
      </c>
      <c r="B271">
        <v>52210569</v>
      </c>
      <c r="C271">
        <v>52213607</v>
      </c>
      <c r="D271">
        <v>30596074</v>
      </c>
      <c r="E271">
        <v>1</v>
      </c>
      <c r="F271">
        <v>1</v>
      </c>
      <c r="G271">
        <v>30515945</v>
      </c>
      <c r="H271">
        <v>2</v>
      </c>
      <c r="I271" t="s">
        <v>349</v>
      </c>
      <c r="J271" t="s">
        <v>350</v>
      </c>
      <c r="K271" t="s">
        <v>351</v>
      </c>
      <c r="L271">
        <v>1368</v>
      </c>
      <c r="N271">
        <v>1011</v>
      </c>
      <c r="O271" t="s">
        <v>307</v>
      </c>
      <c r="P271" t="s">
        <v>307</v>
      </c>
      <c r="Q271">
        <v>1</v>
      </c>
      <c r="W271">
        <v>0</v>
      </c>
      <c r="X271">
        <v>-1440889904</v>
      </c>
      <c r="Y271">
        <f>((AT271*1.2)*1.1)</f>
        <v>1.3200000000000002E-2</v>
      </c>
      <c r="AA271">
        <v>0</v>
      </c>
      <c r="AB271">
        <v>1056.25</v>
      </c>
      <c r="AC271">
        <v>402.74</v>
      </c>
      <c r="AD271">
        <v>0</v>
      </c>
      <c r="AE271">
        <v>0</v>
      </c>
      <c r="AF271">
        <v>83.1</v>
      </c>
      <c r="AG271">
        <v>12.62</v>
      </c>
      <c r="AH271">
        <v>0</v>
      </c>
      <c r="AI271">
        <v>1</v>
      </c>
      <c r="AJ271">
        <v>12.14</v>
      </c>
      <c r="AK271">
        <v>30.48</v>
      </c>
      <c r="AL271">
        <v>1</v>
      </c>
      <c r="AM271">
        <v>2</v>
      </c>
      <c r="AN271">
        <v>0</v>
      </c>
      <c r="AO271">
        <v>1</v>
      </c>
      <c r="AP271">
        <v>1</v>
      </c>
      <c r="AQ271">
        <v>0</v>
      </c>
      <c r="AR271">
        <v>0</v>
      </c>
      <c r="AS271" t="s">
        <v>3</v>
      </c>
      <c r="AT271">
        <v>0.01</v>
      </c>
      <c r="AU271" t="s">
        <v>26</v>
      </c>
      <c r="AV271">
        <v>0</v>
      </c>
      <c r="AW271">
        <v>2</v>
      </c>
      <c r="AX271">
        <v>52213620</v>
      </c>
      <c r="AY271">
        <v>1</v>
      </c>
      <c r="AZ271">
        <v>2048</v>
      </c>
      <c r="BA271">
        <v>308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CV271">
        <v>0</v>
      </c>
      <c r="CW271">
        <f>ROUND(Y271*Source!I500*DO271,9)</f>
        <v>0</v>
      </c>
      <c r="CX271">
        <f>ROUND(Y271*Source!I500,9)</f>
        <v>0.1188</v>
      </c>
      <c r="CY271">
        <f>AB271</f>
        <v>1056.25</v>
      </c>
      <c r="CZ271">
        <f>AF271</f>
        <v>83.1</v>
      </c>
      <c r="DA271">
        <f>AJ271</f>
        <v>12.14</v>
      </c>
      <c r="DB271">
        <f>ROUND(((ROUND(AT271*CZ271,2)*1.2)*1.1),6)</f>
        <v>1.0955999999999999</v>
      </c>
      <c r="DC271">
        <f>ROUND(((ROUND(AT271*AG271,2)*1.2)*1.1),6)</f>
        <v>0.1716</v>
      </c>
      <c r="DD271" t="s">
        <v>3</v>
      </c>
      <c r="DE271" t="s">
        <v>3</v>
      </c>
      <c r="DF271">
        <f>ROUND(ROUND(AE271,2)*CX271,2)</f>
        <v>0</v>
      </c>
      <c r="DG271">
        <f>ROUND(ROUND(AF271*AJ271,2)*CX271,2)</f>
        <v>119.85</v>
      </c>
      <c r="DH271">
        <f>ROUND(ROUND(AG271*AK271,2)*CX271,2)</f>
        <v>45.7</v>
      </c>
      <c r="DI271">
        <f t="shared" si="116"/>
        <v>0</v>
      </c>
      <c r="DJ271">
        <f>DG271</f>
        <v>119.85</v>
      </c>
      <c r="DK271">
        <v>0</v>
      </c>
      <c r="DL271" t="s">
        <v>3</v>
      </c>
      <c r="DM271">
        <v>0</v>
      </c>
      <c r="DN271" t="s">
        <v>3</v>
      </c>
      <c r="DO271">
        <v>0</v>
      </c>
    </row>
    <row r="272" spans="1:119" x14ac:dyDescent="0.2">
      <c r="A272">
        <f>ROW(Source!A500)</f>
        <v>500</v>
      </c>
      <c r="B272">
        <v>52210569</v>
      </c>
      <c r="C272">
        <v>52213607</v>
      </c>
      <c r="D272">
        <v>30595424</v>
      </c>
      <c r="E272">
        <v>1</v>
      </c>
      <c r="F272">
        <v>1</v>
      </c>
      <c r="G272">
        <v>30515945</v>
      </c>
      <c r="H272">
        <v>2</v>
      </c>
      <c r="I272" t="s">
        <v>405</v>
      </c>
      <c r="J272" t="s">
        <v>406</v>
      </c>
      <c r="K272" t="s">
        <v>407</v>
      </c>
      <c r="L272">
        <v>1368</v>
      </c>
      <c r="N272">
        <v>1011</v>
      </c>
      <c r="O272" t="s">
        <v>307</v>
      </c>
      <c r="P272" t="s">
        <v>307</v>
      </c>
      <c r="Q272">
        <v>1</v>
      </c>
      <c r="W272">
        <v>0</v>
      </c>
      <c r="X272">
        <v>569525600</v>
      </c>
      <c r="Y272">
        <f>((AT272*1.2)*1.1)</f>
        <v>0.22440000000000004</v>
      </c>
      <c r="AA272">
        <v>0</v>
      </c>
      <c r="AB272">
        <v>1.47</v>
      </c>
      <c r="AC272">
        <v>0</v>
      </c>
      <c r="AD272">
        <v>0</v>
      </c>
      <c r="AE272">
        <v>0</v>
      </c>
      <c r="AF272">
        <v>0.17</v>
      </c>
      <c r="AG272">
        <v>0</v>
      </c>
      <c r="AH272">
        <v>0</v>
      </c>
      <c r="AI272">
        <v>1</v>
      </c>
      <c r="AJ272">
        <v>8.24</v>
      </c>
      <c r="AK272">
        <v>30.48</v>
      </c>
      <c r="AL272">
        <v>1</v>
      </c>
      <c r="AM272">
        <v>2</v>
      </c>
      <c r="AN272">
        <v>0</v>
      </c>
      <c r="AO272">
        <v>1</v>
      </c>
      <c r="AP272">
        <v>1</v>
      </c>
      <c r="AQ272">
        <v>0</v>
      </c>
      <c r="AR272">
        <v>0</v>
      </c>
      <c r="AS272" t="s">
        <v>3</v>
      </c>
      <c r="AT272">
        <v>0.17</v>
      </c>
      <c r="AU272" t="s">
        <v>26</v>
      </c>
      <c r="AV272">
        <v>0</v>
      </c>
      <c r="AW272">
        <v>2</v>
      </c>
      <c r="AX272">
        <v>52213621</v>
      </c>
      <c r="AY272">
        <v>1</v>
      </c>
      <c r="AZ272">
        <v>2048</v>
      </c>
      <c r="BA272">
        <v>309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CV272">
        <v>0</v>
      </c>
      <c r="CW272">
        <f>ROUND(Y272*Source!I500*DO272,9)</f>
        <v>0</v>
      </c>
      <c r="CX272">
        <f>ROUND(Y272*Source!I500,9)</f>
        <v>2.0196000000000001</v>
      </c>
      <c r="CY272">
        <f>AB272</f>
        <v>1.47</v>
      </c>
      <c r="CZ272">
        <f>AF272</f>
        <v>0.17</v>
      </c>
      <c r="DA272">
        <f>AJ272</f>
        <v>8.24</v>
      </c>
      <c r="DB272">
        <f>ROUND(((ROUND(AT272*CZ272,2)*1.2)*1.1),6)</f>
        <v>3.9600000000000003E-2</v>
      </c>
      <c r="DC272">
        <f>ROUND(((ROUND(AT272*AG272,2)*1.2)*1.1),6)</f>
        <v>0</v>
      </c>
      <c r="DD272" t="s">
        <v>3</v>
      </c>
      <c r="DE272" t="s">
        <v>3</v>
      </c>
      <c r="DF272">
        <f>ROUND(ROUND(AE272,2)*CX272,2)</f>
        <v>0</v>
      </c>
      <c r="DG272">
        <f>ROUND(ROUND(AF272*AJ272,2)*CX272,2)</f>
        <v>2.83</v>
      </c>
      <c r="DH272">
        <f>ROUND(ROUND(AG272*AK272,2)*CX272,2)</f>
        <v>0</v>
      </c>
      <c r="DI272">
        <f t="shared" si="116"/>
        <v>0</v>
      </c>
      <c r="DJ272">
        <f>DG272</f>
        <v>2.83</v>
      </c>
      <c r="DK272">
        <v>0</v>
      </c>
      <c r="DL272" t="s">
        <v>3</v>
      </c>
      <c r="DM272">
        <v>0</v>
      </c>
      <c r="DN272" t="s">
        <v>3</v>
      </c>
      <c r="DO272">
        <v>0</v>
      </c>
    </row>
    <row r="273" spans="1:119" x14ac:dyDescent="0.2">
      <c r="A273">
        <f>ROW(Source!A500)</f>
        <v>500</v>
      </c>
      <c r="B273">
        <v>52210569</v>
      </c>
      <c r="C273">
        <v>52213607</v>
      </c>
      <c r="D273">
        <v>30571178</v>
      </c>
      <c r="E273">
        <v>1</v>
      </c>
      <c r="F273">
        <v>1</v>
      </c>
      <c r="G273">
        <v>30515945</v>
      </c>
      <c r="H273">
        <v>3</v>
      </c>
      <c r="I273" t="s">
        <v>408</v>
      </c>
      <c r="J273" t="s">
        <v>409</v>
      </c>
      <c r="K273" t="s">
        <v>410</v>
      </c>
      <c r="L273">
        <v>1346</v>
      </c>
      <c r="N273">
        <v>1009</v>
      </c>
      <c r="O273" t="s">
        <v>166</v>
      </c>
      <c r="P273" t="s">
        <v>166</v>
      </c>
      <c r="Q273">
        <v>1</v>
      </c>
      <c r="W273">
        <v>0</v>
      </c>
      <c r="X273">
        <v>622621594</v>
      </c>
      <c r="Y273">
        <f t="shared" ref="Y273:Y278" si="127">AT273</f>
        <v>0.4</v>
      </c>
      <c r="AA273">
        <v>53.56</v>
      </c>
      <c r="AB273">
        <v>0</v>
      </c>
      <c r="AC273">
        <v>0</v>
      </c>
      <c r="AD273">
        <v>0</v>
      </c>
      <c r="AE273">
        <v>1.61</v>
      </c>
      <c r="AF273">
        <v>0</v>
      </c>
      <c r="AG273">
        <v>0</v>
      </c>
      <c r="AH273">
        <v>0</v>
      </c>
      <c r="AI273">
        <v>33.270000000000003</v>
      </c>
      <c r="AJ273">
        <v>1</v>
      </c>
      <c r="AK273">
        <v>1</v>
      </c>
      <c r="AL273">
        <v>1</v>
      </c>
      <c r="AM273">
        <v>2</v>
      </c>
      <c r="AN273">
        <v>0</v>
      </c>
      <c r="AO273">
        <v>1</v>
      </c>
      <c r="AP273">
        <v>1</v>
      </c>
      <c r="AQ273">
        <v>0</v>
      </c>
      <c r="AR273">
        <v>0</v>
      </c>
      <c r="AS273" t="s">
        <v>3</v>
      </c>
      <c r="AT273">
        <v>0.4</v>
      </c>
      <c r="AU273" t="s">
        <v>3</v>
      </c>
      <c r="AV273">
        <v>0</v>
      </c>
      <c r="AW273">
        <v>2</v>
      </c>
      <c r="AX273">
        <v>52213622</v>
      </c>
      <c r="AY273">
        <v>1</v>
      </c>
      <c r="AZ273">
        <v>0</v>
      </c>
      <c r="BA273">
        <v>310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CV273">
        <v>0</v>
      </c>
      <c r="CW273">
        <v>0</v>
      </c>
      <c r="CX273">
        <f>ROUND(Y273*Source!I500,9)</f>
        <v>3.6</v>
      </c>
      <c r="CY273">
        <f t="shared" ref="CY273:CY278" si="128">AA273</f>
        <v>53.56</v>
      </c>
      <c r="CZ273">
        <f t="shared" ref="CZ273:CZ278" si="129">AE273</f>
        <v>1.61</v>
      </c>
      <c r="DA273">
        <f t="shared" ref="DA273:DA278" si="130">AI273</f>
        <v>33.270000000000003</v>
      </c>
      <c r="DB273">
        <f t="shared" ref="DB273:DB278" si="131">ROUND(ROUND(AT273*CZ273,2),6)</f>
        <v>0.64</v>
      </c>
      <c r="DC273">
        <f t="shared" ref="DC273:DC278" si="132">ROUND(ROUND(AT273*AG273,2),6)</f>
        <v>0</v>
      </c>
      <c r="DD273" t="s">
        <v>3</v>
      </c>
      <c r="DE273" t="s">
        <v>3</v>
      </c>
      <c r="DF273">
        <f t="shared" ref="DF273:DF278" si="133">ROUND(ROUND(AE273*AI273,2)*CX273,2)</f>
        <v>192.82</v>
      </c>
      <c r="DG273">
        <f t="shared" ref="DG273:DG279" si="134">ROUND(ROUND(AF273,2)*CX273,2)</f>
        <v>0</v>
      </c>
      <c r="DH273">
        <f t="shared" ref="DH273:DH279" si="135">ROUND(ROUND(AG273,2)*CX273,2)</f>
        <v>0</v>
      </c>
      <c r="DI273">
        <f t="shared" si="116"/>
        <v>0</v>
      </c>
      <c r="DJ273">
        <f t="shared" ref="DJ273:DJ278" si="136">DF273</f>
        <v>192.82</v>
      </c>
      <c r="DK273">
        <v>0</v>
      </c>
      <c r="DL273" t="s">
        <v>3</v>
      </c>
      <c r="DM273">
        <v>0</v>
      </c>
      <c r="DN273" t="s">
        <v>3</v>
      </c>
      <c r="DO273">
        <v>0</v>
      </c>
    </row>
    <row r="274" spans="1:119" x14ac:dyDescent="0.2">
      <c r="A274">
        <f>ROW(Source!A500)</f>
        <v>500</v>
      </c>
      <c r="B274">
        <v>52210569</v>
      </c>
      <c r="C274">
        <v>52213607</v>
      </c>
      <c r="D274">
        <v>30572395</v>
      </c>
      <c r="E274">
        <v>1</v>
      </c>
      <c r="F274">
        <v>1</v>
      </c>
      <c r="G274">
        <v>30515945</v>
      </c>
      <c r="H274">
        <v>3</v>
      </c>
      <c r="I274" t="s">
        <v>411</v>
      </c>
      <c r="J274" t="s">
        <v>412</v>
      </c>
      <c r="K274" t="s">
        <v>413</v>
      </c>
      <c r="L274">
        <v>1327</v>
      </c>
      <c r="N274">
        <v>1005</v>
      </c>
      <c r="O274" t="s">
        <v>414</v>
      </c>
      <c r="P274" t="s">
        <v>414</v>
      </c>
      <c r="Q274">
        <v>1</v>
      </c>
      <c r="W274">
        <v>0</v>
      </c>
      <c r="X274">
        <v>1780217480</v>
      </c>
      <c r="Y274">
        <f t="shared" si="127"/>
        <v>0.16</v>
      </c>
      <c r="AA274">
        <v>533.51</v>
      </c>
      <c r="AB274">
        <v>0</v>
      </c>
      <c r="AC274">
        <v>0</v>
      </c>
      <c r="AD274">
        <v>0</v>
      </c>
      <c r="AE274">
        <v>127.33</v>
      </c>
      <c r="AF274">
        <v>0</v>
      </c>
      <c r="AG274">
        <v>0</v>
      </c>
      <c r="AH274">
        <v>0</v>
      </c>
      <c r="AI274">
        <v>4.1900000000000004</v>
      </c>
      <c r="AJ274">
        <v>1</v>
      </c>
      <c r="AK274">
        <v>1</v>
      </c>
      <c r="AL274">
        <v>1</v>
      </c>
      <c r="AM274">
        <v>2</v>
      </c>
      <c r="AN274">
        <v>0</v>
      </c>
      <c r="AO274">
        <v>1</v>
      </c>
      <c r="AP274">
        <v>1</v>
      </c>
      <c r="AQ274">
        <v>0</v>
      </c>
      <c r="AR274">
        <v>0</v>
      </c>
      <c r="AS274" t="s">
        <v>3</v>
      </c>
      <c r="AT274">
        <v>0.16</v>
      </c>
      <c r="AU274" t="s">
        <v>3</v>
      </c>
      <c r="AV274">
        <v>0</v>
      </c>
      <c r="AW274">
        <v>2</v>
      </c>
      <c r="AX274">
        <v>52213623</v>
      </c>
      <c r="AY274">
        <v>1</v>
      </c>
      <c r="AZ274">
        <v>0</v>
      </c>
      <c r="BA274">
        <v>311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CV274">
        <v>0</v>
      </c>
      <c r="CW274">
        <v>0</v>
      </c>
      <c r="CX274">
        <f>ROUND(Y274*Source!I500,9)</f>
        <v>1.44</v>
      </c>
      <c r="CY274">
        <f t="shared" si="128"/>
        <v>533.51</v>
      </c>
      <c r="CZ274">
        <f t="shared" si="129"/>
        <v>127.33</v>
      </c>
      <c r="DA274">
        <f t="shared" si="130"/>
        <v>4.1900000000000004</v>
      </c>
      <c r="DB274">
        <f t="shared" si="131"/>
        <v>20.37</v>
      </c>
      <c r="DC274">
        <f t="shared" si="132"/>
        <v>0</v>
      </c>
      <c r="DD274" t="s">
        <v>3</v>
      </c>
      <c r="DE274" t="s">
        <v>3</v>
      </c>
      <c r="DF274">
        <f t="shared" si="133"/>
        <v>768.25</v>
      </c>
      <c r="DG274">
        <f t="shared" si="134"/>
        <v>0</v>
      </c>
      <c r="DH274">
        <f t="shared" si="135"/>
        <v>0</v>
      </c>
      <c r="DI274">
        <f t="shared" si="116"/>
        <v>0</v>
      </c>
      <c r="DJ274">
        <f t="shared" si="136"/>
        <v>768.25</v>
      </c>
      <c r="DK274">
        <v>0</v>
      </c>
      <c r="DL274" t="s">
        <v>3</v>
      </c>
      <c r="DM274">
        <v>0</v>
      </c>
      <c r="DN274" t="s">
        <v>3</v>
      </c>
      <c r="DO274">
        <v>0</v>
      </c>
    </row>
    <row r="275" spans="1:119" x14ac:dyDescent="0.2">
      <c r="A275">
        <f>ROW(Source!A500)</f>
        <v>500</v>
      </c>
      <c r="B275">
        <v>52210569</v>
      </c>
      <c r="C275">
        <v>52213607</v>
      </c>
      <c r="D275">
        <v>30573415</v>
      </c>
      <c r="E275">
        <v>1</v>
      </c>
      <c r="F275">
        <v>1</v>
      </c>
      <c r="G275">
        <v>30515945</v>
      </c>
      <c r="H275">
        <v>3</v>
      </c>
      <c r="I275" t="s">
        <v>415</v>
      </c>
      <c r="J275" t="s">
        <v>416</v>
      </c>
      <c r="K275" t="s">
        <v>417</v>
      </c>
      <c r="L275">
        <v>1346</v>
      </c>
      <c r="N275">
        <v>1009</v>
      </c>
      <c r="O275" t="s">
        <v>166</v>
      </c>
      <c r="P275" t="s">
        <v>166</v>
      </c>
      <c r="Q275">
        <v>1</v>
      </c>
      <c r="W275">
        <v>0</v>
      </c>
      <c r="X275">
        <v>-1558522825</v>
      </c>
      <c r="Y275">
        <f t="shared" si="127"/>
        <v>2.2679999999999998</v>
      </c>
      <c r="AA275">
        <v>66.459999999999994</v>
      </c>
      <c r="AB275">
        <v>0</v>
      </c>
      <c r="AC275">
        <v>0</v>
      </c>
      <c r="AD275">
        <v>0</v>
      </c>
      <c r="AE275">
        <v>6.27</v>
      </c>
      <c r="AF275">
        <v>0</v>
      </c>
      <c r="AG275">
        <v>0</v>
      </c>
      <c r="AH275">
        <v>0</v>
      </c>
      <c r="AI275">
        <v>10.6</v>
      </c>
      <c r="AJ275">
        <v>1</v>
      </c>
      <c r="AK275">
        <v>1</v>
      </c>
      <c r="AL275">
        <v>1</v>
      </c>
      <c r="AM275">
        <v>2</v>
      </c>
      <c r="AN275">
        <v>0</v>
      </c>
      <c r="AO275">
        <v>1</v>
      </c>
      <c r="AP275">
        <v>1</v>
      </c>
      <c r="AQ275">
        <v>0</v>
      </c>
      <c r="AR275">
        <v>0</v>
      </c>
      <c r="AS275" t="s">
        <v>3</v>
      </c>
      <c r="AT275">
        <v>2.2679999999999998</v>
      </c>
      <c r="AU275" t="s">
        <v>3</v>
      </c>
      <c r="AV275">
        <v>0</v>
      </c>
      <c r="AW275">
        <v>2</v>
      </c>
      <c r="AX275">
        <v>52213624</v>
      </c>
      <c r="AY275">
        <v>1</v>
      </c>
      <c r="AZ275">
        <v>0</v>
      </c>
      <c r="BA275">
        <v>312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CV275">
        <v>0</v>
      </c>
      <c r="CW275">
        <v>0</v>
      </c>
      <c r="CX275">
        <f>ROUND(Y275*Source!I500,9)</f>
        <v>20.411999999999999</v>
      </c>
      <c r="CY275">
        <f t="shared" si="128"/>
        <v>66.459999999999994</v>
      </c>
      <c r="CZ275">
        <f t="shared" si="129"/>
        <v>6.27</v>
      </c>
      <c r="DA275">
        <f t="shared" si="130"/>
        <v>10.6</v>
      </c>
      <c r="DB275">
        <f t="shared" si="131"/>
        <v>14.22</v>
      </c>
      <c r="DC275">
        <f t="shared" si="132"/>
        <v>0</v>
      </c>
      <c r="DD275" t="s">
        <v>3</v>
      </c>
      <c r="DE275" t="s">
        <v>3</v>
      </c>
      <c r="DF275">
        <f t="shared" si="133"/>
        <v>1356.58</v>
      </c>
      <c r="DG275">
        <f t="shared" si="134"/>
        <v>0</v>
      </c>
      <c r="DH275">
        <f t="shared" si="135"/>
        <v>0</v>
      </c>
      <c r="DI275">
        <f t="shared" si="116"/>
        <v>0</v>
      </c>
      <c r="DJ275">
        <f t="shared" si="136"/>
        <v>1356.58</v>
      </c>
      <c r="DK275">
        <v>0</v>
      </c>
      <c r="DL275" t="s">
        <v>3</v>
      </c>
      <c r="DM275">
        <v>0</v>
      </c>
      <c r="DN275" t="s">
        <v>3</v>
      </c>
      <c r="DO275">
        <v>0</v>
      </c>
    </row>
    <row r="276" spans="1:119" x14ac:dyDescent="0.2">
      <c r="A276">
        <f>ROW(Source!A500)</f>
        <v>500</v>
      </c>
      <c r="B276">
        <v>52210569</v>
      </c>
      <c r="C276">
        <v>52213607</v>
      </c>
      <c r="D276">
        <v>30573579</v>
      </c>
      <c r="E276">
        <v>1</v>
      </c>
      <c r="F276">
        <v>1</v>
      </c>
      <c r="G276">
        <v>30515945</v>
      </c>
      <c r="H276">
        <v>3</v>
      </c>
      <c r="I276" t="s">
        <v>418</v>
      </c>
      <c r="J276" t="s">
        <v>419</v>
      </c>
      <c r="K276" t="s">
        <v>420</v>
      </c>
      <c r="L276">
        <v>1354</v>
      </c>
      <c r="N276">
        <v>1010</v>
      </c>
      <c r="O276" t="s">
        <v>47</v>
      </c>
      <c r="P276" t="s">
        <v>47</v>
      </c>
      <c r="Q276">
        <v>1</v>
      </c>
      <c r="W276">
        <v>0</v>
      </c>
      <c r="X276">
        <v>1143653381</v>
      </c>
      <c r="Y276">
        <f t="shared" si="127"/>
        <v>4.0599999999999996</v>
      </c>
      <c r="AA276">
        <v>24.5</v>
      </c>
      <c r="AB276">
        <v>0</v>
      </c>
      <c r="AC276">
        <v>0</v>
      </c>
      <c r="AD276">
        <v>0</v>
      </c>
      <c r="AE276">
        <v>3.22</v>
      </c>
      <c r="AF276">
        <v>0</v>
      </c>
      <c r="AG276">
        <v>0</v>
      </c>
      <c r="AH276">
        <v>0</v>
      </c>
      <c r="AI276">
        <v>7.61</v>
      </c>
      <c r="AJ276">
        <v>1</v>
      </c>
      <c r="AK276">
        <v>1</v>
      </c>
      <c r="AL276">
        <v>1</v>
      </c>
      <c r="AM276">
        <v>2</v>
      </c>
      <c r="AN276">
        <v>0</v>
      </c>
      <c r="AO276">
        <v>1</v>
      </c>
      <c r="AP276">
        <v>1</v>
      </c>
      <c r="AQ276">
        <v>0</v>
      </c>
      <c r="AR276">
        <v>0</v>
      </c>
      <c r="AS276" t="s">
        <v>3</v>
      </c>
      <c r="AT276">
        <v>4.0599999999999996</v>
      </c>
      <c r="AU276" t="s">
        <v>3</v>
      </c>
      <c r="AV276">
        <v>0</v>
      </c>
      <c r="AW276">
        <v>2</v>
      </c>
      <c r="AX276">
        <v>52213625</v>
      </c>
      <c r="AY276">
        <v>1</v>
      </c>
      <c r="AZ276">
        <v>0</v>
      </c>
      <c r="BA276">
        <v>313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CV276">
        <v>0</v>
      </c>
      <c r="CW276">
        <v>0</v>
      </c>
      <c r="CX276">
        <f>ROUND(Y276*Source!I500,9)</f>
        <v>36.54</v>
      </c>
      <c r="CY276">
        <f t="shared" si="128"/>
        <v>24.5</v>
      </c>
      <c r="CZ276">
        <f t="shared" si="129"/>
        <v>3.22</v>
      </c>
      <c r="DA276">
        <f t="shared" si="130"/>
        <v>7.61</v>
      </c>
      <c r="DB276">
        <f t="shared" si="131"/>
        <v>13.07</v>
      </c>
      <c r="DC276">
        <f t="shared" si="132"/>
        <v>0</v>
      </c>
      <c r="DD276" t="s">
        <v>3</v>
      </c>
      <c r="DE276" t="s">
        <v>3</v>
      </c>
      <c r="DF276">
        <f t="shared" si="133"/>
        <v>895.23</v>
      </c>
      <c r="DG276">
        <f t="shared" si="134"/>
        <v>0</v>
      </c>
      <c r="DH276">
        <f t="shared" si="135"/>
        <v>0</v>
      </c>
      <c r="DI276">
        <f t="shared" si="116"/>
        <v>0</v>
      </c>
      <c r="DJ276">
        <f t="shared" si="136"/>
        <v>895.23</v>
      </c>
      <c r="DK276">
        <v>0</v>
      </c>
      <c r="DL276" t="s">
        <v>3</v>
      </c>
      <c r="DM276">
        <v>0</v>
      </c>
      <c r="DN276" t="s">
        <v>3</v>
      </c>
      <c r="DO276">
        <v>0</v>
      </c>
    </row>
    <row r="277" spans="1:119" x14ac:dyDescent="0.2">
      <c r="A277">
        <f>ROW(Source!A500)</f>
        <v>500</v>
      </c>
      <c r="B277">
        <v>52210569</v>
      </c>
      <c r="C277">
        <v>52213607</v>
      </c>
      <c r="D277">
        <v>30571906</v>
      </c>
      <c r="E277">
        <v>1</v>
      </c>
      <c r="F277">
        <v>1</v>
      </c>
      <c r="G277">
        <v>30515945</v>
      </c>
      <c r="H277">
        <v>3</v>
      </c>
      <c r="I277" t="s">
        <v>421</v>
      </c>
      <c r="J277" t="s">
        <v>422</v>
      </c>
      <c r="K277" t="s">
        <v>423</v>
      </c>
      <c r="L277">
        <v>1348</v>
      </c>
      <c r="N277">
        <v>1009</v>
      </c>
      <c r="O277" t="s">
        <v>323</v>
      </c>
      <c r="P277" t="s">
        <v>323</v>
      </c>
      <c r="Q277">
        <v>1000</v>
      </c>
      <c r="W277">
        <v>0</v>
      </c>
      <c r="X277">
        <v>1034648933</v>
      </c>
      <c r="Y277">
        <f t="shared" si="127"/>
        <v>2.0000000000000002E-5</v>
      </c>
      <c r="AA277">
        <v>1033454.21</v>
      </c>
      <c r="AB277">
        <v>0</v>
      </c>
      <c r="AC277">
        <v>0</v>
      </c>
      <c r="AD277">
        <v>0</v>
      </c>
      <c r="AE277">
        <v>81246.399999999994</v>
      </c>
      <c r="AF277">
        <v>0</v>
      </c>
      <c r="AG277">
        <v>0</v>
      </c>
      <c r="AH277">
        <v>0</v>
      </c>
      <c r="AI277">
        <v>12.72</v>
      </c>
      <c r="AJ277">
        <v>1</v>
      </c>
      <c r="AK277">
        <v>1</v>
      </c>
      <c r="AL277">
        <v>1</v>
      </c>
      <c r="AM277">
        <v>2</v>
      </c>
      <c r="AN277">
        <v>0</v>
      </c>
      <c r="AO277">
        <v>1</v>
      </c>
      <c r="AP277">
        <v>1</v>
      </c>
      <c r="AQ277">
        <v>0</v>
      </c>
      <c r="AR277">
        <v>0</v>
      </c>
      <c r="AS277" t="s">
        <v>3</v>
      </c>
      <c r="AT277">
        <v>2.0000000000000002E-5</v>
      </c>
      <c r="AU277" t="s">
        <v>3</v>
      </c>
      <c r="AV277">
        <v>0</v>
      </c>
      <c r="AW277">
        <v>2</v>
      </c>
      <c r="AX277">
        <v>52213626</v>
      </c>
      <c r="AY277">
        <v>1</v>
      </c>
      <c r="AZ277">
        <v>0</v>
      </c>
      <c r="BA277">
        <v>314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CV277">
        <v>0</v>
      </c>
      <c r="CW277">
        <v>0</v>
      </c>
      <c r="CX277">
        <f>ROUND(Y277*Source!I500,9)</f>
        <v>1.8000000000000001E-4</v>
      </c>
      <c r="CY277">
        <f t="shared" si="128"/>
        <v>1033454.21</v>
      </c>
      <c r="CZ277">
        <f t="shared" si="129"/>
        <v>81246.399999999994</v>
      </c>
      <c r="DA277">
        <f t="shared" si="130"/>
        <v>12.72</v>
      </c>
      <c r="DB277">
        <f t="shared" si="131"/>
        <v>1.62</v>
      </c>
      <c r="DC277">
        <f t="shared" si="132"/>
        <v>0</v>
      </c>
      <c r="DD277" t="s">
        <v>3</v>
      </c>
      <c r="DE277" t="s">
        <v>3</v>
      </c>
      <c r="DF277">
        <f t="shared" si="133"/>
        <v>186.02</v>
      </c>
      <c r="DG277">
        <f t="shared" si="134"/>
        <v>0</v>
      </c>
      <c r="DH277">
        <f t="shared" si="135"/>
        <v>0</v>
      </c>
      <c r="DI277">
        <f t="shared" si="116"/>
        <v>0</v>
      </c>
      <c r="DJ277">
        <f t="shared" si="136"/>
        <v>186.02</v>
      </c>
      <c r="DK277">
        <v>0</v>
      </c>
      <c r="DL277" t="s">
        <v>3</v>
      </c>
      <c r="DM277">
        <v>0</v>
      </c>
      <c r="DN277" t="s">
        <v>3</v>
      </c>
      <c r="DO277">
        <v>0</v>
      </c>
    </row>
    <row r="278" spans="1:119" x14ac:dyDescent="0.2">
      <c r="A278">
        <f>ROW(Source!A500)</f>
        <v>500</v>
      </c>
      <c r="B278">
        <v>52210569</v>
      </c>
      <c r="C278">
        <v>52213607</v>
      </c>
      <c r="D278">
        <v>30574814</v>
      </c>
      <c r="E278">
        <v>1</v>
      </c>
      <c r="F278">
        <v>1</v>
      </c>
      <c r="G278">
        <v>30515945</v>
      </c>
      <c r="H278">
        <v>3</v>
      </c>
      <c r="I278" t="s">
        <v>424</v>
      </c>
      <c r="J278" t="s">
        <v>425</v>
      </c>
      <c r="K278" t="s">
        <v>426</v>
      </c>
      <c r="L278">
        <v>1296</v>
      </c>
      <c r="N278">
        <v>1002</v>
      </c>
      <c r="O278" t="s">
        <v>427</v>
      </c>
      <c r="P278" t="s">
        <v>427</v>
      </c>
      <c r="Q278">
        <v>1</v>
      </c>
      <c r="W278">
        <v>0</v>
      </c>
      <c r="X278">
        <v>1316136962</v>
      </c>
      <c r="Y278">
        <f t="shared" si="127"/>
        <v>0.7</v>
      </c>
      <c r="AA278">
        <v>94.8</v>
      </c>
      <c r="AB278">
        <v>0</v>
      </c>
      <c r="AC278">
        <v>0</v>
      </c>
      <c r="AD278">
        <v>0</v>
      </c>
      <c r="AE278">
        <v>16.260000000000002</v>
      </c>
      <c r="AF278">
        <v>0</v>
      </c>
      <c r="AG278">
        <v>0</v>
      </c>
      <c r="AH278">
        <v>0</v>
      </c>
      <c r="AI278">
        <v>5.83</v>
      </c>
      <c r="AJ278">
        <v>1</v>
      </c>
      <c r="AK278">
        <v>1</v>
      </c>
      <c r="AL278">
        <v>1</v>
      </c>
      <c r="AM278">
        <v>2</v>
      </c>
      <c r="AN278">
        <v>0</v>
      </c>
      <c r="AO278">
        <v>1</v>
      </c>
      <c r="AP278">
        <v>1</v>
      </c>
      <c r="AQ278">
        <v>0</v>
      </c>
      <c r="AR278">
        <v>0</v>
      </c>
      <c r="AS278" t="s">
        <v>3</v>
      </c>
      <c r="AT278">
        <v>0.7</v>
      </c>
      <c r="AU278" t="s">
        <v>3</v>
      </c>
      <c r="AV278">
        <v>0</v>
      </c>
      <c r="AW278">
        <v>2</v>
      </c>
      <c r="AX278">
        <v>52213627</v>
      </c>
      <c r="AY278">
        <v>1</v>
      </c>
      <c r="AZ278">
        <v>0</v>
      </c>
      <c r="BA278">
        <v>315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CV278">
        <v>0</v>
      </c>
      <c r="CW278">
        <v>0</v>
      </c>
      <c r="CX278">
        <f>ROUND(Y278*Source!I500,9)</f>
        <v>6.3</v>
      </c>
      <c r="CY278">
        <f t="shared" si="128"/>
        <v>94.8</v>
      </c>
      <c r="CZ278">
        <f t="shared" si="129"/>
        <v>16.260000000000002</v>
      </c>
      <c r="DA278">
        <f t="shared" si="130"/>
        <v>5.83</v>
      </c>
      <c r="DB278">
        <f t="shared" si="131"/>
        <v>11.38</v>
      </c>
      <c r="DC278">
        <f t="shared" si="132"/>
        <v>0</v>
      </c>
      <c r="DD278" t="s">
        <v>3</v>
      </c>
      <c r="DE278" t="s">
        <v>3</v>
      </c>
      <c r="DF278">
        <f t="shared" si="133"/>
        <v>597.24</v>
      </c>
      <c r="DG278">
        <f t="shared" si="134"/>
        <v>0</v>
      </c>
      <c r="DH278">
        <f t="shared" si="135"/>
        <v>0</v>
      </c>
      <c r="DI278">
        <f t="shared" si="116"/>
        <v>0</v>
      </c>
      <c r="DJ278">
        <f t="shared" si="136"/>
        <v>597.24</v>
      </c>
      <c r="DK278">
        <v>0</v>
      </c>
      <c r="DL278" t="s">
        <v>3</v>
      </c>
      <c r="DM278">
        <v>0</v>
      </c>
      <c r="DN278" t="s">
        <v>3</v>
      </c>
      <c r="DO278">
        <v>0</v>
      </c>
    </row>
    <row r="279" spans="1:119" x14ac:dyDescent="0.2">
      <c r="A279">
        <f>ROW(Source!A505)</f>
        <v>505</v>
      </c>
      <c r="B279">
        <v>52210627</v>
      </c>
      <c r="C279">
        <v>52213631</v>
      </c>
      <c r="D279">
        <v>30515951</v>
      </c>
      <c r="E279">
        <v>30515945</v>
      </c>
      <c r="F279">
        <v>1</v>
      </c>
      <c r="G279">
        <v>30515945</v>
      </c>
      <c r="H279">
        <v>1</v>
      </c>
      <c r="I279" t="s">
        <v>301</v>
      </c>
      <c r="J279" t="s">
        <v>3</v>
      </c>
      <c r="K279" t="s">
        <v>302</v>
      </c>
      <c r="L279">
        <v>1191</v>
      </c>
      <c r="N279">
        <v>1013</v>
      </c>
      <c r="O279" t="s">
        <v>303</v>
      </c>
      <c r="P279" t="s">
        <v>303</v>
      </c>
      <c r="Q279">
        <v>1</v>
      </c>
      <c r="W279">
        <v>0</v>
      </c>
      <c r="X279">
        <v>476480486</v>
      </c>
      <c r="Y279">
        <f>((AT279*1.2)*1.1)</f>
        <v>164.57760000000002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1</v>
      </c>
      <c r="AJ279">
        <v>1</v>
      </c>
      <c r="AK279">
        <v>1</v>
      </c>
      <c r="AL279">
        <v>1</v>
      </c>
      <c r="AM279">
        <v>5</v>
      </c>
      <c r="AN279">
        <v>0</v>
      </c>
      <c r="AO279">
        <v>1</v>
      </c>
      <c r="AP279">
        <v>1</v>
      </c>
      <c r="AQ279">
        <v>0</v>
      </c>
      <c r="AR279">
        <v>0</v>
      </c>
      <c r="AS279" t="s">
        <v>3</v>
      </c>
      <c r="AT279">
        <v>124.68</v>
      </c>
      <c r="AU279" t="s">
        <v>26</v>
      </c>
      <c r="AV279">
        <v>1</v>
      </c>
      <c r="AW279">
        <v>2</v>
      </c>
      <c r="AX279">
        <v>52213638</v>
      </c>
      <c r="AY279">
        <v>1</v>
      </c>
      <c r="AZ279">
        <v>2048</v>
      </c>
      <c r="BA279">
        <v>317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CU279">
        <f>ROUND(AT279*Source!I505*AH279*AL279,2)</f>
        <v>0</v>
      </c>
      <c r="CV279">
        <f>ROUND(Y279*Source!I505,9)</f>
        <v>9.8746559999999999</v>
      </c>
      <c r="CW279">
        <v>0</v>
      </c>
      <c r="CX279">
        <f>ROUND(Y279*Source!I505,9)</f>
        <v>9.8746559999999999</v>
      </c>
      <c r="CY279">
        <f>AD279</f>
        <v>0</v>
      </c>
      <c r="CZ279">
        <f>AH279</f>
        <v>0</v>
      </c>
      <c r="DA279">
        <f>AL279</f>
        <v>1</v>
      </c>
      <c r="DB279">
        <f>ROUND(((ROUND(AT279*CZ279,2)*1.2)*1.1),6)</f>
        <v>0</v>
      </c>
      <c r="DC279">
        <f>ROUND(((ROUND(AT279*AG279,2)*1.2)*1.1),6)</f>
        <v>0</v>
      </c>
      <c r="DD279" t="s">
        <v>3</v>
      </c>
      <c r="DE279" t="s">
        <v>3</v>
      </c>
      <c r="DF279">
        <f>ROUND(ROUND(AE279,2)*CX279,2)</f>
        <v>0</v>
      </c>
      <c r="DG279">
        <f t="shared" si="134"/>
        <v>0</v>
      </c>
      <c r="DH279">
        <f t="shared" si="135"/>
        <v>0</v>
      </c>
      <c r="DI279">
        <f t="shared" si="116"/>
        <v>0</v>
      </c>
      <c r="DJ279">
        <f>DI279</f>
        <v>0</v>
      </c>
      <c r="DK279">
        <v>0</v>
      </c>
      <c r="DL279" t="s">
        <v>3</v>
      </c>
      <c r="DM279">
        <v>0</v>
      </c>
      <c r="DN279" t="s">
        <v>3</v>
      </c>
      <c r="DO279">
        <v>0</v>
      </c>
    </row>
    <row r="280" spans="1:119" x14ac:dyDescent="0.2">
      <c r="A280">
        <f>ROW(Source!A505)</f>
        <v>505</v>
      </c>
      <c r="B280">
        <v>52210627</v>
      </c>
      <c r="C280">
        <v>52213631</v>
      </c>
      <c r="D280">
        <v>30596074</v>
      </c>
      <c r="E280">
        <v>1</v>
      </c>
      <c r="F280">
        <v>1</v>
      </c>
      <c r="G280">
        <v>30515945</v>
      </c>
      <c r="H280">
        <v>2</v>
      </c>
      <c r="I280" t="s">
        <v>349</v>
      </c>
      <c r="J280" t="s">
        <v>350</v>
      </c>
      <c r="K280" t="s">
        <v>351</v>
      </c>
      <c r="L280">
        <v>1368</v>
      </c>
      <c r="N280">
        <v>1011</v>
      </c>
      <c r="O280" t="s">
        <v>307</v>
      </c>
      <c r="P280" t="s">
        <v>307</v>
      </c>
      <c r="Q280">
        <v>1</v>
      </c>
      <c r="W280">
        <v>0</v>
      </c>
      <c r="X280">
        <v>-1440889904</v>
      </c>
      <c r="Y280">
        <f>((AT280*1.2)*1.1)</f>
        <v>0.21120000000000003</v>
      </c>
      <c r="AA280">
        <v>0</v>
      </c>
      <c r="AB280">
        <v>1056.25</v>
      </c>
      <c r="AC280">
        <v>402.74</v>
      </c>
      <c r="AD280">
        <v>0</v>
      </c>
      <c r="AE280">
        <v>0</v>
      </c>
      <c r="AF280">
        <v>83.1</v>
      </c>
      <c r="AG280">
        <v>12.62</v>
      </c>
      <c r="AH280">
        <v>0</v>
      </c>
      <c r="AI280">
        <v>1</v>
      </c>
      <c r="AJ280">
        <v>12.14</v>
      </c>
      <c r="AK280">
        <v>30.48</v>
      </c>
      <c r="AL280">
        <v>1</v>
      </c>
      <c r="AM280">
        <v>2</v>
      </c>
      <c r="AN280">
        <v>0</v>
      </c>
      <c r="AO280">
        <v>1</v>
      </c>
      <c r="AP280">
        <v>1</v>
      </c>
      <c r="AQ280">
        <v>0</v>
      </c>
      <c r="AR280">
        <v>0</v>
      </c>
      <c r="AS280" t="s">
        <v>3</v>
      </c>
      <c r="AT280">
        <v>0.16</v>
      </c>
      <c r="AU280" t="s">
        <v>26</v>
      </c>
      <c r="AV280">
        <v>0</v>
      </c>
      <c r="AW280">
        <v>2</v>
      </c>
      <c r="AX280">
        <v>52213639</v>
      </c>
      <c r="AY280">
        <v>1</v>
      </c>
      <c r="AZ280">
        <v>2048</v>
      </c>
      <c r="BA280">
        <v>318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CV280">
        <v>0</v>
      </c>
      <c r="CW280">
        <f>ROUND(Y280*Source!I505*DO280,9)</f>
        <v>0</v>
      </c>
      <c r="CX280">
        <f>ROUND(Y280*Source!I505,9)</f>
        <v>1.2671999999999999E-2</v>
      </c>
      <c r="CY280">
        <f>AB280</f>
        <v>1056.25</v>
      </c>
      <c r="CZ280">
        <f>AF280</f>
        <v>83.1</v>
      </c>
      <c r="DA280">
        <f>AJ280</f>
        <v>12.14</v>
      </c>
      <c r="DB280">
        <f>ROUND(((ROUND(AT280*CZ280,2)*1.2)*1.1),6)</f>
        <v>17.556000000000001</v>
      </c>
      <c r="DC280">
        <f>ROUND(((ROUND(AT280*AG280,2)*1.2)*1.1),6)</f>
        <v>2.6663999999999999</v>
      </c>
      <c r="DD280" t="s">
        <v>3</v>
      </c>
      <c r="DE280" t="s">
        <v>3</v>
      </c>
      <c r="DF280">
        <f>ROUND(ROUND(AE280,2)*CX280,2)</f>
        <v>0</v>
      </c>
      <c r="DG280">
        <f>ROUND(ROUND(AF280*AJ280,2)*CX280,2)</f>
        <v>12.78</v>
      </c>
      <c r="DH280">
        <f>ROUND(ROUND(AG280*AK280,2)*CX280,2)</f>
        <v>4.87</v>
      </c>
      <c r="DI280">
        <f t="shared" si="116"/>
        <v>0</v>
      </c>
      <c r="DJ280">
        <f>DG280</f>
        <v>12.78</v>
      </c>
      <c r="DK280">
        <v>0</v>
      </c>
      <c r="DL280" t="s">
        <v>3</v>
      </c>
      <c r="DM280">
        <v>0</v>
      </c>
      <c r="DN280" t="s">
        <v>3</v>
      </c>
      <c r="DO280">
        <v>0</v>
      </c>
    </row>
    <row r="281" spans="1:119" x14ac:dyDescent="0.2">
      <c r="A281">
        <f>ROW(Source!A505)</f>
        <v>505</v>
      </c>
      <c r="B281">
        <v>52210627</v>
      </c>
      <c r="C281">
        <v>52213631</v>
      </c>
      <c r="D281">
        <v>30571178</v>
      </c>
      <c r="E281">
        <v>1</v>
      </c>
      <c r="F281">
        <v>1</v>
      </c>
      <c r="G281">
        <v>30515945</v>
      </c>
      <c r="H281">
        <v>3</v>
      </c>
      <c r="I281" t="s">
        <v>408</v>
      </c>
      <c r="J281" t="s">
        <v>409</v>
      </c>
      <c r="K281" t="s">
        <v>410</v>
      </c>
      <c r="L281">
        <v>1346</v>
      </c>
      <c r="N281">
        <v>1009</v>
      </c>
      <c r="O281" t="s">
        <v>166</v>
      </c>
      <c r="P281" t="s">
        <v>166</v>
      </c>
      <c r="Q281">
        <v>1</v>
      </c>
      <c r="W281">
        <v>0</v>
      </c>
      <c r="X281">
        <v>622621594</v>
      </c>
      <c r="Y281">
        <f>AT281</f>
        <v>5</v>
      </c>
      <c r="AA281">
        <v>53.56</v>
      </c>
      <c r="AB281">
        <v>0</v>
      </c>
      <c r="AC281">
        <v>0</v>
      </c>
      <c r="AD281">
        <v>0</v>
      </c>
      <c r="AE281">
        <v>1.61</v>
      </c>
      <c r="AF281">
        <v>0</v>
      </c>
      <c r="AG281">
        <v>0</v>
      </c>
      <c r="AH281">
        <v>0</v>
      </c>
      <c r="AI281">
        <v>33.270000000000003</v>
      </c>
      <c r="AJ281">
        <v>1</v>
      </c>
      <c r="AK281">
        <v>1</v>
      </c>
      <c r="AL281">
        <v>1</v>
      </c>
      <c r="AM281">
        <v>2</v>
      </c>
      <c r="AN281">
        <v>0</v>
      </c>
      <c r="AO281">
        <v>1</v>
      </c>
      <c r="AP281">
        <v>1</v>
      </c>
      <c r="AQ281">
        <v>0</v>
      </c>
      <c r="AR281">
        <v>0</v>
      </c>
      <c r="AS281" t="s">
        <v>3</v>
      </c>
      <c r="AT281">
        <v>5</v>
      </c>
      <c r="AU281" t="s">
        <v>3</v>
      </c>
      <c r="AV281">
        <v>0</v>
      </c>
      <c r="AW281">
        <v>2</v>
      </c>
      <c r="AX281">
        <v>52213640</v>
      </c>
      <c r="AY281">
        <v>1</v>
      </c>
      <c r="AZ281">
        <v>0</v>
      </c>
      <c r="BA281">
        <v>319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CV281">
        <v>0</v>
      </c>
      <c r="CW281">
        <v>0</v>
      </c>
      <c r="CX281">
        <f>ROUND(Y281*Source!I505,9)</f>
        <v>0.3</v>
      </c>
      <c r="CY281">
        <f>AA281</f>
        <v>53.56</v>
      </c>
      <c r="CZ281">
        <f>AE281</f>
        <v>1.61</v>
      </c>
      <c r="DA281">
        <f>AI281</f>
        <v>33.270000000000003</v>
      </c>
      <c r="DB281">
        <f>ROUND(ROUND(AT281*CZ281,2),6)</f>
        <v>8.0500000000000007</v>
      </c>
      <c r="DC281">
        <f>ROUND(ROUND(AT281*AG281,2),6)</f>
        <v>0</v>
      </c>
      <c r="DD281" t="s">
        <v>3</v>
      </c>
      <c r="DE281" t="s">
        <v>3</v>
      </c>
      <c r="DF281">
        <f>ROUND(ROUND(AE281*AI281,2)*CX281,2)</f>
        <v>16.07</v>
      </c>
      <c r="DG281">
        <f>ROUND(ROUND(AF281,2)*CX281,2)</f>
        <v>0</v>
      </c>
      <c r="DH281">
        <f>ROUND(ROUND(AG281,2)*CX281,2)</f>
        <v>0</v>
      </c>
      <c r="DI281">
        <f t="shared" si="116"/>
        <v>0</v>
      </c>
      <c r="DJ281">
        <f>DF281</f>
        <v>16.07</v>
      </c>
      <c r="DK281">
        <v>0</v>
      </c>
      <c r="DL281" t="s">
        <v>3</v>
      </c>
      <c r="DM281">
        <v>0</v>
      </c>
      <c r="DN281" t="s">
        <v>3</v>
      </c>
      <c r="DO281">
        <v>0</v>
      </c>
    </row>
    <row r="282" spans="1:119" x14ac:dyDescent="0.2">
      <c r="A282">
        <f>ROW(Source!A505)</f>
        <v>505</v>
      </c>
      <c r="B282">
        <v>52210627</v>
      </c>
      <c r="C282">
        <v>52213631</v>
      </c>
      <c r="D282">
        <v>30572395</v>
      </c>
      <c r="E282">
        <v>1</v>
      </c>
      <c r="F282">
        <v>1</v>
      </c>
      <c r="G282">
        <v>30515945</v>
      </c>
      <c r="H282">
        <v>3</v>
      </c>
      <c r="I282" t="s">
        <v>411</v>
      </c>
      <c r="J282" t="s">
        <v>412</v>
      </c>
      <c r="K282" t="s">
        <v>413</v>
      </c>
      <c r="L282">
        <v>1327</v>
      </c>
      <c r="N282">
        <v>1005</v>
      </c>
      <c r="O282" t="s">
        <v>414</v>
      </c>
      <c r="P282" t="s">
        <v>414</v>
      </c>
      <c r="Q282">
        <v>1</v>
      </c>
      <c r="W282">
        <v>0</v>
      </c>
      <c r="X282">
        <v>1780217480</v>
      </c>
      <c r="Y282">
        <f>AT282</f>
        <v>6</v>
      </c>
      <c r="AA282">
        <v>533.51</v>
      </c>
      <c r="AB282">
        <v>0</v>
      </c>
      <c r="AC282">
        <v>0</v>
      </c>
      <c r="AD282">
        <v>0</v>
      </c>
      <c r="AE282">
        <v>127.33</v>
      </c>
      <c r="AF282">
        <v>0</v>
      </c>
      <c r="AG282">
        <v>0</v>
      </c>
      <c r="AH282">
        <v>0</v>
      </c>
      <c r="AI282">
        <v>4.1900000000000004</v>
      </c>
      <c r="AJ282">
        <v>1</v>
      </c>
      <c r="AK282">
        <v>1</v>
      </c>
      <c r="AL282">
        <v>1</v>
      </c>
      <c r="AM282">
        <v>2</v>
      </c>
      <c r="AN282">
        <v>0</v>
      </c>
      <c r="AO282">
        <v>1</v>
      </c>
      <c r="AP282">
        <v>1</v>
      </c>
      <c r="AQ282">
        <v>0</v>
      </c>
      <c r="AR282">
        <v>0</v>
      </c>
      <c r="AS282" t="s">
        <v>3</v>
      </c>
      <c r="AT282">
        <v>6</v>
      </c>
      <c r="AU282" t="s">
        <v>3</v>
      </c>
      <c r="AV282">
        <v>0</v>
      </c>
      <c r="AW282">
        <v>2</v>
      </c>
      <c r="AX282">
        <v>52213641</v>
      </c>
      <c r="AY282">
        <v>1</v>
      </c>
      <c r="AZ282">
        <v>0</v>
      </c>
      <c r="BA282">
        <v>320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CV282">
        <v>0</v>
      </c>
      <c r="CW282">
        <v>0</v>
      </c>
      <c r="CX282">
        <f>ROUND(Y282*Source!I505,9)</f>
        <v>0.36</v>
      </c>
      <c r="CY282">
        <f>AA282</f>
        <v>533.51</v>
      </c>
      <c r="CZ282">
        <f>AE282</f>
        <v>127.33</v>
      </c>
      <c r="DA282">
        <f>AI282</f>
        <v>4.1900000000000004</v>
      </c>
      <c r="DB282">
        <f>ROUND(ROUND(AT282*CZ282,2),6)</f>
        <v>763.98</v>
      </c>
      <c r="DC282">
        <f>ROUND(ROUND(AT282*AG282,2),6)</f>
        <v>0</v>
      </c>
      <c r="DD282" t="s">
        <v>3</v>
      </c>
      <c r="DE282" t="s">
        <v>3</v>
      </c>
      <c r="DF282">
        <f>ROUND(ROUND(AE282*AI282,2)*CX282,2)</f>
        <v>192.06</v>
      </c>
      <c r="DG282">
        <f>ROUND(ROUND(AF282,2)*CX282,2)</f>
        <v>0</v>
      </c>
      <c r="DH282">
        <f>ROUND(ROUND(AG282,2)*CX282,2)</f>
        <v>0</v>
      </c>
      <c r="DI282">
        <f t="shared" si="116"/>
        <v>0</v>
      </c>
      <c r="DJ282">
        <f>DF282</f>
        <v>192.06</v>
      </c>
      <c r="DK282">
        <v>0</v>
      </c>
      <c r="DL282" t="s">
        <v>3</v>
      </c>
      <c r="DM282">
        <v>0</v>
      </c>
      <c r="DN282" t="s">
        <v>3</v>
      </c>
      <c r="DO282">
        <v>0</v>
      </c>
    </row>
    <row r="283" spans="1:119" x14ac:dyDescent="0.2">
      <c r="A283">
        <f>ROW(Source!A505)</f>
        <v>505</v>
      </c>
      <c r="B283">
        <v>52210627</v>
      </c>
      <c r="C283">
        <v>52213631</v>
      </c>
      <c r="D283">
        <v>30574215</v>
      </c>
      <c r="E283">
        <v>1</v>
      </c>
      <c r="F283">
        <v>1</v>
      </c>
      <c r="G283">
        <v>30515945</v>
      </c>
      <c r="H283">
        <v>3</v>
      </c>
      <c r="I283" t="s">
        <v>428</v>
      </c>
      <c r="J283" t="s">
        <v>429</v>
      </c>
      <c r="K283" t="s">
        <v>430</v>
      </c>
      <c r="L283">
        <v>1354</v>
      </c>
      <c r="N283">
        <v>1010</v>
      </c>
      <c r="O283" t="s">
        <v>47</v>
      </c>
      <c r="P283" t="s">
        <v>47</v>
      </c>
      <c r="Q283">
        <v>1</v>
      </c>
      <c r="W283">
        <v>0</v>
      </c>
      <c r="X283">
        <v>-1371046554</v>
      </c>
      <c r="Y283">
        <f>AT283</f>
        <v>1.6</v>
      </c>
      <c r="AA283">
        <v>198.74</v>
      </c>
      <c r="AB283">
        <v>0</v>
      </c>
      <c r="AC283">
        <v>0</v>
      </c>
      <c r="AD283">
        <v>0</v>
      </c>
      <c r="AE283">
        <v>38</v>
      </c>
      <c r="AF283">
        <v>0</v>
      </c>
      <c r="AG283">
        <v>0</v>
      </c>
      <c r="AH283">
        <v>0</v>
      </c>
      <c r="AI283">
        <v>5.23</v>
      </c>
      <c r="AJ283">
        <v>1</v>
      </c>
      <c r="AK283">
        <v>1</v>
      </c>
      <c r="AL283">
        <v>1</v>
      </c>
      <c r="AM283">
        <v>2</v>
      </c>
      <c r="AN283">
        <v>0</v>
      </c>
      <c r="AO283">
        <v>1</v>
      </c>
      <c r="AP283">
        <v>1</v>
      </c>
      <c r="AQ283">
        <v>0</v>
      </c>
      <c r="AR283">
        <v>0</v>
      </c>
      <c r="AS283" t="s">
        <v>3</v>
      </c>
      <c r="AT283">
        <v>1.6</v>
      </c>
      <c r="AU283" t="s">
        <v>3</v>
      </c>
      <c r="AV283">
        <v>0</v>
      </c>
      <c r="AW283">
        <v>2</v>
      </c>
      <c r="AX283">
        <v>52213642</v>
      </c>
      <c r="AY283">
        <v>1</v>
      </c>
      <c r="AZ283">
        <v>0</v>
      </c>
      <c r="BA283">
        <v>321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CV283">
        <v>0</v>
      </c>
      <c r="CW283">
        <v>0</v>
      </c>
      <c r="CX283">
        <f>ROUND(Y283*Source!I505,9)</f>
        <v>9.6000000000000002E-2</v>
      </c>
      <c r="CY283">
        <f>AA283</f>
        <v>198.74</v>
      </c>
      <c r="CZ283">
        <f>AE283</f>
        <v>38</v>
      </c>
      <c r="DA283">
        <f>AI283</f>
        <v>5.23</v>
      </c>
      <c r="DB283">
        <f>ROUND(ROUND(AT283*CZ283,2),6)</f>
        <v>60.8</v>
      </c>
      <c r="DC283">
        <f>ROUND(ROUND(AT283*AG283,2),6)</f>
        <v>0</v>
      </c>
      <c r="DD283" t="s">
        <v>3</v>
      </c>
      <c r="DE283" t="s">
        <v>3</v>
      </c>
      <c r="DF283">
        <f>ROUND(ROUND(AE283*AI283,2)*CX283,2)</f>
        <v>19.079999999999998</v>
      </c>
      <c r="DG283">
        <f>ROUND(ROUND(AF283,2)*CX283,2)</f>
        <v>0</v>
      </c>
      <c r="DH283">
        <f>ROUND(ROUND(AG283,2)*CX283,2)</f>
        <v>0</v>
      </c>
      <c r="DI283">
        <f t="shared" si="116"/>
        <v>0</v>
      </c>
      <c r="DJ283">
        <f>DF283</f>
        <v>19.079999999999998</v>
      </c>
      <c r="DK283">
        <v>0</v>
      </c>
      <c r="DL283" t="s">
        <v>3</v>
      </c>
      <c r="DM283">
        <v>0</v>
      </c>
      <c r="DN283" t="s">
        <v>3</v>
      </c>
      <c r="DO283">
        <v>0</v>
      </c>
    </row>
    <row r="284" spans="1:119" x14ac:dyDescent="0.2">
      <c r="A284">
        <f>ROW(Source!A505)</f>
        <v>505</v>
      </c>
      <c r="B284">
        <v>52210627</v>
      </c>
      <c r="C284">
        <v>52213631</v>
      </c>
      <c r="D284">
        <v>30574814</v>
      </c>
      <c r="E284">
        <v>1</v>
      </c>
      <c r="F284">
        <v>1</v>
      </c>
      <c r="G284">
        <v>30515945</v>
      </c>
      <c r="H284">
        <v>3</v>
      </c>
      <c r="I284" t="s">
        <v>424</v>
      </c>
      <c r="J284" t="s">
        <v>425</v>
      </c>
      <c r="K284" t="s">
        <v>426</v>
      </c>
      <c r="L284">
        <v>1296</v>
      </c>
      <c r="N284">
        <v>1002</v>
      </c>
      <c r="O284" t="s">
        <v>427</v>
      </c>
      <c r="P284" t="s">
        <v>427</v>
      </c>
      <c r="Q284">
        <v>1</v>
      </c>
      <c r="W284">
        <v>0</v>
      </c>
      <c r="X284">
        <v>1316136962</v>
      </c>
      <c r="Y284">
        <f>AT284</f>
        <v>17.5</v>
      </c>
      <c r="AA284">
        <v>94.8</v>
      </c>
      <c r="AB284">
        <v>0</v>
      </c>
      <c r="AC284">
        <v>0</v>
      </c>
      <c r="AD284">
        <v>0</v>
      </c>
      <c r="AE284">
        <v>16.260000000000002</v>
      </c>
      <c r="AF284">
        <v>0</v>
      </c>
      <c r="AG284">
        <v>0</v>
      </c>
      <c r="AH284">
        <v>0</v>
      </c>
      <c r="AI284">
        <v>5.83</v>
      </c>
      <c r="AJ284">
        <v>1</v>
      </c>
      <c r="AK284">
        <v>1</v>
      </c>
      <c r="AL284">
        <v>1</v>
      </c>
      <c r="AM284">
        <v>2</v>
      </c>
      <c r="AN284">
        <v>0</v>
      </c>
      <c r="AO284">
        <v>1</v>
      </c>
      <c r="AP284">
        <v>1</v>
      </c>
      <c r="AQ284">
        <v>0</v>
      </c>
      <c r="AR284">
        <v>0</v>
      </c>
      <c r="AS284" t="s">
        <v>3</v>
      </c>
      <c r="AT284">
        <v>17.5</v>
      </c>
      <c r="AU284" t="s">
        <v>3</v>
      </c>
      <c r="AV284">
        <v>0</v>
      </c>
      <c r="AW284">
        <v>2</v>
      </c>
      <c r="AX284">
        <v>52213643</v>
      </c>
      <c r="AY284">
        <v>1</v>
      </c>
      <c r="AZ284">
        <v>0</v>
      </c>
      <c r="BA284">
        <v>322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CV284">
        <v>0</v>
      </c>
      <c r="CW284">
        <v>0</v>
      </c>
      <c r="CX284">
        <f>ROUND(Y284*Source!I505,9)</f>
        <v>1.05</v>
      </c>
      <c r="CY284">
        <f>AA284</f>
        <v>94.8</v>
      </c>
      <c r="CZ284">
        <f>AE284</f>
        <v>16.260000000000002</v>
      </c>
      <c r="DA284">
        <f>AI284</f>
        <v>5.83</v>
      </c>
      <c r="DB284">
        <f>ROUND(ROUND(AT284*CZ284,2),6)</f>
        <v>284.55</v>
      </c>
      <c r="DC284">
        <f>ROUND(ROUND(AT284*AG284,2),6)</f>
        <v>0</v>
      </c>
      <c r="DD284" t="s">
        <v>3</v>
      </c>
      <c r="DE284" t="s">
        <v>3</v>
      </c>
      <c r="DF284">
        <f>ROUND(ROUND(AE284*AI284,2)*CX284,2)</f>
        <v>99.54</v>
      </c>
      <c r="DG284">
        <f>ROUND(ROUND(AF284,2)*CX284,2)</f>
        <v>0</v>
      </c>
      <c r="DH284">
        <f>ROUND(ROUND(AG284,2)*CX284,2)</f>
        <v>0</v>
      </c>
      <c r="DI284">
        <f t="shared" si="116"/>
        <v>0</v>
      </c>
      <c r="DJ284">
        <f>DF284</f>
        <v>99.54</v>
      </c>
      <c r="DK284">
        <v>0</v>
      </c>
      <c r="DL284" t="s">
        <v>3</v>
      </c>
      <c r="DM284">
        <v>0</v>
      </c>
      <c r="DN284" t="s">
        <v>3</v>
      </c>
      <c r="DO284">
        <v>0</v>
      </c>
    </row>
    <row r="285" spans="1:119" x14ac:dyDescent="0.2">
      <c r="A285">
        <f>ROW(Source!A506)</f>
        <v>506</v>
      </c>
      <c r="B285">
        <v>52210569</v>
      </c>
      <c r="C285">
        <v>52213631</v>
      </c>
      <c r="D285">
        <v>30515951</v>
      </c>
      <c r="E285">
        <v>30515945</v>
      </c>
      <c r="F285">
        <v>1</v>
      </c>
      <c r="G285">
        <v>30515945</v>
      </c>
      <c r="H285">
        <v>1</v>
      </c>
      <c r="I285" t="s">
        <v>301</v>
      </c>
      <c r="J285" t="s">
        <v>3</v>
      </c>
      <c r="K285" t="s">
        <v>302</v>
      </c>
      <c r="L285">
        <v>1191</v>
      </c>
      <c r="N285">
        <v>1013</v>
      </c>
      <c r="O285" t="s">
        <v>303</v>
      </c>
      <c r="P285" t="s">
        <v>303</v>
      </c>
      <c r="Q285">
        <v>1</v>
      </c>
      <c r="W285">
        <v>0</v>
      </c>
      <c r="X285">
        <v>476480486</v>
      </c>
      <c r="Y285">
        <f>((AT285*1.2)*1.1)</f>
        <v>164.57760000000002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1</v>
      </c>
      <c r="AJ285">
        <v>1</v>
      </c>
      <c r="AK285">
        <v>1</v>
      </c>
      <c r="AL285">
        <v>1</v>
      </c>
      <c r="AM285">
        <v>5</v>
      </c>
      <c r="AN285">
        <v>0</v>
      </c>
      <c r="AO285">
        <v>1</v>
      </c>
      <c r="AP285">
        <v>1</v>
      </c>
      <c r="AQ285">
        <v>0</v>
      </c>
      <c r="AR285">
        <v>0</v>
      </c>
      <c r="AS285" t="s">
        <v>3</v>
      </c>
      <c r="AT285">
        <v>124.68</v>
      </c>
      <c r="AU285" t="s">
        <v>26</v>
      </c>
      <c r="AV285">
        <v>1</v>
      </c>
      <c r="AW285">
        <v>2</v>
      </c>
      <c r="AX285">
        <v>52213638</v>
      </c>
      <c r="AY285">
        <v>1</v>
      </c>
      <c r="AZ285">
        <v>2048</v>
      </c>
      <c r="BA285">
        <v>324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CU285">
        <f>ROUND(AT285*Source!I506*AH285*AL285,2)</f>
        <v>0</v>
      </c>
      <c r="CV285">
        <f>ROUND(Y285*Source!I506,9)</f>
        <v>9.8746559999999999</v>
      </c>
      <c r="CW285">
        <v>0</v>
      </c>
      <c r="CX285">
        <f>ROUND(Y285*Source!I506,9)</f>
        <v>9.8746559999999999</v>
      </c>
      <c r="CY285">
        <f>AD285</f>
        <v>0</v>
      </c>
      <c r="CZ285">
        <f>AH285</f>
        <v>0</v>
      </c>
      <c r="DA285">
        <f>AL285</f>
        <v>1</v>
      </c>
      <c r="DB285">
        <f>ROUND(((ROUND(AT285*CZ285,2)*1.2)*1.1),6)</f>
        <v>0</v>
      </c>
      <c r="DC285">
        <f>ROUND(((ROUND(AT285*AG285,2)*1.2)*1.1),6)</f>
        <v>0</v>
      </c>
      <c r="DD285" t="s">
        <v>3</v>
      </c>
      <c r="DE285" t="s">
        <v>3</v>
      </c>
      <c r="DF285">
        <f>ROUND(ROUND(AE285,2)*CX285,2)</f>
        <v>0</v>
      </c>
      <c r="DG285">
        <f>ROUND(ROUND(AF285,2)*CX285,2)</f>
        <v>0</v>
      </c>
      <c r="DH285">
        <f>ROUND(ROUND(AG285,2)*CX285,2)</f>
        <v>0</v>
      </c>
      <c r="DI285">
        <f t="shared" si="116"/>
        <v>0</v>
      </c>
      <c r="DJ285">
        <f>DI285</f>
        <v>0</v>
      </c>
      <c r="DK285">
        <v>0</v>
      </c>
      <c r="DL285" t="s">
        <v>3</v>
      </c>
      <c r="DM285">
        <v>0</v>
      </c>
      <c r="DN285" t="s">
        <v>3</v>
      </c>
      <c r="DO285">
        <v>0</v>
      </c>
    </row>
    <row r="286" spans="1:119" x14ac:dyDescent="0.2">
      <c r="A286">
        <f>ROW(Source!A506)</f>
        <v>506</v>
      </c>
      <c r="B286">
        <v>52210569</v>
      </c>
      <c r="C286">
        <v>52213631</v>
      </c>
      <c r="D286">
        <v>30596074</v>
      </c>
      <c r="E286">
        <v>1</v>
      </c>
      <c r="F286">
        <v>1</v>
      </c>
      <c r="G286">
        <v>30515945</v>
      </c>
      <c r="H286">
        <v>2</v>
      </c>
      <c r="I286" t="s">
        <v>349</v>
      </c>
      <c r="J286" t="s">
        <v>350</v>
      </c>
      <c r="K286" t="s">
        <v>351</v>
      </c>
      <c r="L286">
        <v>1368</v>
      </c>
      <c r="N286">
        <v>1011</v>
      </c>
      <c r="O286" t="s">
        <v>307</v>
      </c>
      <c r="P286" t="s">
        <v>307</v>
      </c>
      <c r="Q286">
        <v>1</v>
      </c>
      <c r="W286">
        <v>0</v>
      </c>
      <c r="X286">
        <v>-1440889904</v>
      </c>
      <c r="Y286">
        <f>((AT286*1.2)*1.1)</f>
        <v>0.21120000000000003</v>
      </c>
      <c r="AA286">
        <v>0</v>
      </c>
      <c r="AB286">
        <v>1056.25</v>
      </c>
      <c r="AC286">
        <v>402.74</v>
      </c>
      <c r="AD286">
        <v>0</v>
      </c>
      <c r="AE286">
        <v>0</v>
      </c>
      <c r="AF286">
        <v>83.1</v>
      </c>
      <c r="AG286">
        <v>12.62</v>
      </c>
      <c r="AH286">
        <v>0</v>
      </c>
      <c r="AI286">
        <v>1</v>
      </c>
      <c r="AJ286">
        <v>12.14</v>
      </c>
      <c r="AK286">
        <v>30.48</v>
      </c>
      <c r="AL286">
        <v>1</v>
      </c>
      <c r="AM286">
        <v>2</v>
      </c>
      <c r="AN286">
        <v>0</v>
      </c>
      <c r="AO286">
        <v>1</v>
      </c>
      <c r="AP286">
        <v>1</v>
      </c>
      <c r="AQ286">
        <v>0</v>
      </c>
      <c r="AR286">
        <v>0</v>
      </c>
      <c r="AS286" t="s">
        <v>3</v>
      </c>
      <c r="AT286">
        <v>0.16</v>
      </c>
      <c r="AU286" t="s">
        <v>26</v>
      </c>
      <c r="AV286">
        <v>0</v>
      </c>
      <c r="AW286">
        <v>2</v>
      </c>
      <c r="AX286">
        <v>52213639</v>
      </c>
      <c r="AY286">
        <v>1</v>
      </c>
      <c r="AZ286">
        <v>2048</v>
      </c>
      <c r="BA286">
        <v>325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CV286">
        <v>0</v>
      </c>
      <c r="CW286">
        <f>ROUND(Y286*Source!I506*DO286,9)</f>
        <v>0</v>
      </c>
      <c r="CX286">
        <f>ROUND(Y286*Source!I506,9)</f>
        <v>1.2671999999999999E-2</v>
      </c>
      <c r="CY286">
        <f>AB286</f>
        <v>1056.25</v>
      </c>
      <c r="CZ286">
        <f>AF286</f>
        <v>83.1</v>
      </c>
      <c r="DA286">
        <f>AJ286</f>
        <v>12.14</v>
      </c>
      <c r="DB286">
        <f>ROUND(((ROUND(AT286*CZ286,2)*1.2)*1.1),6)</f>
        <v>17.556000000000001</v>
      </c>
      <c r="DC286">
        <f>ROUND(((ROUND(AT286*AG286,2)*1.2)*1.1),6)</f>
        <v>2.6663999999999999</v>
      </c>
      <c r="DD286" t="s">
        <v>3</v>
      </c>
      <c r="DE286" t="s">
        <v>3</v>
      </c>
      <c r="DF286">
        <f>ROUND(ROUND(AE286,2)*CX286,2)</f>
        <v>0</v>
      </c>
      <c r="DG286">
        <f>ROUND(ROUND(AF286*AJ286,2)*CX286,2)</f>
        <v>12.78</v>
      </c>
      <c r="DH286">
        <f>ROUND(ROUND(AG286*AK286,2)*CX286,2)</f>
        <v>4.87</v>
      </c>
      <c r="DI286">
        <f t="shared" si="116"/>
        <v>0</v>
      </c>
      <c r="DJ286">
        <f>DG286</f>
        <v>12.78</v>
      </c>
      <c r="DK286">
        <v>0</v>
      </c>
      <c r="DL286" t="s">
        <v>3</v>
      </c>
      <c r="DM286">
        <v>0</v>
      </c>
      <c r="DN286" t="s">
        <v>3</v>
      </c>
      <c r="DO286">
        <v>0</v>
      </c>
    </row>
    <row r="287" spans="1:119" x14ac:dyDescent="0.2">
      <c r="A287">
        <f>ROW(Source!A506)</f>
        <v>506</v>
      </c>
      <c r="B287">
        <v>52210569</v>
      </c>
      <c r="C287">
        <v>52213631</v>
      </c>
      <c r="D287">
        <v>30571178</v>
      </c>
      <c r="E287">
        <v>1</v>
      </c>
      <c r="F287">
        <v>1</v>
      </c>
      <c r="G287">
        <v>30515945</v>
      </c>
      <c r="H287">
        <v>3</v>
      </c>
      <c r="I287" t="s">
        <v>408</v>
      </c>
      <c r="J287" t="s">
        <v>409</v>
      </c>
      <c r="K287" t="s">
        <v>410</v>
      </c>
      <c r="L287">
        <v>1346</v>
      </c>
      <c r="N287">
        <v>1009</v>
      </c>
      <c r="O287" t="s">
        <v>166</v>
      </c>
      <c r="P287" t="s">
        <v>166</v>
      </c>
      <c r="Q287">
        <v>1</v>
      </c>
      <c r="W287">
        <v>0</v>
      </c>
      <c r="X287">
        <v>622621594</v>
      </c>
      <c r="Y287">
        <f>AT287</f>
        <v>5</v>
      </c>
      <c r="AA287">
        <v>53.56</v>
      </c>
      <c r="AB287">
        <v>0</v>
      </c>
      <c r="AC287">
        <v>0</v>
      </c>
      <c r="AD287">
        <v>0</v>
      </c>
      <c r="AE287">
        <v>1.61</v>
      </c>
      <c r="AF287">
        <v>0</v>
      </c>
      <c r="AG287">
        <v>0</v>
      </c>
      <c r="AH287">
        <v>0</v>
      </c>
      <c r="AI287">
        <v>33.270000000000003</v>
      </c>
      <c r="AJ287">
        <v>1</v>
      </c>
      <c r="AK287">
        <v>1</v>
      </c>
      <c r="AL287">
        <v>1</v>
      </c>
      <c r="AM287">
        <v>2</v>
      </c>
      <c r="AN287">
        <v>0</v>
      </c>
      <c r="AO287">
        <v>1</v>
      </c>
      <c r="AP287">
        <v>1</v>
      </c>
      <c r="AQ287">
        <v>0</v>
      </c>
      <c r="AR287">
        <v>0</v>
      </c>
      <c r="AS287" t="s">
        <v>3</v>
      </c>
      <c r="AT287">
        <v>5</v>
      </c>
      <c r="AU287" t="s">
        <v>3</v>
      </c>
      <c r="AV287">
        <v>0</v>
      </c>
      <c r="AW287">
        <v>2</v>
      </c>
      <c r="AX287">
        <v>52213640</v>
      </c>
      <c r="AY287">
        <v>1</v>
      </c>
      <c r="AZ287">
        <v>0</v>
      </c>
      <c r="BA287">
        <v>326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CV287">
        <v>0</v>
      </c>
      <c r="CW287">
        <v>0</v>
      </c>
      <c r="CX287">
        <f>ROUND(Y287*Source!I506,9)</f>
        <v>0.3</v>
      </c>
      <c r="CY287">
        <f>AA287</f>
        <v>53.56</v>
      </c>
      <c r="CZ287">
        <f>AE287</f>
        <v>1.61</v>
      </c>
      <c r="DA287">
        <f>AI287</f>
        <v>33.270000000000003</v>
      </c>
      <c r="DB287">
        <f>ROUND(ROUND(AT287*CZ287,2),6)</f>
        <v>8.0500000000000007</v>
      </c>
      <c r="DC287">
        <f>ROUND(ROUND(AT287*AG287,2),6)</f>
        <v>0</v>
      </c>
      <c r="DD287" t="s">
        <v>3</v>
      </c>
      <c r="DE287" t="s">
        <v>3</v>
      </c>
      <c r="DF287">
        <f>ROUND(ROUND(AE287*AI287,2)*CX287,2)</f>
        <v>16.07</v>
      </c>
      <c r="DG287">
        <f>ROUND(ROUND(AF287,2)*CX287,2)</f>
        <v>0</v>
      </c>
      <c r="DH287">
        <f>ROUND(ROUND(AG287,2)*CX287,2)</f>
        <v>0</v>
      </c>
      <c r="DI287">
        <f t="shared" si="116"/>
        <v>0</v>
      </c>
      <c r="DJ287">
        <f>DF287</f>
        <v>16.07</v>
      </c>
      <c r="DK287">
        <v>0</v>
      </c>
      <c r="DL287" t="s">
        <v>3</v>
      </c>
      <c r="DM287">
        <v>0</v>
      </c>
      <c r="DN287" t="s">
        <v>3</v>
      </c>
      <c r="DO287">
        <v>0</v>
      </c>
    </row>
    <row r="288" spans="1:119" x14ac:dyDescent="0.2">
      <c r="A288">
        <f>ROW(Source!A506)</f>
        <v>506</v>
      </c>
      <c r="B288">
        <v>52210569</v>
      </c>
      <c r="C288">
        <v>52213631</v>
      </c>
      <c r="D288">
        <v>30572395</v>
      </c>
      <c r="E288">
        <v>1</v>
      </c>
      <c r="F288">
        <v>1</v>
      </c>
      <c r="G288">
        <v>30515945</v>
      </c>
      <c r="H288">
        <v>3</v>
      </c>
      <c r="I288" t="s">
        <v>411</v>
      </c>
      <c r="J288" t="s">
        <v>412</v>
      </c>
      <c r="K288" t="s">
        <v>413</v>
      </c>
      <c r="L288">
        <v>1327</v>
      </c>
      <c r="N288">
        <v>1005</v>
      </c>
      <c r="O288" t="s">
        <v>414</v>
      </c>
      <c r="P288" t="s">
        <v>414</v>
      </c>
      <c r="Q288">
        <v>1</v>
      </c>
      <c r="W288">
        <v>0</v>
      </c>
      <c r="X288">
        <v>1780217480</v>
      </c>
      <c r="Y288">
        <f>AT288</f>
        <v>6</v>
      </c>
      <c r="AA288">
        <v>533.51</v>
      </c>
      <c r="AB288">
        <v>0</v>
      </c>
      <c r="AC288">
        <v>0</v>
      </c>
      <c r="AD288">
        <v>0</v>
      </c>
      <c r="AE288">
        <v>127.33</v>
      </c>
      <c r="AF288">
        <v>0</v>
      </c>
      <c r="AG288">
        <v>0</v>
      </c>
      <c r="AH288">
        <v>0</v>
      </c>
      <c r="AI288">
        <v>4.1900000000000004</v>
      </c>
      <c r="AJ288">
        <v>1</v>
      </c>
      <c r="AK288">
        <v>1</v>
      </c>
      <c r="AL288">
        <v>1</v>
      </c>
      <c r="AM288">
        <v>2</v>
      </c>
      <c r="AN288">
        <v>0</v>
      </c>
      <c r="AO288">
        <v>1</v>
      </c>
      <c r="AP288">
        <v>1</v>
      </c>
      <c r="AQ288">
        <v>0</v>
      </c>
      <c r="AR288">
        <v>0</v>
      </c>
      <c r="AS288" t="s">
        <v>3</v>
      </c>
      <c r="AT288">
        <v>6</v>
      </c>
      <c r="AU288" t="s">
        <v>3</v>
      </c>
      <c r="AV288">
        <v>0</v>
      </c>
      <c r="AW288">
        <v>2</v>
      </c>
      <c r="AX288">
        <v>52213641</v>
      </c>
      <c r="AY288">
        <v>1</v>
      </c>
      <c r="AZ288">
        <v>0</v>
      </c>
      <c r="BA288">
        <v>327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CV288">
        <v>0</v>
      </c>
      <c r="CW288">
        <v>0</v>
      </c>
      <c r="CX288">
        <f>ROUND(Y288*Source!I506,9)</f>
        <v>0.36</v>
      </c>
      <c r="CY288">
        <f>AA288</f>
        <v>533.51</v>
      </c>
      <c r="CZ288">
        <f>AE288</f>
        <v>127.33</v>
      </c>
      <c r="DA288">
        <f>AI288</f>
        <v>4.1900000000000004</v>
      </c>
      <c r="DB288">
        <f>ROUND(ROUND(AT288*CZ288,2),6)</f>
        <v>763.98</v>
      </c>
      <c r="DC288">
        <f>ROUND(ROUND(AT288*AG288,2),6)</f>
        <v>0</v>
      </c>
      <c r="DD288" t="s">
        <v>3</v>
      </c>
      <c r="DE288" t="s">
        <v>3</v>
      </c>
      <c r="DF288">
        <f>ROUND(ROUND(AE288*AI288,2)*CX288,2)</f>
        <v>192.06</v>
      </c>
      <c r="DG288">
        <f>ROUND(ROUND(AF288,2)*CX288,2)</f>
        <v>0</v>
      </c>
      <c r="DH288">
        <f>ROUND(ROUND(AG288,2)*CX288,2)</f>
        <v>0</v>
      </c>
      <c r="DI288">
        <f t="shared" si="116"/>
        <v>0</v>
      </c>
      <c r="DJ288">
        <f>DF288</f>
        <v>192.06</v>
      </c>
      <c r="DK288">
        <v>0</v>
      </c>
      <c r="DL288" t="s">
        <v>3</v>
      </c>
      <c r="DM288">
        <v>0</v>
      </c>
      <c r="DN288" t="s">
        <v>3</v>
      </c>
      <c r="DO288">
        <v>0</v>
      </c>
    </row>
    <row r="289" spans="1:119" x14ac:dyDescent="0.2">
      <c r="A289">
        <f>ROW(Source!A506)</f>
        <v>506</v>
      </c>
      <c r="B289">
        <v>52210569</v>
      </c>
      <c r="C289">
        <v>52213631</v>
      </c>
      <c r="D289">
        <v>30574215</v>
      </c>
      <c r="E289">
        <v>1</v>
      </c>
      <c r="F289">
        <v>1</v>
      </c>
      <c r="G289">
        <v>30515945</v>
      </c>
      <c r="H289">
        <v>3</v>
      </c>
      <c r="I289" t="s">
        <v>428</v>
      </c>
      <c r="J289" t="s">
        <v>429</v>
      </c>
      <c r="K289" t="s">
        <v>430</v>
      </c>
      <c r="L289">
        <v>1354</v>
      </c>
      <c r="N289">
        <v>1010</v>
      </c>
      <c r="O289" t="s">
        <v>47</v>
      </c>
      <c r="P289" t="s">
        <v>47</v>
      </c>
      <c r="Q289">
        <v>1</v>
      </c>
      <c r="W289">
        <v>0</v>
      </c>
      <c r="X289">
        <v>-1371046554</v>
      </c>
      <c r="Y289">
        <f>AT289</f>
        <v>1.6</v>
      </c>
      <c r="AA289">
        <v>198.74</v>
      </c>
      <c r="AB289">
        <v>0</v>
      </c>
      <c r="AC289">
        <v>0</v>
      </c>
      <c r="AD289">
        <v>0</v>
      </c>
      <c r="AE289">
        <v>38</v>
      </c>
      <c r="AF289">
        <v>0</v>
      </c>
      <c r="AG289">
        <v>0</v>
      </c>
      <c r="AH289">
        <v>0</v>
      </c>
      <c r="AI289">
        <v>5.23</v>
      </c>
      <c r="AJ289">
        <v>1</v>
      </c>
      <c r="AK289">
        <v>1</v>
      </c>
      <c r="AL289">
        <v>1</v>
      </c>
      <c r="AM289">
        <v>2</v>
      </c>
      <c r="AN289">
        <v>0</v>
      </c>
      <c r="AO289">
        <v>1</v>
      </c>
      <c r="AP289">
        <v>1</v>
      </c>
      <c r="AQ289">
        <v>0</v>
      </c>
      <c r="AR289">
        <v>0</v>
      </c>
      <c r="AS289" t="s">
        <v>3</v>
      </c>
      <c r="AT289">
        <v>1.6</v>
      </c>
      <c r="AU289" t="s">
        <v>3</v>
      </c>
      <c r="AV289">
        <v>0</v>
      </c>
      <c r="AW289">
        <v>2</v>
      </c>
      <c r="AX289">
        <v>52213642</v>
      </c>
      <c r="AY289">
        <v>1</v>
      </c>
      <c r="AZ289">
        <v>0</v>
      </c>
      <c r="BA289">
        <v>328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CV289">
        <v>0</v>
      </c>
      <c r="CW289">
        <v>0</v>
      </c>
      <c r="CX289">
        <f>ROUND(Y289*Source!I506,9)</f>
        <v>9.6000000000000002E-2</v>
      </c>
      <c r="CY289">
        <f>AA289</f>
        <v>198.74</v>
      </c>
      <c r="CZ289">
        <f>AE289</f>
        <v>38</v>
      </c>
      <c r="DA289">
        <f>AI289</f>
        <v>5.23</v>
      </c>
      <c r="DB289">
        <f>ROUND(ROUND(AT289*CZ289,2),6)</f>
        <v>60.8</v>
      </c>
      <c r="DC289">
        <f>ROUND(ROUND(AT289*AG289,2),6)</f>
        <v>0</v>
      </c>
      <c r="DD289" t="s">
        <v>3</v>
      </c>
      <c r="DE289" t="s">
        <v>3</v>
      </c>
      <c r="DF289">
        <f>ROUND(ROUND(AE289*AI289,2)*CX289,2)</f>
        <v>19.079999999999998</v>
      </c>
      <c r="DG289">
        <f>ROUND(ROUND(AF289,2)*CX289,2)</f>
        <v>0</v>
      </c>
      <c r="DH289">
        <f>ROUND(ROUND(AG289,2)*CX289,2)</f>
        <v>0</v>
      </c>
      <c r="DI289">
        <f t="shared" si="116"/>
        <v>0</v>
      </c>
      <c r="DJ289">
        <f>DF289</f>
        <v>19.079999999999998</v>
      </c>
      <c r="DK289">
        <v>0</v>
      </c>
      <c r="DL289" t="s">
        <v>3</v>
      </c>
      <c r="DM289">
        <v>0</v>
      </c>
      <c r="DN289" t="s">
        <v>3</v>
      </c>
      <c r="DO289">
        <v>0</v>
      </c>
    </row>
    <row r="290" spans="1:119" x14ac:dyDescent="0.2">
      <c r="A290">
        <f>ROW(Source!A506)</f>
        <v>506</v>
      </c>
      <c r="B290">
        <v>52210569</v>
      </c>
      <c r="C290">
        <v>52213631</v>
      </c>
      <c r="D290">
        <v>30574814</v>
      </c>
      <c r="E290">
        <v>1</v>
      </c>
      <c r="F290">
        <v>1</v>
      </c>
      <c r="G290">
        <v>30515945</v>
      </c>
      <c r="H290">
        <v>3</v>
      </c>
      <c r="I290" t="s">
        <v>424</v>
      </c>
      <c r="J290" t="s">
        <v>425</v>
      </c>
      <c r="K290" t="s">
        <v>426</v>
      </c>
      <c r="L290">
        <v>1296</v>
      </c>
      <c r="N290">
        <v>1002</v>
      </c>
      <c r="O290" t="s">
        <v>427</v>
      </c>
      <c r="P290" t="s">
        <v>427</v>
      </c>
      <c r="Q290">
        <v>1</v>
      </c>
      <c r="W290">
        <v>0</v>
      </c>
      <c r="X290">
        <v>1316136962</v>
      </c>
      <c r="Y290">
        <f>AT290</f>
        <v>17.5</v>
      </c>
      <c r="AA290">
        <v>94.8</v>
      </c>
      <c r="AB290">
        <v>0</v>
      </c>
      <c r="AC290">
        <v>0</v>
      </c>
      <c r="AD290">
        <v>0</v>
      </c>
      <c r="AE290">
        <v>16.260000000000002</v>
      </c>
      <c r="AF290">
        <v>0</v>
      </c>
      <c r="AG290">
        <v>0</v>
      </c>
      <c r="AH290">
        <v>0</v>
      </c>
      <c r="AI290">
        <v>5.83</v>
      </c>
      <c r="AJ290">
        <v>1</v>
      </c>
      <c r="AK290">
        <v>1</v>
      </c>
      <c r="AL290">
        <v>1</v>
      </c>
      <c r="AM290">
        <v>2</v>
      </c>
      <c r="AN290">
        <v>0</v>
      </c>
      <c r="AO290">
        <v>1</v>
      </c>
      <c r="AP290">
        <v>1</v>
      </c>
      <c r="AQ290">
        <v>0</v>
      </c>
      <c r="AR290">
        <v>0</v>
      </c>
      <c r="AS290" t="s">
        <v>3</v>
      </c>
      <c r="AT290">
        <v>17.5</v>
      </c>
      <c r="AU290" t="s">
        <v>3</v>
      </c>
      <c r="AV290">
        <v>0</v>
      </c>
      <c r="AW290">
        <v>2</v>
      </c>
      <c r="AX290">
        <v>52213643</v>
      </c>
      <c r="AY290">
        <v>1</v>
      </c>
      <c r="AZ290">
        <v>0</v>
      </c>
      <c r="BA290">
        <v>329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CV290">
        <v>0</v>
      </c>
      <c r="CW290">
        <v>0</v>
      </c>
      <c r="CX290">
        <f>ROUND(Y290*Source!I506,9)</f>
        <v>1.05</v>
      </c>
      <c r="CY290">
        <f>AA290</f>
        <v>94.8</v>
      </c>
      <c r="CZ290">
        <f>AE290</f>
        <v>16.260000000000002</v>
      </c>
      <c r="DA290">
        <f>AI290</f>
        <v>5.83</v>
      </c>
      <c r="DB290">
        <f>ROUND(ROUND(AT290*CZ290,2),6)</f>
        <v>284.55</v>
      </c>
      <c r="DC290">
        <f>ROUND(ROUND(AT290*AG290,2),6)</f>
        <v>0</v>
      </c>
      <c r="DD290" t="s">
        <v>3</v>
      </c>
      <c r="DE290" t="s">
        <v>3</v>
      </c>
      <c r="DF290">
        <f>ROUND(ROUND(AE290*AI290,2)*CX290,2)</f>
        <v>99.54</v>
      </c>
      <c r="DG290">
        <f>ROUND(ROUND(AF290,2)*CX290,2)</f>
        <v>0</v>
      </c>
      <c r="DH290">
        <f>ROUND(ROUND(AG290,2)*CX290,2)</f>
        <v>0</v>
      </c>
      <c r="DI290">
        <f t="shared" si="116"/>
        <v>0</v>
      </c>
      <c r="DJ290">
        <f>DF290</f>
        <v>99.54</v>
      </c>
      <c r="DK290">
        <v>0</v>
      </c>
      <c r="DL290" t="s">
        <v>3</v>
      </c>
      <c r="DM290">
        <v>0</v>
      </c>
      <c r="DN290" t="s">
        <v>3</v>
      </c>
      <c r="DO29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A3177-43F9-45A3-8610-F579C7100FC5}">
  <dimension ref="A1:AR33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ROW(Source!A35)</f>
        <v>35</v>
      </c>
      <c r="B1">
        <v>52213295</v>
      </c>
      <c r="C1">
        <v>52213280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301</v>
      </c>
      <c r="J1" t="s">
        <v>3</v>
      </c>
      <c r="K1" t="s">
        <v>302</v>
      </c>
      <c r="L1">
        <v>1191</v>
      </c>
      <c r="N1">
        <v>1013</v>
      </c>
      <c r="O1" t="s">
        <v>303</v>
      </c>
      <c r="P1" t="s">
        <v>303</v>
      </c>
      <c r="Q1">
        <v>1</v>
      </c>
      <c r="X1">
        <v>54.12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26</v>
      </c>
      <c r="AG1">
        <v>71.438399999999987</v>
      </c>
      <c r="AH1">
        <v>2</v>
      </c>
      <c r="AI1">
        <v>52213281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ROW(Source!A35)</f>
        <v>35</v>
      </c>
      <c r="B2">
        <v>52213296</v>
      </c>
      <c r="C2">
        <v>52213280</v>
      </c>
      <c r="D2">
        <v>30596076</v>
      </c>
      <c r="E2">
        <v>1</v>
      </c>
      <c r="F2">
        <v>1</v>
      </c>
      <c r="G2">
        <v>30515945</v>
      </c>
      <c r="H2">
        <v>2</v>
      </c>
      <c r="I2" t="s">
        <v>304</v>
      </c>
      <c r="J2" t="s">
        <v>305</v>
      </c>
      <c r="K2" t="s">
        <v>306</v>
      </c>
      <c r="L2">
        <v>1368</v>
      </c>
      <c r="N2">
        <v>1011</v>
      </c>
      <c r="O2" t="s">
        <v>307</v>
      </c>
      <c r="P2" t="s">
        <v>307</v>
      </c>
      <c r="Q2">
        <v>1</v>
      </c>
      <c r="X2">
        <v>0.79</v>
      </c>
      <c r="Y2">
        <v>0</v>
      </c>
      <c r="Z2">
        <v>119.07</v>
      </c>
      <c r="AA2">
        <v>12.62</v>
      </c>
      <c r="AB2">
        <v>0</v>
      </c>
      <c r="AC2">
        <v>0</v>
      </c>
      <c r="AD2">
        <v>1</v>
      </c>
      <c r="AE2">
        <v>0</v>
      </c>
      <c r="AF2" t="s">
        <v>26</v>
      </c>
      <c r="AG2">
        <v>1.0427999999999999</v>
      </c>
      <c r="AH2">
        <v>2</v>
      </c>
      <c r="AI2">
        <v>52213282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ROW(Source!A35)</f>
        <v>35</v>
      </c>
      <c r="B3">
        <v>52213297</v>
      </c>
      <c r="C3">
        <v>52213280</v>
      </c>
      <c r="D3">
        <v>30595432</v>
      </c>
      <c r="E3">
        <v>1</v>
      </c>
      <c r="F3">
        <v>1</v>
      </c>
      <c r="G3">
        <v>30515945</v>
      </c>
      <c r="H3">
        <v>2</v>
      </c>
      <c r="I3" t="s">
        <v>308</v>
      </c>
      <c r="J3" t="s">
        <v>309</v>
      </c>
      <c r="K3" t="s">
        <v>310</v>
      </c>
      <c r="L3">
        <v>1368</v>
      </c>
      <c r="N3">
        <v>1011</v>
      </c>
      <c r="O3" t="s">
        <v>307</v>
      </c>
      <c r="P3" t="s">
        <v>307</v>
      </c>
      <c r="Q3">
        <v>1</v>
      </c>
      <c r="X3">
        <v>0.86</v>
      </c>
      <c r="Y3">
        <v>0</v>
      </c>
      <c r="Z3">
        <v>6.68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26</v>
      </c>
      <c r="AG3">
        <v>1.1352000000000002</v>
      </c>
      <c r="AH3">
        <v>2</v>
      </c>
      <c r="AI3">
        <v>52213283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ROW(Source!A35)</f>
        <v>35</v>
      </c>
      <c r="B4">
        <v>52213298</v>
      </c>
      <c r="C4">
        <v>52213280</v>
      </c>
      <c r="D4">
        <v>30595439</v>
      </c>
      <c r="E4">
        <v>1</v>
      </c>
      <c r="F4">
        <v>1</v>
      </c>
      <c r="G4">
        <v>30515945</v>
      </c>
      <c r="H4">
        <v>2</v>
      </c>
      <c r="I4" t="s">
        <v>311</v>
      </c>
      <c r="J4" t="s">
        <v>312</v>
      </c>
      <c r="K4" t="s">
        <v>313</v>
      </c>
      <c r="L4">
        <v>1368</v>
      </c>
      <c r="N4">
        <v>1011</v>
      </c>
      <c r="O4" t="s">
        <v>307</v>
      </c>
      <c r="P4" t="s">
        <v>307</v>
      </c>
      <c r="Q4">
        <v>1</v>
      </c>
      <c r="X4">
        <v>2.4300000000000002</v>
      </c>
      <c r="Y4">
        <v>0</v>
      </c>
      <c r="Z4">
        <v>0.54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26</v>
      </c>
      <c r="AG4">
        <v>3.2076000000000002</v>
      </c>
      <c r="AH4">
        <v>2</v>
      </c>
      <c r="AI4">
        <v>52213284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ROW(Source!A35)</f>
        <v>35</v>
      </c>
      <c r="B5">
        <v>52213299</v>
      </c>
      <c r="C5">
        <v>52213280</v>
      </c>
      <c r="D5">
        <v>30595647</v>
      </c>
      <c r="E5">
        <v>1</v>
      </c>
      <c r="F5">
        <v>1</v>
      </c>
      <c r="G5">
        <v>30515945</v>
      </c>
      <c r="H5">
        <v>2</v>
      </c>
      <c r="I5" t="s">
        <v>314</v>
      </c>
      <c r="J5" t="s">
        <v>315</v>
      </c>
      <c r="K5" t="s">
        <v>316</v>
      </c>
      <c r="L5">
        <v>1368</v>
      </c>
      <c r="N5">
        <v>1011</v>
      </c>
      <c r="O5" t="s">
        <v>307</v>
      </c>
      <c r="P5" t="s">
        <v>307</v>
      </c>
      <c r="Q5">
        <v>1</v>
      </c>
      <c r="X5">
        <v>0.86</v>
      </c>
      <c r="Y5">
        <v>0</v>
      </c>
      <c r="Z5">
        <v>141.16</v>
      </c>
      <c r="AA5">
        <v>14.54</v>
      </c>
      <c r="AB5">
        <v>0</v>
      </c>
      <c r="AC5">
        <v>0</v>
      </c>
      <c r="AD5">
        <v>1</v>
      </c>
      <c r="AE5">
        <v>0</v>
      </c>
      <c r="AF5" t="s">
        <v>26</v>
      </c>
      <c r="AG5">
        <v>1.1352000000000002</v>
      </c>
      <c r="AH5">
        <v>2</v>
      </c>
      <c r="AI5">
        <v>52213285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ROW(Source!A35)</f>
        <v>35</v>
      </c>
      <c r="B6">
        <v>52213300</v>
      </c>
      <c r="C6">
        <v>52213280</v>
      </c>
      <c r="D6">
        <v>30595653</v>
      </c>
      <c r="E6">
        <v>1</v>
      </c>
      <c r="F6">
        <v>1</v>
      </c>
      <c r="G6">
        <v>30515945</v>
      </c>
      <c r="H6">
        <v>2</v>
      </c>
      <c r="I6" t="s">
        <v>317</v>
      </c>
      <c r="J6" t="s">
        <v>318</v>
      </c>
      <c r="K6" t="s">
        <v>319</v>
      </c>
      <c r="L6">
        <v>1368</v>
      </c>
      <c r="N6">
        <v>1011</v>
      </c>
      <c r="O6" t="s">
        <v>307</v>
      </c>
      <c r="P6" t="s">
        <v>307</v>
      </c>
      <c r="Q6">
        <v>1</v>
      </c>
      <c r="X6">
        <v>0.76</v>
      </c>
      <c r="Y6">
        <v>0</v>
      </c>
      <c r="Z6">
        <v>3.95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26</v>
      </c>
      <c r="AG6">
        <v>1.0032000000000001</v>
      </c>
      <c r="AH6">
        <v>2</v>
      </c>
      <c r="AI6">
        <v>52213286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ROW(Source!A35)</f>
        <v>35</v>
      </c>
      <c r="B7">
        <v>52213301</v>
      </c>
      <c r="C7">
        <v>52213280</v>
      </c>
      <c r="D7">
        <v>30571194</v>
      </c>
      <c r="E7">
        <v>1</v>
      </c>
      <c r="F7">
        <v>1</v>
      </c>
      <c r="G7">
        <v>30515945</v>
      </c>
      <c r="H7">
        <v>3</v>
      </c>
      <c r="I7" t="s">
        <v>320</v>
      </c>
      <c r="J7" t="s">
        <v>321</v>
      </c>
      <c r="K7" t="s">
        <v>322</v>
      </c>
      <c r="L7">
        <v>1348</v>
      </c>
      <c r="N7">
        <v>1009</v>
      </c>
      <c r="O7" t="s">
        <v>323</v>
      </c>
      <c r="P7" t="s">
        <v>323</v>
      </c>
      <c r="Q7">
        <v>1000</v>
      </c>
      <c r="X7">
        <v>1E-4</v>
      </c>
      <c r="Y7">
        <v>6521.42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1E-4</v>
      </c>
      <c r="AH7">
        <v>2</v>
      </c>
      <c r="AI7">
        <v>52213287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ROW(Source!A35)</f>
        <v>35</v>
      </c>
      <c r="B8">
        <v>52213302</v>
      </c>
      <c r="C8">
        <v>52213280</v>
      </c>
      <c r="D8">
        <v>30572584</v>
      </c>
      <c r="E8">
        <v>1</v>
      </c>
      <c r="F8">
        <v>1</v>
      </c>
      <c r="G8">
        <v>30515945</v>
      </c>
      <c r="H8">
        <v>3</v>
      </c>
      <c r="I8" t="s">
        <v>324</v>
      </c>
      <c r="J8" t="s">
        <v>325</v>
      </c>
      <c r="K8" t="s">
        <v>326</v>
      </c>
      <c r="L8">
        <v>1346</v>
      </c>
      <c r="N8">
        <v>1009</v>
      </c>
      <c r="O8" t="s">
        <v>166</v>
      </c>
      <c r="P8" t="s">
        <v>166</v>
      </c>
      <c r="Q8">
        <v>1</v>
      </c>
      <c r="X8">
        <v>0.09</v>
      </c>
      <c r="Y8">
        <v>18.149999999999999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0.09</v>
      </c>
      <c r="AH8">
        <v>2</v>
      </c>
      <c r="AI8">
        <v>52213288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ROW(Source!A35)</f>
        <v>35</v>
      </c>
      <c r="B9">
        <v>52213303</v>
      </c>
      <c r="C9">
        <v>52213280</v>
      </c>
      <c r="D9">
        <v>30571269</v>
      </c>
      <c r="E9">
        <v>1</v>
      </c>
      <c r="F9">
        <v>1</v>
      </c>
      <c r="G9">
        <v>30515945</v>
      </c>
      <c r="H9">
        <v>3</v>
      </c>
      <c r="I9" t="s">
        <v>327</v>
      </c>
      <c r="J9" t="s">
        <v>328</v>
      </c>
      <c r="K9" t="s">
        <v>329</v>
      </c>
      <c r="L9">
        <v>1339</v>
      </c>
      <c r="N9">
        <v>1007</v>
      </c>
      <c r="O9" t="s">
        <v>222</v>
      </c>
      <c r="P9" t="s">
        <v>222</v>
      </c>
      <c r="Q9">
        <v>1</v>
      </c>
      <c r="X9">
        <v>0.01</v>
      </c>
      <c r="Y9">
        <v>1183.5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0.01</v>
      </c>
      <c r="AH9">
        <v>2</v>
      </c>
      <c r="AI9">
        <v>52213289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ROW(Source!A35)</f>
        <v>35</v>
      </c>
      <c r="B10">
        <v>52213304</v>
      </c>
      <c r="C10">
        <v>52213280</v>
      </c>
      <c r="D10">
        <v>30571128</v>
      </c>
      <c r="E10">
        <v>1</v>
      </c>
      <c r="F10">
        <v>1</v>
      </c>
      <c r="G10">
        <v>30515945</v>
      </c>
      <c r="H10">
        <v>3</v>
      </c>
      <c r="I10" t="s">
        <v>330</v>
      </c>
      <c r="J10" t="s">
        <v>331</v>
      </c>
      <c r="K10" t="s">
        <v>332</v>
      </c>
      <c r="L10">
        <v>1348</v>
      </c>
      <c r="N10">
        <v>1009</v>
      </c>
      <c r="O10" t="s">
        <v>323</v>
      </c>
      <c r="P10" t="s">
        <v>323</v>
      </c>
      <c r="Q10">
        <v>1000</v>
      </c>
      <c r="X10">
        <v>2.8700000000000002E-3</v>
      </c>
      <c r="Y10">
        <v>24618.39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2.8700000000000002E-3</v>
      </c>
      <c r="AH10">
        <v>2</v>
      </c>
      <c r="AI10">
        <v>52213290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ROW(Source!A35)</f>
        <v>35</v>
      </c>
      <c r="B11">
        <v>52213305</v>
      </c>
      <c r="C11">
        <v>52213280</v>
      </c>
      <c r="D11">
        <v>30571881</v>
      </c>
      <c r="E11">
        <v>1</v>
      </c>
      <c r="F11">
        <v>1</v>
      </c>
      <c r="G11">
        <v>30515945</v>
      </c>
      <c r="H11">
        <v>3</v>
      </c>
      <c r="I11" t="s">
        <v>333</v>
      </c>
      <c r="J11" t="s">
        <v>334</v>
      </c>
      <c r="K11" t="s">
        <v>335</v>
      </c>
      <c r="L11">
        <v>1348</v>
      </c>
      <c r="N11">
        <v>1009</v>
      </c>
      <c r="O11" t="s">
        <v>323</v>
      </c>
      <c r="P11" t="s">
        <v>323</v>
      </c>
      <c r="Q11">
        <v>1000</v>
      </c>
      <c r="X11">
        <v>9.4000000000000004E-3</v>
      </c>
      <c r="Y11">
        <v>6870.66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9.4000000000000004E-3</v>
      </c>
      <c r="AH11">
        <v>2</v>
      </c>
      <c r="AI11">
        <v>52213291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ROW(Source!A35)</f>
        <v>35</v>
      </c>
      <c r="B12">
        <v>52213306</v>
      </c>
      <c r="C12">
        <v>52213280</v>
      </c>
      <c r="D12">
        <v>30571908</v>
      </c>
      <c r="E12">
        <v>1</v>
      </c>
      <c r="F12">
        <v>1</v>
      </c>
      <c r="G12">
        <v>30515945</v>
      </c>
      <c r="H12">
        <v>3</v>
      </c>
      <c r="I12" t="s">
        <v>336</v>
      </c>
      <c r="J12" t="s">
        <v>337</v>
      </c>
      <c r="K12" t="s">
        <v>338</v>
      </c>
      <c r="L12">
        <v>1348</v>
      </c>
      <c r="N12">
        <v>1009</v>
      </c>
      <c r="O12" t="s">
        <v>323</v>
      </c>
      <c r="P12" t="s">
        <v>323</v>
      </c>
      <c r="Q12">
        <v>1000</v>
      </c>
      <c r="X12">
        <v>4.0000000000000003E-5</v>
      </c>
      <c r="Y12">
        <v>9098.51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4.0000000000000003E-5</v>
      </c>
      <c r="AH12">
        <v>2</v>
      </c>
      <c r="AI12">
        <v>52213292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ROW(Source!A35)</f>
        <v>35</v>
      </c>
      <c r="B13">
        <v>52213307</v>
      </c>
      <c r="C13">
        <v>52213280</v>
      </c>
      <c r="D13">
        <v>30584877</v>
      </c>
      <c r="E13">
        <v>1</v>
      </c>
      <c r="F13">
        <v>1</v>
      </c>
      <c r="G13">
        <v>30515945</v>
      </c>
      <c r="H13">
        <v>3</v>
      </c>
      <c r="I13" t="s">
        <v>339</v>
      </c>
      <c r="J13" t="s">
        <v>340</v>
      </c>
      <c r="K13" t="s">
        <v>341</v>
      </c>
      <c r="L13">
        <v>1356</v>
      </c>
      <c r="N13">
        <v>1010</v>
      </c>
      <c r="O13" t="s">
        <v>342</v>
      </c>
      <c r="P13" t="s">
        <v>342</v>
      </c>
      <c r="Q13">
        <v>1000</v>
      </c>
      <c r="X13">
        <v>4.1000000000000003E-3</v>
      </c>
      <c r="Y13">
        <v>56.17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4.1000000000000003E-3</v>
      </c>
      <c r="AH13">
        <v>2</v>
      </c>
      <c r="AI13">
        <v>52213293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ROW(Source!A35)</f>
        <v>35</v>
      </c>
      <c r="B14">
        <v>52213308</v>
      </c>
      <c r="C14">
        <v>52213280</v>
      </c>
      <c r="D14">
        <v>30584624</v>
      </c>
      <c r="E14">
        <v>1</v>
      </c>
      <c r="F14">
        <v>1</v>
      </c>
      <c r="G14">
        <v>30515945</v>
      </c>
      <c r="H14">
        <v>3</v>
      </c>
      <c r="I14" t="s">
        <v>343</v>
      </c>
      <c r="J14" t="s">
        <v>344</v>
      </c>
      <c r="K14" t="s">
        <v>345</v>
      </c>
      <c r="L14">
        <v>1355</v>
      </c>
      <c r="N14">
        <v>1010</v>
      </c>
      <c r="O14" t="s">
        <v>244</v>
      </c>
      <c r="P14" t="s">
        <v>244</v>
      </c>
      <c r="Q14">
        <v>100</v>
      </c>
      <c r="X14">
        <v>0.66669999999999996</v>
      </c>
      <c r="Y14">
        <v>57.81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0.66669999999999996</v>
      </c>
      <c r="AH14">
        <v>2</v>
      </c>
      <c r="AI14">
        <v>52213294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ROW(Source!A35)</f>
        <v>35</v>
      </c>
      <c r="B15">
        <v>52213309</v>
      </c>
      <c r="C15">
        <v>52213280</v>
      </c>
      <c r="D15">
        <v>48570918</v>
      </c>
      <c r="E15">
        <v>30515945</v>
      </c>
      <c r="F15">
        <v>1</v>
      </c>
      <c r="G15">
        <v>30515945</v>
      </c>
      <c r="H15">
        <v>3</v>
      </c>
      <c r="I15" t="s">
        <v>431</v>
      </c>
      <c r="J15" t="s">
        <v>3</v>
      </c>
      <c r="K15" t="s">
        <v>432</v>
      </c>
      <c r="L15">
        <v>1303</v>
      </c>
      <c r="N15">
        <v>1003</v>
      </c>
      <c r="O15" t="s">
        <v>34</v>
      </c>
      <c r="P15" t="s">
        <v>34</v>
      </c>
      <c r="Q15">
        <v>1000</v>
      </c>
      <c r="X15">
        <v>0.30599999999999999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3</v>
      </c>
      <c r="AG15">
        <v>0.30599999999999999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ROW(Source!A36)</f>
        <v>36</v>
      </c>
      <c r="B16">
        <v>52213295</v>
      </c>
      <c r="C16">
        <v>52213280</v>
      </c>
      <c r="D16">
        <v>30515951</v>
      </c>
      <c r="E16">
        <v>30515945</v>
      </c>
      <c r="F16">
        <v>1</v>
      </c>
      <c r="G16">
        <v>30515945</v>
      </c>
      <c r="H16">
        <v>1</v>
      </c>
      <c r="I16" t="s">
        <v>301</v>
      </c>
      <c r="J16" t="s">
        <v>3</v>
      </c>
      <c r="K16" t="s">
        <v>302</v>
      </c>
      <c r="L16">
        <v>1191</v>
      </c>
      <c r="N16">
        <v>1013</v>
      </c>
      <c r="O16" t="s">
        <v>303</v>
      </c>
      <c r="P16" t="s">
        <v>303</v>
      </c>
      <c r="Q16">
        <v>1</v>
      </c>
      <c r="X16">
        <v>54.12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26</v>
      </c>
      <c r="AG16">
        <v>71.438399999999987</v>
      </c>
      <c r="AH16">
        <v>2</v>
      </c>
      <c r="AI16">
        <v>52213281</v>
      </c>
      <c r="AJ16">
        <v>15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ROW(Source!A36)</f>
        <v>36</v>
      </c>
      <c r="B17">
        <v>52213296</v>
      </c>
      <c r="C17">
        <v>52213280</v>
      </c>
      <c r="D17">
        <v>30596076</v>
      </c>
      <c r="E17">
        <v>1</v>
      </c>
      <c r="F17">
        <v>1</v>
      </c>
      <c r="G17">
        <v>30515945</v>
      </c>
      <c r="H17">
        <v>2</v>
      </c>
      <c r="I17" t="s">
        <v>304</v>
      </c>
      <c r="J17" t="s">
        <v>305</v>
      </c>
      <c r="K17" t="s">
        <v>306</v>
      </c>
      <c r="L17">
        <v>1368</v>
      </c>
      <c r="N17">
        <v>1011</v>
      </c>
      <c r="O17" t="s">
        <v>307</v>
      </c>
      <c r="P17" t="s">
        <v>307</v>
      </c>
      <c r="Q17">
        <v>1</v>
      </c>
      <c r="X17">
        <v>0.79</v>
      </c>
      <c r="Y17">
        <v>0</v>
      </c>
      <c r="Z17">
        <v>119.07</v>
      </c>
      <c r="AA17">
        <v>12.62</v>
      </c>
      <c r="AB17">
        <v>0</v>
      </c>
      <c r="AC17">
        <v>0</v>
      </c>
      <c r="AD17">
        <v>1</v>
      </c>
      <c r="AE17">
        <v>0</v>
      </c>
      <c r="AF17" t="s">
        <v>26</v>
      </c>
      <c r="AG17">
        <v>1.0427999999999999</v>
      </c>
      <c r="AH17">
        <v>2</v>
      </c>
      <c r="AI17">
        <v>52213282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ROW(Source!A36)</f>
        <v>36</v>
      </c>
      <c r="B18">
        <v>52213297</v>
      </c>
      <c r="C18">
        <v>52213280</v>
      </c>
      <c r="D18">
        <v>30595432</v>
      </c>
      <c r="E18">
        <v>1</v>
      </c>
      <c r="F18">
        <v>1</v>
      </c>
      <c r="G18">
        <v>30515945</v>
      </c>
      <c r="H18">
        <v>2</v>
      </c>
      <c r="I18" t="s">
        <v>308</v>
      </c>
      <c r="J18" t="s">
        <v>309</v>
      </c>
      <c r="K18" t="s">
        <v>310</v>
      </c>
      <c r="L18">
        <v>1368</v>
      </c>
      <c r="N18">
        <v>1011</v>
      </c>
      <c r="O18" t="s">
        <v>307</v>
      </c>
      <c r="P18" t="s">
        <v>307</v>
      </c>
      <c r="Q18">
        <v>1</v>
      </c>
      <c r="X18">
        <v>0.86</v>
      </c>
      <c r="Y18">
        <v>0</v>
      </c>
      <c r="Z18">
        <v>6.68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26</v>
      </c>
      <c r="AG18">
        <v>1.1352000000000002</v>
      </c>
      <c r="AH18">
        <v>2</v>
      </c>
      <c r="AI18">
        <v>52213283</v>
      </c>
      <c r="AJ18">
        <v>17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ROW(Source!A36)</f>
        <v>36</v>
      </c>
      <c r="B19">
        <v>52213298</v>
      </c>
      <c r="C19">
        <v>52213280</v>
      </c>
      <c r="D19">
        <v>30595439</v>
      </c>
      <c r="E19">
        <v>1</v>
      </c>
      <c r="F19">
        <v>1</v>
      </c>
      <c r="G19">
        <v>30515945</v>
      </c>
      <c r="H19">
        <v>2</v>
      </c>
      <c r="I19" t="s">
        <v>311</v>
      </c>
      <c r="J19" t="s">
        <v>312</v>
      </c>
      <c r="K19" t="s">
        <v>313</v>
      </c>
      <c r="L19">
        <v>1368</v>
      </c>
      <c r="N19">
        <v>1011</v>
      </c>
      <c r="O19" t="s">
        <v>307</v>
      </c>
      <c r="P19" t="s">
        <v>307</v>
      </c>
      <c r="Q19">
        <v>1</v>
      </c>
      <c r="X19">
        <v>2.4300000000000002</v>
      </c>
      <c r="Y19">
        <v>0</v>
      </c>
      <c r="Z19">
        <v>0.54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26</v>
      </c>
      <c r="AG19">
        <v>3.2076000000000002</v>
      </c>
      <c r="AH19">
        <v>2</v>
      </c>
      <c r="AI19">
        <v>52213284</v>
      </c>
      <c r="AJ19">
        <v>18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ROW(Source!A36)</f>
        <v>36</v>
      </c>
      <c r="B20">
        <v>52213299</v>
      </c>
      <c r="C20">
        <v>52213280</v>
      </c>
      <c r="D20">
        <v>30595647</v>
      </c>
      <c r="E20">
        <v>1</v>
      </c>
      <c r="F20">
        <v>1</v>
      </c>
      <c r="G20">
        <v>30515945</v>
      </c>
      <c r="H20">
        <v>2</v>
      </c>
      <c r="I20" t="s">
        <v>314</v>
      </c>
      <c r="J20" t="s">
        <v>315</v>
      </c>
      <c r="K20" t="s">
        <v>316</v>
      </c>
      <c r="L20">
        <v>1368</v>
      </c>
      <c r="N20">
        <v>1011</v>
      </c>
      <c r="O20" t="s">
        <v>307</v>
      </c>
      <c r="P20" t="s">
        <v>307</v>
      </c>
      <c r="Q20">
        <v>1</v>
      </c>
      <c r="X20">
        <v>0.86</v>
      </c>
      <c r="Y20">
        <v>0</v>
      </c>
      <c r="Z20">
        <v>141.16</v>
      </c>
      <c r="AA20">
        <v>14.54</v>
      </c>
      <c r="AB20">
        <v>0</v>
      </c>
      <c r="AC20">
        <v>0</v>
      </c>
      <c r="AD20">
        <v>1</v>
      </c>
      <c r="AE20">
        <v>0</v>
      </c>
      <c r="AF20" t="s">
        <v>26</v>
      </c>
      <c r="AG20">
        <v>1.1352000000000002</v>
      </c>
      <c r="AH20">
        <v>2</v>
      </c>
      <c r="AI20">
        <v>52213285</v>
      </c>
      <c r="AJ20">
        <v>19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ROW(Source!A36)</f>
        <v>36</v>
      </c>
      <c r="B21">
        <v>52213300</v>
      </c>
      <c r="C21">
        <v>52213280</v>
      </c>
      <c r="D21">
        <v>30595653</v>
      </c>
      <c r="E21">
        <v>1</v>
      </c>
      <c r="F21">
        <v>1</v>
      </c>
      <c r="G21">
        <v>30515945</v>
      </c>
      <c r="H21">
        <v>2</v>
      </c>
      <c r="I21" t="s">
        <v>317</v>
      </c>
      <c r="J21" t="s">
        <v>318</v>
      </c>
      <c r="K21" t="s">
        <v>319</v>
      </c>
      <c r="L21">
        <v>1368</v>
      </c>
      <c r="N21">
        <v>1011</v>
      </c>
      <c r="O21" t="s">
        <v>307</v>
      </c>
      <c r="P21" t="s">
        <v>307</v>
      </c>
      <c r="Q21">
        <v>1</v>
      </c>
      <c r="X21">
        <v>0.76</v>
      </c>
      <c r="Y21">
        <v>0</v>
      </c>
      <c r="Z21">
        <v>3.95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26</v>
      </c>
      <c r="AG21">
        <v>1.0032000000000001</v>
      </c>
      <c r="AH21">
        <v>2</v>
      </c>
      <c r="AI21">
        <v>52213286</v>
      </c>
      <c r="AJ21">
        <v>20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ROW(Source!A36)</f>
        <v>36</v>
      </c>
      <c r="B22">
        <v>52213301</v>
      </c>
      <c r="C22">
        <v>52213280</v>
      </c>
      <c r="D22">
        <v>30571194</v>
      </c>
      <c r="E22">
        <v>1</v>
      </c>
      <c r="F22">
        <v>1</v>
      </c>
      <c r="G22">
        <v>30515945</v>
      </c>
      <c r="H22">
        <v>3</v>
      </c>
      <c r="I22" t="s">
        <v>320</v>
      </c>
      <c r="J22" t="s">
        <v>321</v>
      </c>
      <c r="K22" t="s">
        <v>322</v>
      </c>
      <c r="L22">
        <v>1348</v>
      </c>
      <c r="N22">
        <v>1009</v>
      </c>
      <c r="O22" t="s">
        <v>323</v>
      </c>
      <c r="P22" t="s">
        <v>323</v>
      </c>
      <c r="Q22">
        <v>1000</v>
      </c>
      <c r="X22">
        <v>1E-4</v>
      </c>
      <c r="Y22">
        <v>6521.42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1E-4</v>
      </c>
      <c r="AH22">
        <v>2</v>
      </c>
      <c r="AI22">
        <v>52213287</v>
      </c>
      <c r="AJ22">
        <v>21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ROW(Source!A36)</f>
        <v>36</v>
      </c>
      <c r="B23">
        <v>52213302</v>
      </c>
      <c r="C23">
        <v>52213280</v>
      </c>
      <c r="D23">
        <v>30572584</v>
      </c>
      <c r="E23">
        <v>1</v>
      </c>
      <c r="F23">
        <v>1</v>
      </c>
      <c r="G23">
        <v>30515945</v>
      </c>
      <c r="H23">
        <v>3</v>
      </c>
      <c r="I23" t="s">
        <v>324</v>
      </c>
      <c r="J23" t="s">
        <v>325</v>
      </c>
      <c r="K23" t="s">
        <v>326</v>
      </c>
      <c r="L23">
        <v>1346</v>
      </c>
      <c r="N23">
        <v>1009</v>
      </c>
      <c r="O23" t="s">
        <v>166</v>
      </c>
      <c r="P23" t="s">
        <v>166</v>
      </c>
      <c r="Q23">
        <v>1</v>
      </c>
      <c r="X23">
        <v>0.09</v>
      </c>
      <c r="Y23">
        <v>18.149999999999999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0.09</v>
      </c>
      <c r="AH23">
        <v>2</v>
      </c>
      <c r="AI23">
        <v>52213288</v>
      </c>
      <c r="AJ23">
        <v>22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ROW(Source!A36)</f>
        <v>36</v>
      </c>
      <c r="B24">
        <v>52213303</v>
      </c>
      <c r="C24">
        <v>52213280</v>
      </c>
      <c r="D24">
        <v>30571269</v>
      </c>
      <c r="E24">
        <v>1</v>
      </c>
      <c r="F24">
        <v>1</v>
      </c>
      <c r="G24">
        <v>30515945</v>
      </c>
      <c r="H24">
        <v>3</v>
      </c>
      <c r="I24" t="s">
        <v>327</v>
      </c>
      <c r="J24" t="s">
        <v>328</v>
      </c>
      <c r="K24" t="s">
        <v>329</v>
      </c>
      <c r="L24">
        <v>1339</v>
      </c>
      <c r="N24">
        <v>1007</v>
      </c>
      <c r="O24" t="s">
        <v>222</v>
      </c>
      <c r="P24" t="s">
        <v>222</v>
      </c>
      <c r="Q24">
        <v>1</v>
      </c>
      <c r="X24">
        <v>0.01</v>
      </c>
      <c r="Y24">
        <v>1183.5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0.01</v>
      </c>
      <c r="AH24">
        <v>2</v>
      </c>
      <c r="AI24">
        <v>52213289</v>
      </c>
      <c r="AJ24">
        <v>23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ROW(Source!A36)</f>
        <v>36</v>
      </c>
      <c r="B25">
        <v>52213304</v>
      </c>
      <c r="C25">
        <v>52213280</v>
      </c>
      <c r="D25">
        <v>30571128</v>
      </c>
      <c r="E25">
        <v>1</v>
      </c>
      <c r="F25">
        <v>1</v>
      </c>
      <c r="G25">
        <v>30515945</v>
      </c>
      <c r="H25">
        <v>3</v>
      </c>
      <c r="I25" t="s">
        <v>330</v>
      </c>
      <c r="J25" t="s">
        <v>331</v>
      </c>
      <c r="K25" t="s">
        <v>332</v>
      </c>
      <c r="L25">
        <v>1348</v>
      </c>
      <c r="N25">
        <v>1009</v>
      </c>
      <c r="O25" t="s">
        <v>323</v>
      </c>
      <c r="P25" t="s">
        <v>323</v>
      </c>
      <c r="Q25">
        <v>1000</v>
      </c>
      <c r="X25">
        <v>2.8700000000000002E-3</v>
      </c>
      <c r="Y25">
        <v>24618.39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2.8700000000000002E-3</v>
      </c>
      <c r="AH25">
        <v>2</v>
      </c>
      <c r="AI25">
        <v>52213290</v>
      </c>
      <c r="AJ25">
        <v>24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ROW(Source!A36)</f>
        <v>36</v>
      </c>
      <c r="B26">
        <v>52213305</v>
      </c>
      <c r="C26">
        <v>52213280</v>
      </c>
      <c r="D26">
        <v>30571881</v>
      </c>
      <c r="E26">
        <v>1</v>
      </c>
      <c r="F26">
        <v>1</v>
      </c>
      <c r="G26">
        <v>30515945</v>
      </c>
      <c r="H26">
        <v>3</v>
      </c>
      <c r="I26" t="s">
        <v>333</v>
      </c>
      <c r="J26" t="s">
        <v>334</v>
      </c>
      <c r="K26" t="s">
        <v>335</v>
      </c>
      <c r="L26">
        <v>1348</v>
      </c>
      <c r="N26">
        <v>1009</v>
      </c>
      <c r="O26" t="s">
        <v>323</v>
      </c>
      <c r="P26" t="s">
        <v>323</v>
      </c>
      <c r="Q26">
        <v>1000</v>
      </c>
      <c r="X26">
        <v>9.4000000000000004E-3</v>
      </c>
      <c r="Y26">
        <v>6870.66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9.4000000000000004E-3</v>
      </c>
      <c r="AH26">
        <v>2</v>
      </c>
      <c r="AI26">
        <v>52213291</v>
      </c>
      <c r="AJ26">
        <v>25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ROW(Source!A36)</f>
        <v>36</v>
      </c>
      <c r="B27">
        <v>52213306</v>
      </c>
      <c r="C27">
        <v>52213280</v>
      </c>
      <c r="D27">
        <v>30571908</v>
      </c>
      <c r="E27">
        <v>1</v>
      </c>
      <c r="F27">
        <v>1</v>
      </c>
      <c r="G27">
        <v>30515945</v>
      </c>
      <c r="H27">
        <v>3</v>
      </c>
      <c r="I27" t="s">
        <v>336</v>
      </c>
      <c r="J27" t="s">
        <v>337</v>
      </c>
      <c r="K27" t="s">
        <v>338</v>
      </c>
      <c r="L27">
        <v>1348</v>
      </c>
      <c r="N27">
        <v>1009</v>
      </c>
      <c r="O27" t="s">
        <v>323</v>
      </c>
      <c r="P27" t="s">
        <v>323</v>
      </c>
      <c r="Q27">
        <v>1000</v>
      </c>
      <c r="X27">
        <v>4.0000000000000003E-5</v>
      </c>
      <c r="Y27">
        <v>9098.51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4.0000000000000003E-5</v>
      </c>
      <c r="AH27">
        <v>2</v>
      </c>
      <c r="AI27">
        <v>52213292</v>
      </c>
      <c r="AJ27">
        <v>26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ROW(Source!A36)</f>
        <v>36</v>
      </c>
      <c r="B28">
        <v>52213307</v>
      </c>
      <c r="C28">
        <v>52213280</v>
      </c>
      <c r="D28">
        <v>30584877</v>
      </c>
      <c r="E28">
        <v>1</v>
      </c>
      <c r="F28">
        <v>1</v>
      </c>
      <c r="G28">
        <v>30515945</v>
      </c>
      <c r="H28">
        <v>3</v>
      </c>
      <c r="I28" t="s">
        <v>339</v>
      </c>
      <c r="J28" t="s">
        <v>340</v>
      </c>
      <c r="K28" t="s">
        <v>341</v>
      </c>
      <c r="L28">
        <v>1356</v>
      </c>
      <c r="N28">
        <v>1010</v>
      </c>
      <c r="O28" t="s">
        <v>342</v>
      </c>
      <c r="P28" t="s">
        <v>342</v>
      </c>
      <c r="Q28">
        <v>1000</v>
      </c>
      <c r="X28">
        <v>4.1000000000000003E-3</v>
      </c>
      <c r="Y28">
        <v>56.17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4.1000000000000003E-3</v>
      </c>
      <c r="AH28">
        <v>2</v>
      </c>
      <c r="AI28">
        <v>52213293</v>
      </c>
      <c r="AJ28">
        <v>27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ROW(Source!A36)</f>
        <v>36</v>
      </c>
      <c r="B29">
        <v>52213308</v>
      </c>
      <c r="C29">
        <v>52213280</v>
      </c>
      <c r="D29">
        <v>30584624</v>
      </c>
      <c r="E29">
        <v>1</v>
      </c>
      <c r="F29">
        <v>1</v>
      </c>
      <c r="G29">
        <v>30515945</v>
      </c>
      <c r="H29">
        <v>3</v>
      </c>
      <c r="I29" t="s">
        <v>343</v>
      </c>
      <c r="J29" t="s">
        <v>344</v>
      </c>
      <c r="K29" t="s">
        <v>345</v>
      </c>
      <c r="L29">
        <v>1355</v>
      </c>
      <c r="N29">
        <v>1010</v>
      </c>
      <c r="O29" t="s">
        <v>244</v>
      </c>
      <c r="P29" t="s">
        <v>244</v>
      </c>
      <c r="Q29">
        <v>100</v>
      </c>
      <c r="X29">
        <v>0.66669999999999996</v>
      </c>
      <c r="Y29">
        <v>57.81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0.66669999999999996</v>
      </c>
      <c r="AH29">
        <v>2</v>
      </c>
      <c r="AI29">
        <v>52213294</v>
      </c>
      <c r="AJ29">
        <v>28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ROW(Source!A36)</f>
        <v>36</v>
      </c>
      <c r="B30">
        <v>52213309</v>
      </c>
      <c r="C30">
        <v>52213280</v>
      </c>
      <c r="D30">
        <v>48570918</v>
      </c>
      <c r="E30">
        <v>30515945</v>
      </c>
      <c r="F30">
        <v>1</v>
      </c>
      <c r="G30">
        <v>30515945</v>
      </c>
      <c r="H30">
        <v>3</v>
      </c>
      <c r="I30" t="s">
        <v>431</v>
      </c>
      <c r="J30" t="s">
        <v>3</v>
      </c>
      <c r="K30" t="s">
        <v>432</v>
      </c>
      <c r="L30">
        <v>1303</v>
      </c>
      <c r="N30">
        <v>1003</v>
      </c>
      <c r="O30" t="s">
        <v>34</v>
      </c>
      <c r="P30" t="s">
        <v>34</v>
      </c>
      <c r="Q30">
        <v>1000</v>
      </c>
      <c r="X30">
        <v>0.30599999999999999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3</v>
      </c>
      <c r="AG30">
        <v>0.30599999999999999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ROW(Source!A43)</f>
        <v>43</v>
      </c>
      <c r="B31">
        <v>52213319</v>
      </c>
      <c r="C31">
        <v>52213313</v>
      </c>
      <c r="D31">
        <v>30515951</v>
      </c>
      <c r="E31">
        <v>30515945</v>
      </c>
      <c r="F31">
        <v>1</v>
      </c>
      <c r="G31">
        <v>30515945</v>
      </c>
      <c r="H31">
        <v>1</v>
      </c>
      <c r="I31" t="s">
        <v>301</v>
      </c>
      <c r="J31" t="s">
        <v>3</v>
      </c>
      <c r="K31" t="s">
        <v>302</v>
      </c>
      <c r="L31">
        <v>1191</v>
      </c>
      <c r="N31">
        <v>1013</v>
      </c>
      <c r="O31" t="s">
        <v>303</v>
      </c>
      <c r="P31" t="s">
        <v>303</v>
      </c>
      <c r="Q31">
        <v>1</v>
      </c>
      <c r="X31">
        <v>100.33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26</v>
      </c>
      <c r="AG31">
        <v>132.43559999999999</v>
      </c>
      <c r="AH31">
        <v>2</v>
      </c>
      <c r="AI31">
        <v>52213314</v>
      </c>
      <c r="AJ31">
        <v>29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ROW(Source!A43)</f>
        <v>43</v>
      </c>
      <c r="B32">
        <v>52213320</v>
      </c>
      <c r="C32">
        <v>52213313</v>
      </c>
      <c r="D32">
        <v>30595791</v>
      </c>
      <c r="E32">
        <v>1</v>
      </c>
      <c r="F32">
        <v>1</v>
      </c>
      <c r="G32">
        <v>30515945</v>
      </c>
      <c r="H32">
        <v>2</v>
      </c>
      <c r="I32" t="s">
        <v>346</v>
      </c>
      <c r="J32" t="s">
        <v>347</v>
      </c>
      <c r="K32" t="s">
        <v>348</v>
      </c>
      <c r="L32">
        <v>1368</v>
      </c>
      <c r="N32">
        <v>1011</v>
      </c>
      <c r="O32" t="s">
        <v>307</v>
      </c>
      <c r="P32" t="s">
        <v>307</v>
      </c>
      <c r="Q32">
        <v>1</v>
      </c>
      <c r="X32">
        <v>36.82</v>
      </c>
      <c r="Y32">
        <v>0</v>
      </c>
      <c r="Z32">
        <v>7.11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26</v>
      </c>
      <c r="AG32">
        <v>48.602400000000003</v>
      </c>
      <c r="AH32">
        <v>2</v>
      </c>
      <c r="AI32">
        <v>52213315</v>
      </c>
      <c r="AJ32">
        <v>30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ROW(Source!A43)</f>
        <v>43</v>
      </c>
      <c r="B33">
        <v>52213321</v>
      </c>
      <c r="C33">
        <v>52213313</v>
      </c>
      <c r="D33">
        <v>30596074</v>
      </c>
      <c r="E33">
        <v>1</v>
      </c>
      <c r="F33">
        <v>1</v>
      </c>
      <c r="G33">
        <v>30515945</v>
      </c>
      <c r="H33">
        <v>2</v>
      </c>
      <c r="I33" t="s">
        <v>349</v>
      </c>
      <c r="J33" t="s">
        <v>350</v>
      </c>
      <c r="K33" t="s">
        <v>351</v>
      </c>
      <c r="L33">
        <v>1368</v>
      </c>
      <c r="N33">
        <v>1011</v>
      </c>
      <c r="O33" t="s">
        <v>307</v>
      </c>
      <c r="P33" t="s">
        <v>307</v>
      </c>
      <c r="Q33">
        <v>1</v>
      </c>
      <c r="X33">
        <v>0.49</v>
      </c>
      <c r="Y33">
        <v>0</v>
      </c>
      <c r="Z33">
        <v>83.1</v>
      </c>
      <c r="AA33">
        <v>12.62</v>
      </c>
      <c r="AB33">
        <v>0</v>
      </c>
      <c r="AC33">
        <v>0</v>
      </c>
      <c r="AD33">
        <v>1</v>
      </c>
      <c r="AE33">
        <v>0</v>
      </c>
      <c r="AF33" t="s">
        <v>26</v>
      </c>
      <c r="AG33">
        <v>0.64680000000000004</v>
      </c>
      <c r="AH33">
        <v>2</v>
      </c>
      <c r="AI33">
        <v>52213316</v>
      </c>
      <c r="AJ33">
        <v>31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ROW(Source!A43)</f>
        <v>43</v>
      </c>
      <c r="B34">
        <v>52213322</v>
      </c>
      <c r="C34">
        <v>52213313</v>
      </c>
      <c r="D34">
        <v>30572504</v>
      </c>
      <c r="E34">
        <v>1</v>
      </c>
      <c r="F34">
        <v>1</v>
      </c>
      <c r="G34">
        <v>30515945</v>
      </c>
      <c r="H34">
        <v>3</v>
      </c>
      <c r="I34" t="s">
        <v>352</v>
      </c>
      <c r="J34" t="s">
        <v>353</v>
      </c>
      <c r="K34" t="s">
        <v>354</v>
      </c>
      <c r="L34">
        <v>1346</v>
      </c>
      <c r="N34">
        <v>1009</v>
      </c>
      <c r="O34" t="s">
        <v>166</v>
      </c>
      <c r="P34" t="s">
        <v>166</v>
      </c>
      <c r="Q34">
        <v>1</v>
      </c>
      <c r="X34">
        <v>3.895</v>
      </c>
      <c r="Y34">
        <v>29.9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54</v>
      </c>
      <c r="AG34">
        <v>3.895</v>
      </c>
      <c r="AH34">
        <v>2</v>
      </c>
      <c r="AI34">
        <v>52213317</v>
      </c>
      <c r="AJ34">
        <v>32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ROW(Source!A43)</f>
        <v>43</v>
      </c>
      <c r="B35">
        <v>52213323</v>
      </c>
      <c r="C35">
        <v>52213313</v>
      </c>
      <c r="D35">
        <v>30573848</v>
      </c>
      <c r="E35">
        <v>1</v>
      </c>
      <c r="F35">
        <v>1</v>
      </c>
      <c r="G35">
        <v>30515945</v>
      </c>
      <c r="H35">
        <v>3</v>
      </c>
      <c r="I35" t="s">
        <v>355</v>
      </c>
      <c r="J35" t="s">
        <v>356</v>
      </c>
      <c r="K35" t="s">
        <v>357</v>
      </c>
      <c r="L35">
        <v>1348</v>
      </c>
      <c r="N35">
        <v>1009</v>
      </c>
      <c r="O35" t="s">
        <v>323</v>
      </c>
      <c r="P35" t="s">
        <v>323</v>
      </c>
      <c r="Q35">
        <v>1000</v>
      </c>
      <c r="X35">
        <v>1.257E-2</v>
      </c>
      <c r="Y35">
        <v>11331.24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54</v>
      </c>
      <c r="AG35">
        <v>1.257E-2</v>
      </c>
      <c r="AH35">
        <v>2</v>
      </c>
      <c r="AI35">
        <v>52213318</v>
      </c>
      <c r="AJ35">
        <v>33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ROW(Source!A43)</f>
        <v>43</v>
      </c>
      <c r="B36">
        <v>52213324</v>
      </c>
      <c r="C36">
        <v>52213313</v>
      </c>
      <c r="D36">
        <v>30532337</v>
      </c>
      <c r="E36">
        <v>30515945</v>
      </c>
      <c r="F36">
        <v>1</v>
      </c>
      <c r="G36">
        <v>30515945</v>
      </c>
      <c r="H36">
        <v>3</v>
      </c>
      <c r="I36" t="s">
        <v>433</v>
      </c>
      <c r="J36" t="s">
        <v>3</v>
      </c>
      <c r="K36" t="s">
        <v>434</v>
      </c>
      <c r="L36">
        <v>1348</v>
      </c>
      <c r="N36">
        <v>1009</v>
      </c>
      <c r="O36" t="s">
        <v>323</v>
      </c>
      <c r="P36" t="s">
        <v>323</v>
      </c>
      <c r="Q36">
        <v>1000</v>
      </c>
      <c r="X36">
        <v>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 t="s">
        <v>54</v>
      </c>
      <c r="AG36">
        <v>1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ROW(Source!A44)</f>
        <v>44</v>
      </c>
      <c r="B37">
        <v>52213319</v>
      </c>
      <c r="C37">
        <v>52213313</v>
      </c>
      <c r="D37">
        <v>30515951</v>
      </c>
      <c r="E37">
        <v>30515945</v>
      </c>
      <c r="F37">
        <v>1</v>
      </c>
      <c r="G37">
        <v>30515945</v>
      </c>
      <c r="H37">
        <v>1</v>
      </c>
      <c r="I37" t="s">
        <v>301</v>
      </c>
      <c r="J37" t="s">
        <v>3</v>
      </c>
      <c r="K37" t="s">
        <v>302</v>
      </c>
      <c r="L37">
        <v>1191</v>
      </c>
      <c r="N37">
        <v>1013</v>
      </c>
      <c r="O37" t="s">
        <v>303</v>
      </c>
      <c r="P37" t="s">
        <v>303</v>
      </c>
      <c r="Q37">
        <v>1</v>
      </c>
      <c r="X37">
        <v>100.33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26</v>
      </c>
      <c r="AG37">
        <v>132.43559999999999</v>
      </c>
      <c r="AH37">
        <v>2</v>
      </c>
      <c r="AI37">
        <v>52213314</v>
      </c>
      <c r="AJ37">
        <v>34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ROW(Source!A44)</f>
        <v>44</v>
      </c>
      <c r="B38">
        <v>52213320</v>
      </c>
      <c r="C38">
        <v>52213313</v>
      </c>
      <c r="D38">
        <v>30595791</v>
      </c>
      <c r="E38">
        <v>1</v>
      </c>
      <c r="F38">
        <v>1</v>
      </c>
      <c r="G38">
        <v>30515945</v>
      </c>
      <c r="H38">
        <v>2</v>
      </c>
      <c r="I38" t="s">
        <v>346</v>
      </c>
      <c r="J38" t="s">
        <v>347</v>
      </c>
      <c r="K38" t="s">
        <v>348</v>
      </c>
      <c r="L38">
        <v>1368</v>
      </c>
      <c r="N38">
        <v>1011</v>
      </c>
      <c r="O38" t="s">
        <v>307</v>
      </c>
      <c r="P38" t="s">
        <v>307</v>
      </c>
      <c r="Q38">
        <v>1</v>
      </c>
      <c r="X38">
        <v>36.82</v>
      </c>
      <c r="Y38">
        <v>0</v>
      </c>
      <c r="Z38">
        <v>7.11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26</v>
      </c>
      <c r="AG38">
        <v>48.602400000000003</v>
      </c>
      <c r="AH38">
        <v>2</v>
      </c>
      <c r="AI38">
        <v>52213315</v>
      </c>
      <c r="AJ38">
        <v>35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ROW(Source!A44)</f>
        <v>44</v>
      </c>
      <c r="B39">
        <v>52213321</v>
      </c>
      <c r="C39">
        <v>52213313</v>
      </c>
      <c r="D39">
        <v>30596074</v>
      </c>
      <c r="E39">
        <v>1</v>
      </c>
      <c r="F39">
        <v>1</v>
      </c>
      <c r="G39">
        <v>30515945</v>
      </c>
      <c r="H39">
        <v>2</v>
      </c>
      <c r="I39" t="s">
        <v>349</v>
      </c>
      <c r="J39" t="s">
        <v>350</v>
      </c>
      <c r="K39" t="s">
        <v>351</v>
      </c>
      <c r="L39">
        <v>1368</v>
      </c>
      <c r="N39">
        <v>1011</v>
      </c>
      <c r="O39" t="s">
        <v>307</v>
      </c>
      <c r="P39" t="s">
        <v>307</v>
      </c>
      <c r="Q39">
        <v>1</v>
      </c>
      <c r="X39">
        <v>0.49</v>
      </c>
      <c r="Y39">
        <v>0</v>
      </c>
      <c r="Z39">
        <v>83.1</v>
      </c>
      <c r="AA39">
        <v>12.62</v>
      </c>
      <c r="AB39">
        <v>0</v>
      </c>
      <c r="AC39">
        <v>0</v>
      </c>
      <c r="AD39">
        <v>1</v>
      </c>
      <c r="AE39">
        <v>0</v>
      </c>
      <c r="AF39" t="s">
        <v>26</v>
      </c>
      <c r="AG39">
        <v>0.64680000000000004</v>
      </c>
      <c r="AH39">
        <v>2</v>
      </c>
      <c r="AI39">
        <v>52213316</v>
      </c>
      <c r="AJ39">
        <v>36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ROW(Source!A44)</f>
        <v>44</v>
      </c>
      <c r="B40">
        <v>52213322</v>
      </c>
      <c r="C40">
        <v>52213313</v>
      </c>
      <c r="D40">
        <v>30572504</v>
      </c>
      <c r="E40">
        <v>1</v>
      </c>
      <c r="F40">
        <v>1</v>
      </c>
      <c r="G40">
        <v>30515945</v>
      </c>
      <c r="H40">
        <v>3</v>
      </c>
      <c r="I40" t="s">
        <v>352</v>
      </c>
      <c r="J40" t="s">
        <v>353</v>
      </c>
      <c r="K40" t="s">
        <v>354</v>
      </c>
      <c r="L40">
        <v>1346</v>
      </c>
      <c r="N40">
        <v>1009</v>
      </c>
      <c r="O40" t="s">
        <v>166</v>
      </c>
      <c r="P40" t="s">
        <v>166</v>
      </c>
      <c r="Q40">
        <v>1</v>
      </c>
      <c r="X40">
        <v>3.895</v>
      </c>
      <c r="Y40">
        <v>29.9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54</v>
      </c>
      <c r="AG40">
        <v>3.895</v>
      </c>
      <c r="AH40">
        <v>2</v>
      </c>
      <c r="AI40">
        <v>52213317</v>
      </c>
      <c r="AJ40">
        <v>37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ROW(Source!A44)</f>
        <v>44</v>
      </c>
      <c r="B41">
        <v>52213323</v>
      </c>
      <c r="C41">
        <v>52213313</v>
      </c>
      <c r="D41">
        <v>30573848</v>
      </c>
      <c r="E41">
        <v>1</v>
      </c>
      <c r="F41">
        <v>1</v>
      </c>
      <c r="G41">
        <v>30515945</v>
      </c>
      <c r="H41">
        <v>3</v>
      </c>
      <c r="I41" t="s">
        <v>355</v>
      </c>
      <c r="J41" t="s">
        <v>356</v>
      </c>
      <c r="K41" t="s">
        <v>357</v>
      </c>
      <c r="L41">
        <v>1348</v>
      </c>
      <c r="N41">
        <v>1009</v>
      </c>
      <c r="O41" t="s">
        <v>323</v>
      </c>
      <c r="P41" t="s">
        <v>323</v>
      </c>
      <c r="Q41">
        <v>1000</v>
      </c>
      <c r="X41">
        <v>1.257E-2</v>
      </c>
      <c r="Y41">
        <v>11331.24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54</v>
      </c>
      <c r="AG41">
        <v>1.257E-2</v>
      </c>
      <c r="AH41">
        <v>2</v>
      </c>
      <c r="AI41">
        <v>52213318</v>
      </c>
      <c r="AJ41">
        <v>38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ROW(Source!A44)</f>
        <v>44</v>
      </c>
      <c r="B42">
        <v>52213324</v>
      </c>
      <c r="C42">
        <v>52213313</v>
      </c>
      <c r="D42">
        <v>30532337</v>
      </c>
      <c r="E42">
        <v>30515945</v>
      </c>
      <c r="F42">
        <v>1</v>
      </c>
      <c r="G42">
        <v>30515945</v>
      </c>
      <c r="H42">
        <v>3</v>
      </c>
      <c r="I42" t="s">
        <v>433</v>
      </c>
      <c r="J42" t="s">
        <v>3</v>
      </c>
      <c r="K42" t="s">
        <v>434</v>
      </c>
      <c r="L42">
        <v>1348</v>
      </c>
      <c r="N42">
        <v>1009</v>
      </c>
      <c r="O42" t="s">
        <v>323</v>
      </c>
      <c r="P42" t="s">
        <v>323</v>
      </c>
      <c r="Q42">
        <v>1000</v>
      </c>
      <c r="X42">
        <v>1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 t="s">
        <v>54</v>
      </c>
      <c r="AG42">
        <v>1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ROW(Source!A53)</f>
        <v>53</v>
      </c>
      <c r="B43">
        <v>52213337</v>
      </c>
      <c r="C43">
        <v>52213329</v>
      </c>
      <c r="D43">
        <v>30515951</v>
      </c>
      <c r="E43">
        <v>30515945</v>
      </c>
      <c r="F43">
        <v>1</v>
      </c>
      <c r="G43">
        <v>30515945</v>
      </c>
      <c r="H43">
        <v>1</v>
      </c>
      <c r="I43" t="s">
        <v>301</v>
      </c>
      <c r="J43" t="s">
        <v>3</v>
      </c>
      <c r="K43" t="s">
        <v>302</v>
      </c>
      <c r="L43">
        <v>1191</v>
      </c>
      <c r="N43">
        <v>1013</v>
      </c>
      <c r="O43" t="s">
        <v>303</v>
      </c>
      <c r="P43" t="s">
        <v>303</v>
      </c>
      <c r="Q43">
        <v>1</v>
      </c>
      <c r="X43">
        <v>58.7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77</v>
      </c>
      <c r="AG43">
        <v>77.484000000000009</v>
      </c>
      <c r="AH43">
        <v>2</v>
      </c>
      <c r="AI43">
        <v>52213330</v>
      </c>
      <c r="AJ43">
        <v>39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ROW(Source!A53)</f>
        <v>53</v>
      </c>
      <c r="B44">
        <v>52213338</v>
      </c>
      <c r="C44">
        <v>52213329</v>
      </c>
      <c r="D44">
        <v>30595791</v>
      </c>
      <c r="E44">
        <v>1</v>
      </c>
      <c r="F44">
        <v>1</v>
      </c>
      <c r="G44">
        <v>30515945</v>
      </c>
      <c r="H44">
        <v>2</v>
      </c>
      <c r="I44" t="s">
        <v>346</v>
      </c>
      <c r="J44" t="s">
        <v>347</v>
      </c>
      <c r="K44" t="s">
        <v>348</v>
      </c>
      <c r="L44">
        <v>1368</v>
      </c>
      <c r="N44">
        <v>1011</v>
      </c>
      <c r="O44" t="s">
        <v>307</v>
      </c>
      <c r="P44" t="s">
        <v>307</v>
      </c>
      <c r="Q44">
        <v>1</v>
      </c>
      <c r="X44">
        <v>16</v>
      </c>
      <c r="Y44">
        <v>0</v>
      </c>
      <c r="Z44">
        <v>7.11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77</v>
      </c>
      <c r="AG44">
        <v>21.12</v>
      </c>
      <c r="AH44">
        <v>2</v>
      </c>
      <c r="AI44">
        <v>52213331</v>
      </c>
      <c r="AJ44">
        <v>40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ROW(Source!A53)</f>
        <v>53</v>
      </c>
      <c r="B45">
        <v>52213339</v>
      </c>
      <c r="C45">
        <v>52213329</v>
      </c>
      <c r="D45">
        <v>30596074</v>
      </c>
      <c r="E45">
        <v>1</v>
      </c>
      <c r="F45">
        <v>1</v>
      </c>
      <c r="G45">
        <v>30515945</v>
      </c>
      <c r="H45">
        <v>2</v>
      </c>
      <c r="I45" t="s">
        <v>349</v>
      </c>
      <c r="J45" t="s">
        <v>350</v>
      </c>
      <c r="K45" t="s">
        <v>351</v>
      </c>
      <c r="L45">
        <v>1368</v>
      </c>
      <c r="N45">
        <v>1011</v>
      </c>
      <c r="O45" t="s">
        <v>307</v>
      </c>
      <c r="P45" t="s">
        <v>307</v>
      </c>
      <c r="Q45">
        <v>1</v>
      </c>
      <c r="X45">
        <v>1.87</v>
      </c>
      <c r="Y45">
        <v>0</v>
      </c>
      <c r="Z45">
        <v>83.1</v>
      </c>
      <c r="AA45">
        <v>12.62</v>
      </c>
      <c r="AB45">
        <v>0</v>
      </c>
      <c r="AC45">
        <v>0</v>
      </c>
      <c r="AD45">
        <v>1</v>
      </c>
      <c r="AE45">
        <v>0</v>
      </c>
      <c r="AF45" t="s">
        <v>77</v>
      </c>
      <c r="AG45">
        <v>2.4684000000000004</v>
      </c>
      <c r="AH45">
        <v>2</v>
      </c>
      <c r="AI45">
        <v>52213332</v>
      </c>
      <c r="AJ45">
        <v>41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ROW(Source!A53)</f>
        <v>53</v>
      </c>
      <c r="B46">
        <v>52213340</v>
      </c>
      <c r="C46">
        <v>52213329</v>
      </c>
      <c r="D46">
        <v>30572261</v>
      </c>
      <c r="E46">
        <v>1</v>
      </c>
      <c r="F46">
        <v>1</v>
      </c>
      <c r="G46">
        <v>30515945</v>
      </c>
      <c r="H46">
        <v>3</v>
      </c>
      <c r="I46" t="s">
        <v>358</v>
      </c>
      <c r="J46" t="s">
        <v>359</v>
      </c>
      <c r="K46" t="s">
        <v>360</v>
      </c>
      <c r="L46">
        <v>1348</v>
      </c>
      <c r="N46">
        <v>1009</v>
      </c>
      <c r="O46" t="s">
        <v>323</v>
      </c>
      <c r="P46" t="s">
        <v>323</v>
      </c>
      <c r="Q46">
        <v>1000</v>
      </c>
      <c r="X46">
        <v>3.7399999999999998E-3</v>
      </c>
      <c r="Y46">
        <v>332.74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76</v>
      </c>
      <c r="AG46">
        <v>3.7399999999999998E-3</v>
      </c>
      <c r="AH46">
        <v>2</v>
      </c>
      <c r="AI46">
        <v>52213333</v>
      </c>
      <c r="AJ46">
        <v>42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ROW(Source!A53)</f>
        <v>53</v>
      </c>
      <c r="B47">
        <v>52213341</v>
      </c>
      <c r="C47">
        <v>52213329</v>
      </c>
      <c r="D47">
        <v>30572591</v>
      </c>
      <c r="E47">
        <v>1</v>
      </c>
      <c r="F47">
        <v>1</v>
      </c>
      <c r="G47">
        <v>30515945</v>
      </c>
      <c r="H47">
        <v>3</v>
      </c>
      <c r="I47" t="s">
        <v>361</v>
      </c>
      <c r="J47" t="s">
        <v>362</v>
      </c>
      <c r="K47" t="s">
        <v>363</v>
      </c>
      <c r="L47">
        <v>1348</v>
      </c>
      <c r="N47">
        <v>1009</v>
      </c>
      <c r="O47" t="s">
        <v>323</v>
      </c>
      <c r="P47" t="s">
        <v>323</v>
      </c>
      <c r="Q47">
        <v>1000</v>
      </c>
      <c r="X47">
        <v>1.49E-3</v>
      </c>
      <c r="Y47">
        <v>8596.85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76</v>
      </c>
      <c r="AG47">
        <v>1.49E-3</v>
      </c>
      <c r="AH47">
        <v>2</v>
      </c>
      <c r="AI47">
        <v>52213334</v>
      </c>
      <c r="AJ47">
        <v>43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ROW(Source!A53)</f>
        <v>53</v>
      </c>
      <c r="B48">
        <v>52213342</v>
      </c>
      <c r="C48">
        <v>52213329</v>
      </c>
      <c r="D48">
        <v>30571295</v>
      </c>
      <c r="E48">
        <v>1</v>
      </c>
      <c r="F48">
        <v>1</v>
      </c>
      <c r="G48">
        <v>30515945</v>
      </c>
      <c r="H48">
        <v>3</v>
      </c>
      <c r="I48" t="s">
        <v>364</v>
      </c>
      <c r="J48" t="s">
        <v>365</v>
      </c>
      <c r="K48" t="s">
        <v>366</v>
      </c>
      <c r="L48">
        <v>1354</v>
      </c>
      <c r="N48">
        <v>1010</v>
      </c>
      <c r="O48" t="s">
        <v>47</v>
      </c>
      <c r="P48" t="s">
        <v>47</v>
      </c>
      <c r="Q48">
        <v>1</v>
      </c>
      <c r="X48">
        <v>528</v>
      </c>
      <c r="Y48">
        <v>3.86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76</v>
      </c>
      <c r="AG48">
        <v>528</v>
      </c>
      <c r="AH48">
        <v>2</v>
      </c>
      <c r="AI48">
        <v>52213335</v>
      </c>
      <c r="AJ48">
        <v>44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ROW(Source!A53)</f>
        <v>53</v>
      </c>
      <c r="B49">
        <v>52213343</v>
      </c>
      <c r="C49">
        <v>52213329</v>
      </c>
      <c r="D49">
        <v>30571525</v>
      </c>
      <c r="E49">
        <v>1</v>
      </c>
      <c r="F49">
        <v>1</v>
      </c>
      <c r="G49">
        <v>30515945</v>
      </c>
      <c r="H49">
        <v>3</v>
      </c>
      <c r="I49" t="s">
        <v>367</v>
      </c>
      <c r="J49" t="s">
        <v>368</v>
      </c>
      <c r="K49" t="s">
        <v>369</v>
      </c>
      <c r="L49">
        <v>1348</v>
      </c>
      <c r="N49">
        <v>1009</v>
      </c>
      <c r="O49" t="s">
        <v>323</v>
      </c>
      <c r="P49" t="s">
        <v>323</v>
      </c>
      <c r="Q49">
        <v>1000</v>
      </c>
      <c r="X49">
        <v>7.7999999999999996E-3</v>
      </c>
      <c r="Y49">
        <v>11242.42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76</v>
      </c>
      <c r="AG49">
        <v>7.7999999999999996E-3</v>
      </c>
      <c r="AH49">
        <v>2</v>
      </c>
      <c r="AI49">
        <v>52213336</v>
      </c>
      <c r="AJ49">
        <v>45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ROW(Source!A53)</f>
        <v>53</v>
      </c>
      <c r="B50">
        <v>52213344</v>
      </c>
      <c r="C50">
        <v>52213329</v>
      </c>
      <c r="D50">
        <v>30532337</v>
      </c>
      <c r="E50">
        <v>30515945</v>
      </c>
      <c r="F50">
        <v>1</v>
      </c>
      <c r="G50">
        <v>30515945</v>
      </c>
      <c r="H50">
        <v>3</v>
      </c>
      <c r="I50" t="s">
        <v>433</v>
      </c>
      <c r="J50" t="s">
        <v>3</v>
      </c>
      <c r="K50" t="s">
        <v>435</v>
      </c>
      <c r="L50">
        <v>1348</v>
      </c>
      <c r="N50">
        <v>1009</v>
      </c>
      <c r="O50" t="s">
        <v>323</v>
      </c>
      <c r="P50" t="s">
        <v>323</v>
      </c>
      <c r="Q50">
        <v>1000</v>
      </c>
      <c r="X50">
        <v>1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76</v>
      </c>
      <c r="AG50">
        <v>1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ROW(Source!A54)</f>
        <v>54</v>
      </c>
      <c r="B51">
        <v>52213337</v>
      </c>
      <c r="C51">
        <v>52213329</v>
      </c>
      <c r="D51">
        <v>30515951</v>
      </c>
      <c r="E51">
        <v>30515945</v>
      </c>
      <c r="F51">
        <v>1</v>
      </c>
      <c r="G51">
        <v>30515945</v>
      </c>
      <c r="H51">
        <v>1</v>
      </c>
      <c r="I51" t="s">
        <v>301</v>
      </c>
      <c r="J51" t="s">
        <v>3</v>
      </c>
      <c r="K51" t="s">
        <v>302</v>
      </c>
      <c r="L51">
        <v>1191</v>
      </c>
      <c r="N51">
        <v>1013</v>
      </c>
      <c r="O51" t="s">
        <v>303</v>
      </c>
      <c r="P51" t="s">
        <v>303</v>
      </c>
      <c r="Q51">
        <v>1</v>
      </c>
      <c r="X51">
        <v>58.7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77</v>
      </c>
      <c r="AG51">
        <v>77.484000000000009</v>
      </c>
      <c r="AH51">
        <v>2</v>
      </c>
      <c r="AI51">
        <v>52213330</v>
      </c>
      <c r="AJ51">
        <v>46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ROW(Source!A54)</f>
        <v>54</v>
      </c>
      <c r="B52">
        <v>52213338</v>
      </c>
      <c r="C52">
        <v>52213329</v>
      </c>
      <c r="D52">
        <v>30595791</v>
      </c>
      <c r="E52">
        <v>1</v>
      </c>
      <c r="F52">
        <v>1</v>
      </c>
      <c r="G52">
        <v>30515945</v>
      </c>
      <c r="H52">
        <v>2</v>
      </c>
      <c r="I52" t="s">
        <v>346</v>
      </c>
      <c r="J52" t="s">
        <v>347</v>
      </c>
      <c r="K52" t="s">
        <v>348</v>
      </c>
      <c r="L52">
        <v>1368</v>
      </c>
      <c r="N52">
        <v>1011</v>
      </c>
      <c r="O52" t="s">
        <v>307</v>
      </c>
      <c r="P52" t="s">
        <v>307</v>
      </c>
      <c r="Q52">
        <v>1</v>
      </c>
      <c r="X52">
        <v>16</v>
      </c>
      <c r="Y52">
        <v>0</v>
      </c>
      <c r="Z52">
        <v>7.11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77</v>
      </c>
      <c r="AG52">
        <v>21.12</v>
      </c>
      <c r="AH52">
        <v>2</v>
      </c>
      <c r="AI52">
        <v>52213331</v>
      </c>
      <c r="AJ52">
        <v>47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ROW(Source!A54)</f>
        <v>54</v>
      </c>
      <c r="B53">
        <v>52213339</v>
      </c>
      <c r="C53">
        <v>52213329</v>
      </c>
      <c r="D53">
        <v>30596074</v>
      </c>
      <c r="E53">
        <v>1</v>
      </c>
      <c r="F53">
        <v>1</v>
      </c>
      <c r="G53">
        <v>30515945</v>
      </c>
      <c r="H53">
        <v>2</v>
      </c>
      <c r="I53" t="s">
        <v>349</v>
      </c>
      <c r="J53" t="s">
        <v>350</v>
      </c>
      <c r="K53" t="s">
        <v>351</v>
      </c>
      <c r="L53">
        <v>1368</v>
      </c>
      <c r="N53">
        <v>1011</v>
      </c>
      <c r="O53" t="s">
        <v>307</v>
      </c>
      <c r="P53" t="s">
        <v>307</v>
      </c>
      <c r="Q53">
        <v>1</v>
      </c>
      <c r="X53">
        <v>1.87</v>
      </c>
      <c r="Y53">
        <v>0</v>
      </c>
      <c r="Z53">
        <v>83.1</v>
      </c>
      <c r="AA53">
        <v>12.62</v>
      </c>
      <c r="AB53">
        <v>0</v>
      </c>
      <c r="AC53">
        <v>0</v>
      </c>
      <c r="AD53">
        <v>1</v>
      </c>
      <c r="AE53">
        <v>0</v>
      </c>
      <c r="AF53" t="s">
        <v>77</v>
      </c>
      <c r="AG53">
        <v>2.4684000000000004</v>
      </c>
      <c r="AH53">
        <v>2</v>
      </c>
      <c r="AI53">
        <v>52213332</v>
      </c>
      <c r="AJ53">
        <v>48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ROW(Source!A54)</f>
        <v>54</v>
      </c>
      <c r="B54">
        <v>52213340</v>
      </c>
      <c r="C54">
        <v>52213329</v>
      </c>
      <c r="D54">
        <v>30572261</v>
      </c>
      <c r="E54">
        <v>1</v>
      </c>
      <c r="F54">
        <v>1</v>
      </c>
      <c r="G54">
        <v>30515945</v>
      </c>
      <c r="H54">
        <v>3</v>
      </c>
      <c r="I54" t="s">
        <v>358</v>
      </c>
      <c r="J54" t="s">
        <v>359</v>
      </c>
      <c r="K54" t="s">
        <v>360</v>
      </c>
      <c r="L54">
        <v>1348</v>
      </c>
      <c r="N54">
        <v>1009</v>
      </c>
      <c r="O54" t="s">
        <v>323</v>
      </c>
      <c r="P54" t="s">
        <v>323</v>
      </c>
      <c r="Q54">
        <v>1000</v>
      </c>
      <c r="X54">
        <v>3.7399999999999998E-3</v>
      </c>
      <c r="Y54">
        <v>332.74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76</v>
      </c>
      <c r="AG54">
        <v>3.7399999999999998E-3</v>
      </c>
      <c r="AH54">
        <v>2</v>
      </c>
      <c r="AI54">
        <v>52213333</v>
      </c>
      <c r="AJ54">
        <v>49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ROW(Source!A54)</f>
        <v>54</v>
      </c>
      <c r="B55">
        <v>52213341</v>
      </c>
      <c r="C55">
        <v>52213329</v>
      </c>
      <c r="D55">
        <v>30572591</v>
      </c>
      <c r="E55">
        <v>1</v>
      </c>
      <c r="F55">
        <v>1</v>
      </c>
      <c r="G55">
        <v>30515945</v>
      </c>
      <c r="H55">
        <v>3</v>
      </c>
      <c r="I55" t="s">
        <v>361</v>
      </c>
      <c r="J55" t="s">
        <v>362</v>
      </c>
      <c r="K55" t="s">
        <v>363</v>
      </c>
      <c r="L55">
        <v>1348</v>
      </c>
      <c r="N55">
        <v>1009</v>
      </c>
      <c r="O55" t="s">
        <v>323</v>
      </c>
      <c r="P55" t="s">
        <v>323</v>
      </c>
      <c r="Q55">
        <v>1000</v>
      </c>
      <c r="X55">
        <v>1.49E-3</v>
      </c>
      <c r="Y55">
        <v>8596.85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76</v>
      </c>
      <c r="AG55">
        <v>1.49E-3</v>
      </c>
      <c r="AH55">
        <v>2</v>
      </c>
      <c r="AI55">
        <v>52213334</v>
      </c>
      <c r="AJ55">
        <v>50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ROW(Source!A54)</f>
        <v>54</v>
      </c>
      <c r="B56">
        <v>52213342</v>
      </c>
      <c r="C56">
        <v>52213329</v>
      </c>
      <c r="D56">
        <v>30571295</v>
      </c>
      <c r="E56">
        <v>1</v>
      </c>
      <c r="F56">
        <v>1</v>
      </c>
      <c r="G56">
        <v>30515945</v>
      </c>
      <c r="H56">
        <v>3</v>
      </c>
      <c r="I56" t="s">
        <v>364</v>
      </c>
      <c r="J56" t="s">
        <v>365</v>
      </c>
      <c r="K56" t="s">
        <v>366</v>
      </c>
      <c r="L56">
        <v>1354</v>
      </c>
      <c r="N56">
        <v>1010</v>
      </c>
      <c r="O56" t="s">
        <v>47</v>
      </c>
      <c r="P56" t="s">
        <v>47</v>
      </c>
      <c r="Q56">
        <v>1</v>
      </c>
      <c r="X56">
        <v>528</v>
      </c>
      <c r="Y56">
        <v>3.86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76</v>
      </c>
      <c r="AG56">
        <v>528</v>
      </c>
      <c r="AH56">
        <v>2</v>
      </c>
      <c r="AI56">
        <v>52213335</v>
      </c>
      <c r="AJ56">
        <v>51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ROW(Source!A54)</f>
        <v>54</v>
      </c>
      <c r="B57">
        <v>52213343</v>
      </c>
      <c r="C57">
        <v>52213329</v>
      </c>
      <c r="D57">
        <v>30571525</v>
      </c>
      <c r="E57">
        <v>1</v>
      </c>
      <c r="F57">
        <v>1</v>
      </c>
      <c r="G57">
        <v>30515945</v>
      </c>
      <c r="H57">
        <v>3</v>
      </c>
      <c r="I57" t="s">
        <v>367</v>
      </c>
      <c r="J57" t="s">
        <v>368</v>
      </c>
      <c r="K57" t="s">
        <v>369</v>
      </c>
      <c r="L57">
        <v>1348</v>
      </c>
      <c r="N57">
        <v>1009</v>
      </c>
      <c r="O57" t="s">
        <v>323</v>
      </c>
      <c r="P57" t="s">
        <v>323</v>
      </c>
      <c r="Q57">
        <v>1000</v>
      </c>
      <c r="X57">
        <v>7.7999999999999996E-3</v>
      </c>
      <c r="Y57">
        <v>11242.42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76</v>
      </c>
      <c r="AG57">
        <v>7.7999999999999996E-3</v>
      </c>
      <c r="AH57">
        <v>2</v>
      </c>
      <c r="AI57">
        <v>52213336</v>
      </c>
      <c r="AJ57">
        <v>52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ROW(Source!A54)</f>
        <v>54</v>
      </c>
      <c r="B58">
        <v>52213344</v>
      </c>
      <c r="C58">
        <v>52213329</v>
      </c>
      <c r="D58">
        <v>30532337</v>
      </c>
      <c r="E58">
        <v>30515945</v>
      </c>
      <c r="F58">
        <v>1</v>
      </c>
      <c r="G58">
        <v>30515945</v>
      </c>
      <c r="H58">
        <v>3</v>
      </c>
      <c r="I58" t="s">
        <v>433</v>
      </c>
      <c r="J58" t="s">
        <v>3</v>
      </c>
      <c r="K58" t="s">
        <v>435</v>
      </c>
      <c r="L58">
        <v>1348</v>
      </c>
      <c r="N58">
        <v>1009</v>
      </c>
      <c r="O58" t="s">
        <v>323</v>
      </c>
      <c r="P58" t="s">
        <v>323</v>
      </c>
      <c r="Q58">
        <v>1000</v>
      </c>
      <c r="X58">
        <v>1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 t="s">
        <v>76</v>
      </c>
      <c r="AG58">
        <v>1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ROW(Source!A57)</f>
        <v>57</v>
      </c>
      <c r="B59">
        <v>52213351</v>
      </c>
      <c r="C59">
        <v>52213346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301</v>
      </c>
      <c r="J59" t="s">
        <v>3</v>
      </c>
      <c r="K59" t="s">
        <v>302</v>
      </c>
      <c r="L59">
        <v>1191</v>
      </c>
      <c r="N59">
        <v>1013</v>
      </c>
      <c r="O59" t="s">
        <v>303</v>
      </c>
      <c r="P59" t="s">
        <v>303</v>
      </c>
      <c r="Q59">
        <v>1</v>
      </c>
      <c r="X59">
        <v>25.2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26</v>
      </c>
      <c r="AG59">
        <v>33.264000000000003</v>
      </c>
      <c r="AH59">
        <v>2</v>
      </c>
      <c r="AI59">
        <v>52213347</v>
      </c>
      <c r="AJ59">
        <v>53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ROW(Source!A57)</f>
        <v>57</v>
      </c>
      <c r="B60">
        <v>52213352</v>
      </c>
      <c r="C60">
        <v>52213346</v>
      </c>
      <c r="D60">
        <v>30596074</v>
      </c>
      <c r="E60">
        <v>1</v>
      </c>
      <c r="F60">
        <v>1</v>
      </c>
      <c r="G60">
        <v>30515945</v>
      </c>
      <c r="H60">
        <v>2</v>
      </c>
      <c r="I60" t="s">
        <v>349</v>
      </c>
      <c r="J60" t="s">
        <v>350</v>
      </c>
      <c r="K60" t="s">
        <v>351</v>
      </c>
      <c r="L60">
        <v>1368</v>
      </c>
      <c r="N60">
        <v>1011</v>
      </c>
      <c r="O60" t="s">
        <v>307</v>
      </c>
      <c r="P60" t="s">
        <v>307</v>
      </c>
      <c r="Q60">
        <v>1</v>
      </c>
      <c r="X60">
        <v>2.2999999999999998</v>
      </c>
      <c r="Y60">
        <v>0</v>
      </c>
      <c r="Z60">
        <v>83.1</v>
      </c>
      <c r="AA60">
        <v>12.62</v>
      </c>
      <c r="AB60">
        <v>0</v>
      </c>
      <c r="AC60">
        <v>0</v>
      </c>
      <c r="AD60">
        <v>1</v>
      </c>
      <c r="AE60">
        <v>0</v>
      </c>
      <c r="AF60" t="s">
        <v>26</v>
      </c>
      <c r="AG60">
        <v>3.036</v>
      </c>
      <c r="AH60">
        <v>2</v>
      </c>
      <c r="AI60">
        <v>52213348</v>
      </c>
      <c r="AJ60">
        <v>54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ROW(Source!A57)</f>
        <v>57</v>
      </c>
      <c r="B61">
        <v>52213353</v>
      </c>
      <c r="C61">
        <v>52213346</v>
      </c>
      <c r="D61">
        <v>30571502</v>
      </c>
      <c r="E61">
        <v>1</v>
      </c>
      <c r="F61">
        <v>1</v>
      </c>
      <c r="G61">
        <v>30515945</v>
      </c>
      <c r="H61">
        <v>3</v>
      </c>
      <c r="I61" t="s">
        <v>370</v>
      </c>
      <c r="J61" t="s">
        <v>371</v>
      </c>
      <c r="K61" t="s">
        <v>372</v>
      </c>
      <c r="L61">
        <v>1348</v>
      </c>
      <c r="N61">
        <v>1009</v>
      </c>
      <c r="O61" t="s">
        <v>323</v>
      </c>
      <c r="P61" t="s">
        <v>323</v>
      </c>
      <c r="Q61">
        <v>1000</v>
      </c>
      <c r="X61">
        <v>1.9800000000000002E-2</v>
      </c>
      <c r="Y61">
        <v>10907.06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54</v>
      </c>
      <c r="AG61">
        <v>1.9800000000000002E-2</v>
      </c>
      <c r="AH61">
        <v>2</v>
      </c>
      <c r="AI61">
        <v>52213349</v>
      </c>
      <c r="AJ61">
        <v>55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ROW(Source!A57)</f>
        <v>57</v>
      </c>
      <c r="B62">
        <v>52213354</v>
      </c>
      <c r="C62">
        <v>52213346</v>
      </c>
      <c r="D62">
        <v>48593126</v>
      </c>
      <c r="E62">
        <v>1</v>
      </c>
      <c r="F62">
        <v>1</v>
      </c>
      <c r="G62">
        <v>30515945</v>
      </c>
      <c r="H62">
        <v>3</v>
      </c>
      <c r="I62" t="s">
        <v>373</v>
      </c>
      <c r="J62" t="s">
        <v>374</v>
      </c>
      <c r="K62" t="s">
        <v>375</v>
      </c>
      <c r="L62">
        <v>1355</v>
      </c>
      <c r="N62">
        <v>1010</v>
      </c>
      <c r="O62" t="s">
        <v>244</v>
      </c>
      <c r="P62" t="s">
        <v>244</v>
      </c>
      <c r="Q62">
        <v>100</v>
      </c>
      <c r="X62">
        <v>3.41</v>
      </c>
      <c r="Y62">
        <v>222.31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54</v>
      </c>
      <c r="AG62">
        <v>3.41</v>
      </c>
      <c r="AH62">
        <v>2</v>
      </c>
      <c r="AI62">
        <v>52213350</v>
      </c>
      <c r="AJ62">
        <v>56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ROW(Source!A57)</f>
        <v>57</v>
      </c>
      <c r="B63">
        <v>52213355</v>
      </c>
      <c r="C63">
        <v>52213346</v>
      </c>
      <c r="D63">
        <v>48589729</v>
      </c>
      <c r="E63">
        <v>30515945</v>
      </c>
      <c r="F63">
        <v>1</v>
      </c>
      <c r="G63">
        <v>30515945</v>
      </c>
      <c r="H63">
        <v>3</v>
      </c>
      <c r="I63" t="s">
        <v>436</v>
      </c>
      <c r="J63" t="s">
        <v>3</v>
      </c>
      <c r="K63" t="s">
        <v>437</v>
      </c>
      <c r="L63">
        <v>1348</v>
      </c>
      <c r="N63">
        <v>1009</v>
      </c>
      <c r="O63" t="s">
        <v>323</v>
      </c>
      <c r="P63" t="s">
        <v>323</v>
      </c>
      <c r="Q63">
        <v>1000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 t="s">
        <v>54</v>
      </c>
      <c r="AG63">
        <v>0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ROW(Source!A58)</f>
        <v>58</v>
      </c>
      <c r="B64">
        <v>52213351</v>
      </c>
      <c r="C64">
        <v>52213346</v>
      </c>
      <c r="D64">
        <v>30515951</v>
      </c>
      <c r="E64">
        <v>30515945</v>
      </c>
      <c r="F64">
        <v>1</v>
      </c>
      <c r="G64">
        <v>30515945</v>
      </c>
      <c r="H64">
        <v>1</v>
      </c>
      <c r="I64" t="s">
        <v>301</v>
      </c>
      <c r="J64" t="s">
        <v>3</v>
      </c>
      <c r="K64" t="s">
        <v>302</v>
      </c>
      <c r="L64">
        <v>1191</v>
      </c>
      <c r="N64">
        <v>1013</v>
      </c>
      <c r="O64" t="s">
        <v>303</v>
      </c>
      <c r="P64" t="s">
        <v>303</v>
      </c>
      <c r="Q64">
        <v>1</v>
      </c>
      <c r="X64">
        <v>25.2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26</v>
      </c>
      <c r="AG64">
        <v>33.264000000000003</v>
      </c>
      <c r="AH64">
        <v>2</v>
      </c>
      <c r="AI64">
        <v>52213347</v>
      </c>
      <c r="AJ64">
        <v>57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ROW(Source!A58)</f>
        <v>58</v>
      </c>
      <c r="B65">
        <v>52213352</v>
      </c>
      <c r="C65">
        <v>52213346</v>
      </c>
      <c r="D65">
        <v>30596074</v>
      </c>
      <c r="E65">
        <v>1</v>
      </c>
      <c r="F65">
        <v>1</v>
      </c>
      <c r="G65">
        <v>30515945</v>
      </c>
      <c r="H65">
        <v>2</v>
      </c>
      <c r="I65" t="s">
        <v>349</v>
      </c>
      <c r="J65" t="s">
        <v>350</v>
      </c>
      <c r="K65" t="s">
        <v>351</v>
      </c>
      <c r="L65">
        <v>1368</v>
      </c>
      <c r="N65">
        <v>1011</v>
      </c>
      <c r="O65" t="s">
        <v>307</v>
      </c>
      <c r="P65" t="s">
        <v>307</v>
      </c>
      <c r="Q65">
        <v>1</v>
      </c>
      <c r="X65">
        <v>2.2999999999999998</v>
      </c>
      <c r="Y65">
        <v>0</v>
      </c>
      <c r="Z65">
        <v>83.1</v>
      </c>
      <c r="AA65">
        <v>12.62</v>
      </c>
      <c r="AB65">
        <v>0</v>
      </c>
      <c r="AC65">
        <v>0</v>
      </c>
      <c r="AD65">
        <v>1</v>
      </c>
      <c r="AE65">
        <v>0</v>
      </c>
      <c r="AF65" t="s">
        <v>26</v>
      </c>
      <c r="AG65">
        <v>3.036</v>
      </c>
      <c r="AH65">
        <v>2</v>
      </c>
      <c r="AI65">
        <v>52213348</v>
      </c>
      <c r="AJ65">
        <v>58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ROW(Source!A58)</f>
        <v>58</v>
      </c>
      <c r="B66">
        <v>52213353</v>
      </c>
      <c r="C66">
        <v>52213346</v>
      </c>
      <c r="D66">
        <v>30571502</v>
      </c>
      <c r="E66">
        <v>1</v>
      </c>
      <c r="F66">
        <v>1</v>
      </c>
      <c r="G66">
        <v>30515945</v>
      </c>
      <c r="H66">
        <v>3</v>
      </c>
      <c r="I66" t="s">
        <v>370</v>
      </c>
      <c r="J66" t="s">
        <v>371</v>
      </c>
      <c r="K66" t="s">
        <v>372</v>
      </c>
      <c r="L66">
        <v>1348</v>
      </c>
      <c r="N66">
        <v>1009</v>
      </c>
      <c r="O66" t="s">
        <v>323</v>
      </c>
      <c r="P66" t="s">
        <v>323</v>
      </c>
      <c r="Q66">
        <v>1000</v>
      </c>
      <c r="X66">
        <v>1.9800000000000002E-2</v>
      </c>
      <c r="Y66">
        <v>10907.06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54</v>
      </c>
      <c r="AG66">
        <v>1.9800000000000002E-2</v>
      </c>
      <c r="AH66">
        <v>2</v>
      </c>
      <c r="AI66">
        <v>52213349</v>
      </c>
      <c r="AJ66">
        <v>59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ROW(Source!A58)</f>
        <v>58</v>
      </c>
      <c r="B67">
        <v>52213354</v>
      </c>
      <c r="C67">
        <v>52213346</v>
      </c>
      <c r="D67">
        <v>48593126</v>
      </c>
      <c r="E67">
        <v>1</v>
      </c>
      <c r="F67">
        <v>1</v>
      </c>
      <c r="G67">
        <v>30515945</v>
      </c>
      <c r="H67">
        <v>3</v>
      </c>
      <c r="I67" t="s">
        <v>373</v>
      </c>
      <c r="J67" t="s">
        <v>374</v>
      </c>
      <c r="K67" t="s">
        <v>375</v>
      </c>
      <c r="L67">
        <v>1355</v>
      </c>
      <c r="N67">
        <v>1010</v>
      </c>
      <c r="O67" t="s">
        <v>244</v>
      </c>
      <c r="P67" t="s">
        <v>244</v>
      </c>
      <c r="Q67">
        <v>100</v>
      </c>
      <c r="X67">
        <v>3.41</v>
      </c>
      <c r="Y67">
        <v>222.31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54</v>
      </c>
      <c r="AG67">
        <v>3.41</v>
      </c>
      <c r="AH67">
        <v>2</v>
      </c>
      <c r="AI67">
        <v>52213350</v>
      </c>
      <c r="AJ67">
        <v>60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ROW(Source!A58)</f>
        <v>58</v>
      </c>
      <c r="B68">
        <v>52213355</v>
      </c>
      <c r="C68">
        <v>52213346</v>
      </c>
      <c r="D68">
        <v>48589729</v>
      </c>
      <c r="E68">
        <v>30515945</v>
      </c>
      <c r="F68">
        <v>1</v>
      </c>
      <c r="G68">
        <v>30515945</v>
      </c>
      <c r="H68">
        <v>3</v>
      </c>
      <c r="I68" t="s">
        <v>436</v>
      </c>
      <c r="J68" t="s">
        <v>3</v>
      </c>
      <c r="K68" t="s">
        <v>437</v>
      </c>
      <c r="L68">
        <v>1348</v>
      </c>
      <c r="N68">
        <v>1009</v>
      </c>
      <c r="O68" t="s">
        <v>323</v>
      </c>
      <c r="P68" t="s">
        <v>323</v>
      </c>
      <c r="Q68">
        <v>1000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 t="s">
        <v>54</v>
      </c>
      <c r="AG68">
        <v>0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ROW(Source!A98)</f>
        <v>98</v>
      </c>
      <c r="B69">
        <v>52213938</v>
      </c>
      <c r="C69">
        <v>52213936</v>
      </c>
      <c r="D69">
        <v>30515951</v>
      </c>
      <c r="E69">
        <v>30515945</v>
      </c>
      <c r="F69">
        <v>1</v>
      </c>
      <c r="G69">
        <v>30515945</v>
      </c>
      <c r="H69">
        <v>1</v>
      </c>
      <c r="I69" t="s">
        <v>301</v>
      </c>
      <c r="J69" t="s">
        <v>3</v>
      </c>
      <c r="K69" t="s">
        <v>302</v>
      </c>
      <c r="L69">
        <v>1191</v>
      </c>
      <c r="N69">
        <v>1013</v>
      </c>
      <c r="O69" t="s">
        <v>303</v>
      </c>
      <c r="P69" t="s">
        <v>303</v>
      </c>
      <c r="Q69">
        <v>1</v>
      </c>
      <c r="X69">
        <v>3.04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159</v>
      </c>
      <c r="AG69">
        <v>3.3440000000000003</v>
      </c>
      <c r="AH69">
        <v>2</v>
      </c>
      <c r="AI69">
        <v>52213937</v>
      </c>
      <c r="AJ69">
        <v>61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ROW(Source!A98)</f>
        <v>98</v>
      </c>
      <c r="B70">
        <v>52213939</v>
      </c>
      <c r="C70">
        <v>52213936</v>
      </c>
      <c r="D70">
        <v>30533276</v>
      </c>
      <c r="E70">
        <v>30515945</v>
      </c>
      <c r="F70">
        <v>1</v>
      </c>
      <c r="G70">
        <v>30515945</v>
      </c>
      <c r="H70">
        <v>3</v>
      </c>
      <c r="I70" t="s">
        <v>438</v>
      </c>
      <c r="J70" t="s">
        <v>3</v>
      </c>
      <c r="K70" t="s">
        <v>439</v>
      </c>
      <c r="L70">
        <v>1346</v>
      </c>
      <c r="N70">
        <v>1009</v>
      </c>
      <c r="O70" t="s">
        <v>166</v>
      </c>
      <c r="P70" t="s">
        <v>166</v>
      </c>
      <c r="Q70">
        <v>1</v>
      </c>
      <c r="X70">
        <v>1.9570000000000001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 t="s">
        <v>158</v>
      </c>
      <c r="AG70">
        <v>1.9570000000000001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ROW(Source!A99)</f>
        <v>99</v>
      </c>
      <c r="B71">
        <v>52213938</v>
      </c>
      <c r="C71">
        <v>52213936</v>
      </c>
      <c r="D71">
        <v>30515951</v>
      </c>
      <c r="E71">
        <v>30515945</v>
      </c>
      <c r="F71">
        <v>1</v>
      </c>
      <c r="G71">
        <v>30515945</v>
      </c>
      <c r="H71">
        <v>1</v>
      </c>
      <c r="I71" t="s">
        <v>301</v>
      </c>
      <c r="J71" t="s">
        <v>3</v>
      </c>
      <c r="K71" t="s">
        <v>302</v>
      </c>
      <c r="L71">
        <v>1191</v>
      </c>
      <c r="N71">
        <v>1013</v>
      </c>
      <c r="O71" t="s">
        <v>303</v>
      </c>
      <c r="P71" t="s">
        <v>303</v>
      </c>
      <c r="Q71">
        <v>1</v>
      </c>
      <c r="X71">
        <v>3.04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159</v>
      </c>
      <c r="AG71">
        <v>3.3440000000000003</v>
      </c>
      <c r="AH71">
        <v>2</v>
      </c>
      <c r="AI71">
        <v>52213937</v>
      </c>
      <c r="AJ71">
        <v>62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ROW(Source!A99)</f>
        <v>99</v>
      </c>
      <c r="B72">
        <v>52213939</v>
      </c>
      <c r="C72">
        <v>52213936</v>
      </c>
      <c r="D72">
        <v>30533276</v>
      </c>
      <c r="E72">
        <v>30515945</v>
      </c>
      <c r="F72">
        <v>1</v>
      </c>
      <c r="G72">
        <v>30515945</v>
      </c>
      <c r="H72">
        <v>3</v>
      </c>
      <c r="I72" t="s">
        <v>438</v>
      </c>
      <c r="J72" t="s">
        <v>3</v>
      </c>
      <c r="K72" t="s">
        <v>439</v>
      </c>
      <c r="L72">
        <v>1346</v>
      </c>
      <c r="N72">
        <v>1009</v>
      </c>
      <c r="O72" t="s">
        <v>166</v>
      </c>
      <c r="P72" t="s">
        <v>166</v>
      </c>
      <c r="Q72">
        <v>1</v>
      </c>
      <c r="X72">
        <v>1.9570000000000001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158</v>
      </c>
      <c r="AG72">
        <v>1.9570000000000001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ROW(Source!A171)</f>
        <v>171</v>
      </c>
      <c r="B73">
        <v>52214030</v>
      </c>
      <c r="C73">
        <v>52214028</v>
      </c>
      <c r="D73">
        <v>30515951</v>
      </c>
      <c r="E73">
        <v>30515945</v>
      </c>
      <c r="F73">
        <v>1</v>
      </c>
      <c r="G73">
        <v>30515945</v>
      </c>
      <c r="H73">
        <v>1</v>
      </c>
      <c r="I73" t="s">
        <v>301</v>
      </c>
      <c r="J73" t="s">
        <v>3</v>
      </c>
      <c r="K73" t="s">
        <v>302</v>
      </c>
      <c r="L73">
        <v>1191</v>
      </c>
      <c r="N73">
        <v>1013</v>
      </c>
      <c r="O73" t="s">
        <v>303</v>
      </c>
      <c r="P73" t="s">
        <v>303</v>
      </c>
      <c r="Q73">
        <v>1</v>
      </c>
      <c r="X73">
        <v>3.04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159</v>
      </c>
      <c r="AG73">
        <v>3.3440000000000003</v>
      </c>
      <c r="AH73">
        <v>2</v>
      </c>
      <c r="AI73">
        <v>52214029</v>
      </c>
      <c r="AJ73">
        <v>63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ROW(Source!A171)</f>
        <v>171</v>
      </c>
      <c r="B74">
        <v>52214031</v>
      </c>
      <c r="C74">
        <v>52214028</v>
      </c>
      <c r="D74">
        <v>30533276</v>
      </c>
      <c r="E74">
        <v>30515945</v>
      </c>
      <c r="F74">
        <v>1</v>
      </c>
      <c r="G74">
        <v>30515945</v>
      </c>
      <c r="H74">
        <v>3</v>
      </c>
      <c r="I74" t="s">
        <v>438</v>
      </c>
      <c r="J74" t="s">
        <v>3</v>
      </c>
      <c r="K74" t="s">
        <v>439</v>
      </c>
      <c r="L74">
        <v>1346</v>
      </c>
      <c r="N74">
        <v>1009</v>
      </c>
      <c r="O74" t="s">
        <v>166</v>
      </c>
      <c r="P74" t="s">
        <v>166</v>
      </c>
      <c r="Q74">
        <v>1</v>
      </c>
      <c r="X74">
        <v>1.9570000000000001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158</v>
      </c>
      <c r="AG74">
        <v>1.9570000000000001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ROW(Source!A172)</f>
        <v>172</v>
      </c>
      <c r="B75">
        <v>52214030</v>
      </c>
      <c r="C75">
        <v>52214028</v>
      </c>
      <c r="D75">
        <v>30515951</v>
      </c>
      <c r="E75">
        <v>30515945</v>
      </c>
      <c r="F75">
        <v>1</v>
      </c>
      <c r="G75">
        <v>30515945</v>
      </c>
      <c r="H75">
        <v>1</v>
      </c>
      <c r="I75" t="s">
        <v>301</v>
      </c>
      <c r="J75" t="s">
        <v>3</v>
      </c>
      <c r="K75" t="s">
        <v>302</v>
      </c>
      <c r="L75">
        <v>1191</v>
      </c>
      <c r="N75">
        <v>1013</v>
      </c>
      <c r="O75" t="s">
        <v>303</v>
      </c>
      <c r="P75" t="s">
        <v>303</v>
      </c>
      <c r="Q75">
        <v>1</v>
      </c>
      <c r="X75">
        <v>3.04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159</v>
      </c>
      <c r="AG75">
        <v>3.3440000000000003</v>
      </c>
      <c r="AH75">
        <v>2</v>
      </c>
      <c r="AI75">
        <v>52214029</v>
      </c>
      <c r="AJ75">
        <v>64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ROW(Source!A172)</f>
        <v>172</v>
      </c>
      <c r="B76">
        <v>52214031</v>
      </c>
      <c r="C76">
        <v>52214028</v>
      </c>
      <c r="D76">
        <v>30533276</v>
      </c>
      <c r="E76">
        <v>30515945</v>
      </c>
      <c r="F76">
        <v>1</v>
      </c>
      <c r="G76">
        <v>30515945</v>
      </c>
      <c r="H76">
        <v>3</v>
      </c>
      <c r="I76" t="s">
        <v>438</v>
      </c>
      <c r="J76" t="s">
        <v>3</v>
      </c>
      <c r="K76" t="s">
        <v>439</v>
      </c>
      <c r="L76">
        <v>1346</v>
      </c>
      <c r="N76">
        <v>1009</v>
      </c>
      <c r="O76" t="s">
        <v>166</v>
      </c>
      <c r="P76" t="s">
        <v>166</v>
      </c>
      <c r="Q76">
        <v>1</v>
      </c>
      <c r="X76">
        <v>1.9570000000000001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 t="s">
        <v>158</v>
      </c>
      <c r="AG76">
        <v>1.9570000000000001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ROW(Source!A244)</f>
        <v>244</v>
      </c>
      <c r="B77">
        <v>52213373</v>
      </c>
      <c r="C77">
        <v>52213358</v>
      </c>
      <c r="D77">
        <v>30515951</v>
      </c>
      <c r="E77">
        <v>30515945</v>
      </c>
      <c r="F77">
        <v>1</v>
      </c>
      <c r="G77">
        <v>30515945</v>
      </c>
      <c r="H77">
        <v>1</v>
      </c>
      <c r="I77" t="s">
        <v>301</v>
      </c>
      <c r="J77" t="s">
        <v>3</v>
      </c>
      <c r="K77" t="s">
        <v>302</v>
      </c>
      <c r="L77">
        <v>1191</v>
      </c>
      <c r="N77">
        <v>1013</v>
      </c>
      <c r="O77" t="s">
        <v>303</v>
      </c>
      <c r="P77" t="s">
        <v>303</v>
      </c>
      <c r="Q77">
        <v>1</v>
      </c>
      <c r="X77">
        <v>54.12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26</v>
      </c>
      <c r="AG77">
        <v>71.438399999999987</v>
      </c>
      <c r="AH77">
        <v>2</v>
      </c>
      <c r="AI77">
        <v>52213359</v>
      </c>
      <c r="AJ77">
        <v>65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ROW(Source!A244)</f>
        <v>244</v>
      </c>
      <c r="B78">
        <v>52213374</v>
      </c>
      <c r="C78">
        <v>52213358</v>
      </c>
      <c r="D78">
        <v>30596076</v>
      </c>
      <c r="E78">
        <v>1</v>
      </c>
      <c r="F78">
        <v>1</v>
      </c>
      <c r="G78">
        <v>30515945</v>
      </c>
      <c r="H78">
        <v>2</v>
      </c>
      <c r="I78" t="s">
        <v>304</v>
      </c>
      <c r="J78" t="s">
        <v>305</v>
      </c>
      <c r="K78" t="s">
        <v>306</v>
      </c>
      <c r="L78">
        <v>1368</v>
      </c>
      <c r="N78">
        <v>1011</v>
      </c>
      <c r="O78" t="s">
        <v>307</v>
      </c>
      <c r="P78" t="s">
        <v>307</v>
      </c>
      <c r="Q78">
        <v>1</v>
      </c>
      <c r="X78">
        <v>0.79</v>
      </c>
      <c r="Y78">
        <v>0</v>
      </c>
      <c r="Z78">
        <v>119.07</v>
      </c>
      <c r="AA78">
        <v>12.62</v>
      </c>
      <c r="AB78">
        <v>0</v>
      </c>
      <c r="AC78">
        <v>0</v>
      </c>
      <c r="AD78">
        <v>1</v>
      </c>
      <c r="AE78">
        <v>0</v>
      </c>
      <c r="AF78" t="s">
        <v>26</v>
      </c>
      <c r="AG78">
        <v>1.0427999999999999</v>
      </c>
      <c r="AH78">
        <v>2</v>
      </c>
      <c r="AI78">
        <v>52213360</v>
      </c>
      <c r="AJ78">
        <v>66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ROW(Source!A244)</f>
        <v>244</v>
      </c>
      <c r="B79">
        <v>52213375</v>
      </c>
      <c r="C79">
        <v>52213358</v>
      </c>
      <c r="D79">
        <v>30595432</v>
      </c>
      <c r="E79">
        <v>1</v>
      </c>
      <c r="F79">
        <v>1</v>
      </c>
      <c r="G79">
        <v>30515945</v>
      </c>
      <c r="H79">
        <v>2</v>
      </c>
      <c r="I79" t="s">
        <v>308</v>
      </c>
      <c r="J79" t="s">
        <v>309</v>
      </c>
      <c r="K79" t="s">
        <v>310</v>
      </c>
      <c r="L79">
        <v>1368</v>
      </c>
      <c r="N79">
        <v>1011</v>
      </c>
      <c r="O79" t="s">
        <v>307</v>
      </c>
      <c r="P79" t="s">
        <v>307</v>
      </c>
      <c r="Q79">
        <v>1</v>
      </c>
      <c r="X79">
        <v>0.86</v>
      </c>
      <c r="Y79">
        <v>0</v>
      </c>
      <c r="Z79">
        <v>6.68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26</v>
      </c>
      <c r="AG79">
        <v>1.1352000000000002</v>
      </c>
      <c r="AH79">
        <v>2</v>
      </c>
      <c r="AI79">
        <v>52213361</v>
      </c>
      <c r="AJ79">
        <v>67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ROW(Source!A244)</f>
        <v>244</v>
      </c>
      <c r="B80">
        <v>52213376</v>
      </c>
      <c r="C80">
        <v>52213358</v>
      </c>
      <c r="D80">
        <v>30595439</v>
      </c>
      <c r="E80">
        <v>1</v>
      </c>
      <c r="F80">
        <v>1</v>
      </c>
      <c r="G80">
        <v>30515945</v>
      </c>
      <c r="H80">
        <v>2</v>
      </c>
      <c r="I80" t="s">
        <v>311</v>
      </c>
      <c r="J80" t="s">
        <v>312</v>
      </c>
      <c r="K80" t="s">
        <v>313</v>
      </c>
      <c r="L80">
        <v>1368</v>
      </c>
      <c r="N80">
        <v>1011</v>
      </c>
      <c r="O80" t="s">
        <v>307</v>
      </c>
      <c r="P80" t="s">
        <v>307</v>
      </c>
      <c r="Q80">
        <v>1</v>
      </c>
      <c r="X80">
        <v>2.4300000000000002</v>
      </c>
      <c r="Y80">
        <v>0</v>
      </c>
      <c r="Z80">
        <v>0.54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26</v>
      </c>
      <c r="AG80">
        <v>3.2076000000000002</v>
      </c>
      <c r="AH80">
        <v>2</v>
      </c>
      <c r="AI80">
        <v>52213362</v>
      </c>
      <c r="AJ80">
        <v>68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ROW(Source!A244)</f>
        <v>244</v>
      </c>
      <c r="B81">
        <v>52213377</v>
      </c>
      <c r="C81">
        <v>52213358</v>
      </c>
      <c r="D81">
        <v>30595647</v>
      </c>
      <c r="E81">
        <v>1</v>
      </c>
      <c r="F81">
        <v>1</v>
      </c>
      <c r="G81">
        <v>30515945</v>
      </c>
      <c r="H81">
        <v>2</v>
      </c>
      <c r="I81" t="s">
        <v>314</v>
      </c>
      <c r="J81" t="s">
        <v>315</v>
      </c>
      <c r="K81" t="s">
        <v>316</v>
      </c>
      <c r="L81">
        <v>1368</v>
      </c>
      <c r="N81">
        <v>1011</v>
      </c>
      <c r="O81" t="s">
        <v>307</v>
      </c>
      <c r="P81" t="s">
        <v>307</v>
      </c>
      <c r="Q81">
        <v>1</v>
      </c>
      <c r="X81">
        <v>0.86</v>
      </c>
      <c r="Y81">
        <v>0</v>
      </c>
      <c r="Z81">
        <v>141.16</v>
      </c>
      <c r="AA81">
        <v>14.54</v>
      </c>
      <c r="AB81">
        <v>0</v>
      </c>
      <c r="AC81">
        <v>0</v>
      </c>
      <c r="AD81">
        <v>1</v>
      </c>
      <c r="AE81">
        <v>0</v>
      </c>
      <c r="AF81" t="s">
        <v>26</v>
      </c>
      <c r="AG81">
        <v>1.1352000000000002</v>
      </c>
      <c r="AH81">
        <v>2</v>
      </c>
      <c r="AI81">
        <v>52213363</v>
      </c>
      <c r="AJ81">
        <v>69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ROW(Source!A244)</f>
        <v>244</v>
      </c>
      <c r="B82">
        <v>52213378</v>
      </c>
      <c r="C82">
        <v>52213358</v>
      </c>
      <c r="D82">
        <v>30595653</v>
      </c>
      <c r="E82">
        <v>1</v>
      </c>
      <c r="F82">
        <v>1</v>
      </c>
      <c r="G82">
        <v>30515945</v>
      </c>
      <c r="H82">
        <v>2</v>
      </c>
      <c r="I82" t="s">
        <v>317</v>
      </c>
      <c r="J82" t="s">
        <v>318</v>
      </c>
      <c r="K82" t="s">
        <v>319</v>
      </c>
      <c r="L82">
        <v>1368</v>
      </c>
      <c r="N82">
        <v>1011</v>
      </c>
      <c r="O82" t="s">
        <v>307</v>
      </c>
      <c r="P82" t="s">
        <v>307</v>
      </c>
      <c r="Q82">
        <v>1</v>
      </c>
      <c r="X82">
        <v>0.76</v>
      </c>
      <c r="Y82">
        <v>0</v>
      </c>
      <c r="Z82">
        <v>3.95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26</v>
      </c>
      <c r="AG82">
        <v>1.0032000000000001</v>
      </c>
      <c r="AH82">
        <v>2</v>
      </c>
      <c r="AI82">
        <v>52213364</v>
      </c>
      <c r="AJ82">
        <v>70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ROW(Source!A244)</f>
        <v>244</v>
      </c>
      <c r="B83">
        <v>52213379</v>
      </c>
      <c r="C83">
        <v>52213358</v>
      </c>
      <c r="D83">
        <v>30571194</v>
      </c>
      <c r="E83">
        <v>1</v>
      </c>
      <c r="F83">
        <v>1</v>
      </c>
      <c r="G83">
        <v>30515945</v>
      </c>
      <c r="H83">
        <v>3</v>
      </c>
      <c r="I83" t="s">
        <v>320</v>
      </c>
      <c r="J83" t="s">
        <v>321</v>
      </c>
      <c r="K83" t="s">
        <v>322</v>
      </c>
      <c r="L83">
        <v>1348</v>
      </c>
      <c r="N83">
        <v>1009</v>
      </c>
      <c r="O83" t="s">
        <v>323</v>
      </c>
      <c r="P83" t="s">
        <v>323</v>
      </c>
      <c r="Q83">
        <v>1000</v>
      </c>
      <c r="X83">
        <v>1E-4</v>
      </c>
      <c r="Y83">
        <v>6521.42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1E-4</v>
      </c>
      <c r="AH83">
        <v>2</v>
      </c>
      <c r="AI83">
        <v>52213365</v>
      </c>
      <c r="AJ83">
        <v>71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ROW(Source!A244)</f>
        <v>244</v>
      </c>
      <c r="B84">
        <v>52213380</v>
      </c>
      <c r="C84">
        <v>52213358</v>
      </c>
      <c r="D84">
        <v>30572584</v>
      </c>
      <c r="E84">
        <v>1</v>
      </c>
      <c r="F84">
        <v>1</v>
      </c>
      <c r="G84">
        <v>30515945</v>
      </c>
      <c r="H84">
        <v>3</v>
      </c>
      <c r="I84" t="s">
        <v>324</v>
      </c>
      <c r="J84" t="s">
        <v>325</v>
      </c>
      <c r="K84" t="s">
        <v>326</v>
      </c>
      <c r="L84">
        <v>1346</v>
      </c>
      <c r="N84">
        <v>1009</v>
      </c>
      <c r="O84" t="s">
        <v>166</v>
      </c>
      <c r="P84" t="s">
        <v>166</v>
      </c>
      <c r="Q84">
        <v>1</v>
      </c>
      <c r="X84">
        <v>0.09</v>
      </c>
      <c r="Y84">
        <v>18.149999999999999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0.09</v>
      </c>
      <c r="AH84">
        <v>2</v>
      </c>
      <c r="AI84">
        <v>52213366</v>
      </c>
      <c r="AJ84">
        <v>72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ROW(Source!A244)</f>
        <v>244</v>
      </c>
      <c r="B85">
        <v>52213381</v>
      </c>
      <c r="C85">
        <v>52213358</v>
      </c>
      <c r="D85">
        <v>30571269</v>
      </c>
      <c r="E85">
        <v>1</v>
      </c>
      <c r="F85">
        <v>1</v>
      </c>
      <c r="G85">
        <v>30515945</v>
      </c>
      <c r="H85">
        <v>3</v>
      </c>
      <c r="I85" t="s">
        <v>327</v>
      </c>
      <c r="J85" t="s">
        <v>328</v>
      </c>
      <c r="K85" t="s">
        <v>329</v>
      </c>
      <c r="L85">
        <v>1339</v>
      </c>
      <c r="N85">
        <v>1007</v>
      </c>
      <c r="O85" t="s">
        <v>222</v>
      </c>
      <c r="P85" t="s">
        <v>222</v>
      </c>
      <c r="Q85">
        <v>1</v>
      </c>
      <c r="X85">
        <v>0.01</v>
      </c>
      <c r="Y85">
        <v>1183.5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0.01</v>
      </c>
      <c r="AH85">
        <v>2</v>
      </c>
      <c r="AI85">
        <v>52213367</v>
      </c>
      <c r="AJ85">
        <v>73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ROW(Source!A244)</f>
        <v>244</v>
      </c>
      <c r="B86">
        <v>52213382</v>
      </c>
      <c r="C86">
        <v>52213358</v>
      </c>
      <c r="D86">
        <v>30571128</v>
      </c>
      <c r="E86">
        <v>1</v>
      </c>
      <c r="F86">
        <v>1</v>
      </c>
      <c r="G86">
        <v>30515945</v>
      </c>
      <c r="H86">
        <v>3</v>
      </c>
      <c r="I86" t="s">
        <v>330</v>
      </c>
      <c r="J86" t="s">
        <v>331</v>
      </c>
      <c r="K86" t="s">
        <v>332</v>
      </c>
      <c r="L86">
        <v>1348</v>
      </c>
      <c r="N86">
        <v>1009</v>
      </c>
      <c r="O86" t="s">
        <v>323</v>
      </c>
      <c r="P86" t="s">
        <v>323</v>
      </c>
      <c r="Q86">
        <v>1000</v>
      </c>
      <c r="X86">
        <v>2.8700000000000002E-3</v>
      </c>
      <c r="Y86">
        <v>24618.39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2.8700000000000002E-3</v>
      </c>
      <c r="AH86">
        <v>2</v>
      </c>
      <c r="AI86">
        <v>52213368</v>
      </c>
      <c r="AJ86">
        <v>74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ROW(Source!A244)</f>
        <v>244</v>
      </c>
      <c r="B87">
        <v>52213383</v>
      </c>
      <c r="C87">
        <v>52213358</v>
      </c>
      <c r="D87">
        <v>30571881</v>
      </c>
      <c r="E87">
        <v>1</v>
      </c>
      <c r="F87">
        <v>1</v>
      </c>
      <c r="G87">
        <v>30515945</v>
      </c>
      <c r="H87">
        <v>3</v>
      </c>
      <c r="I87" t="s">
        <v>333</v>
      </c>
      <c r="J87" t="s">
        <v>334</v>
      </c>
      <c r="K87" t="s">
        <v>335</v>
      </c>
      <c r="L87">
        <v>1348</v>
      </c>
      <c r="N87">
        <v>1009</v>
      </c>
      <c r="O87" t="s">
        <v>323</v>
      </c>
      <c r="P87" t="s">
        <v>323</v>
      </c>
      <c r="Q87">
        <v>1000</v>
      </c>
      <c r="X87">
        <v>9.4000000000000004E-3</v>
      </c>
      <c r="Y87">
        <v>6870.66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9.4000000000000004E-3</v>
      </c>
      <c r="AH87">
        <v>2</v>
      </c>
      <c r="AI87">
        <v>52213369</v>
      </c>
      <c r="AJ87">
        <v>75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ROW(Source!A244)</f>
        <v>244</v>
      </c>
      <c r="B88">
        <v>52213384</v>
      </c>
      <c r="C88">
        <v>52213358</v>
      </c>
      <c r="D88">
        <v>30571908</v>
      </c>
      <c r="E88">
        <v>1</v>
      </c>
      <c r="F88">
        <v>1</v>
      </c>
      <c r="G88">
        <v>30515945</v>
      </c>
      <c r="H88">
        <v>3</v>
      </c>
      <c r="I88" t="s">
        <v>336</v>
      </c>
      <c r="J88" t="s">
        <v>337</v>
      </c>
      <c r="K88" t="s">
        <v>338</v>
      </c>
      <c r="L88">
        <v>1348</v>
      </c>
      <c r="N88">
        <v>1009</v>
      </c>
      <c r="O88" t="s">
        <v>323</v>
      </c>
      <c r="P88" t="s">
        <v>323</v>
      </c>
      <c r="Q88">
        <v>1000</v>
      </c>
      <c r="X88">
        <v>4.0000000000000003E-5</v>
      </c>
      <c r="Y88">
        <v>9098.51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4.0000000000000003E-5</v>
      </c>
      <c r="AH88">
        <v>2</v>
      </c>
      <c r="AI88">
        <v>52213370</v>
      </c>
      <c r="AJ88">
        <v>76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ROW(Source!A244)</f>
        <v>244</v>
      </c>
      <c r="B89">
        <v>52213385</v>
      </c>
      <c r="C89">
        <v>52213358</v>
      </c>
      <c r="D89">
        <v>30584877</v>
      </c>
      <c r="E89">
        <v>1</v>
      </c>
      <c r="F89">
        <v>1</v>
      </c>
      <c r="G89">
        <v>30515945</v>
      </c>
      <c r="H89">
        <v>3</v>
      </c>
      <c r="I89" t="s">
        <v>339</v>
      </c>
      <c r="J89" t="s">
        <v>340</v>
      </c>
      <c r="K89" t="s">
        <v>341</v>
      </c>
      <c r="L89">
        <v>1356</v>
      </c>
      <c r="N89">
        <v>1010</v>
      </c>
      <c r="O89" t="s">
        <v>342</v>
      </c>
      <c r="P89" t="s">
        <v>342</v>
      </c>
      <c r="Q89">
        <v>1000</v>
      </c>
      <c r="X89">
        <v>4.1000000000000003E-3</v>
      </c>
      <c r="Y89">
        <v>56.17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4.1000000000000003E-3</v>
      </c>
      <c r="AH89">
        <v>2</v>
      </c>
      <c r="AI89">
        <v>52213371</v>
      </c>
      <c r="AJ89">
        <v>77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ROW(Source!A244)</f>
        <v>244</v>
      </c>
      <c r="B90">
        <v>52213386</v>
      </c>
      <c r="C90">
        <v>52213358</v>
      </c>
      <c r="D90">
        <v>30584624</v>
      </c>
      <c r="E90">
        <v>1</v>
      </c>
      <c r="F90">
        <v>1</v>
      </c>
      <c r="G90">
        <v>30515945</v>
      </c>
      <c r="H90">
        <v>3</v>
      </c>
      <c r="I90" t="s">
        <v>343</v>
      </c>
      <c r="J90" t="s">
        <v>344</v>
      </c>
      <c r="K90" t="s">
        <v>345</v>
      </c>
      <c r="L90">
        <v>1355</v>
      </c>
      <c r="N90">
        <v>1010</v>
      </c>
      <c r="O90" t="s">
        <v>244</v>
      </c>
      <c r="P90" t="s">
        <v>244</v>
      </c>
      <c r="Q90">
        <v>100</v>
      </c>
      <c r="X90">
        <v>0.66669999999999996</v>
      </c>
      <c r="Y90">
        <v>57.81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0.66669999999999996</v>
      </c>
      <c r="AH90">
        <v>2</v>
      </c>
      <c r="AI90">
        <v>52213372</v>
      </c>
      <c r="AJ90">
        <v>78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ROW(Source!A244)</f>
        <v>244</v>
      </c>
      <c r="B91">
        <v>52213387</v>
      </c>
      <c r="C91">
        <v>52213358</v>
      </c>
      <c r="D91">
        <v>48570918</v>
      </c>
      <c r="E91">
        <v>30515945</v>
      </c>
      <c r="F91">
        <v>1</v>
      </c>
      <c r="G91">
        <v>30515945</v>
      </c>
      <c r="H91">
        <v>3</v>
      </c>
      <c r="I91" t="s">
        <v>431</v>
      </c>
      <c r="J91" t="s">
        <v>3</v>
      </c>
      <c r="K91" t="s">
        <v>432</v>
      </c>
      <c r="L91">
        <v>1303</v>
      </c>
      <c r="N91">
        <v>1003</v>
      </c>
      <c r="O91" t="s">
        <v>34</v>
      </c>
      <c r="P91" t="s">
        <v>34</v>
      </c>
      <c r="Q91">
        <v>1000</v>
      </c>
      <c r="X91">
        <v>0.30599999999999999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 t="s">
        <v>3</v>
      </c>
      <c r="AG91">
        <v>0.30599999999999999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ROW(Source!A245)</f>
        <v>245</v>
      </c>
      <c r="B92">
        <v>52213373</v>
      </c>
      <c r="C92">
        <v>52213358</v>
      </c>
      <c r="D92">
        <v>30515951</v>
      </c>
      <c r="E92">
        <v>30515945</v>
      </c>
      <c r="F92">
        <v>1</v>
      </c>
      <c r="G92">
        <v>30515945</v>
      </c>
      <c r="H92">
        <v>1</v>
      </c>
      <c r="I92" t="s">
        <v>301</v>
      </c>
      <c r="J92" t="s">
        <v>3</v>
      </c>
      <c r="K92" t="s">
        <v>302</v>
      </c>
      <c r="L92">
        <v>1191</v>
      </c>
      <c r="N92">
        <v>1013</v>
      </c>
      <c r="O92" t="s">
        <v>303</v>
      </c>
      <c r="P92" t="s">
        <v>303</v>
      </c>
      <c r="Q92">
        <v>1</v>
      </c>
      <c r="X92">
        <v>54.12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26</v>
      </c>
      <c r="AG92">
        <v>71.438399999999987</v>
      </c>
      <c r="AH92">
        <v>2</v>
      </c>
      <c r="AI92">
        <v>52213359</v>
      </c>
      <c r="AJ92">
        <v>79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ROW(Source!A245)</f>
        <v>245</v>
      </c>
      <c r="B93">
        <v>52213374</v>
      </c>
      <c r="C93">
        <v>52213358</v>
      </c>
      <c r="D93">
        <v>30596076</v>
      </c>
      <c r="E93">
        <v>1</v>
      </c>
      <c r="F93">
        <v>1</v>
      </c>
      <c r="G93">
        <v>30515945</v>
      </c>
      <c r="H93">
        <v>2</v>
      </c>
      <c r="I93" t="s">
        <v>304</v>
      </c>
      <c r="J93" t="s">
        <v>305</v>
      </c>
      <c r="K93" t="s">
        <v>306</v>
      </c>
      <c r="L93">
        <v>1368</v>
      </c>
      <c r="N93">
        <v>1011</v>
      </c>
      <c r="O93" t="s">
        <v>307</v>
      </c>
      <c r="P93" t="s">
        <v>307</v>
      </c>
      <c r="Q93">
        <v>1</v>
      </c>
      <c r="X93">
        <v>0.79</v>
      </c>
      <c r="Y93">
        <v>0</v>
      </c>
      <c r="Z93">
        <v>119.07</v>
      </c>
      <c r="AA93">
        <v>12.62</v>
      </c>
      <c r="AB93">
        <v>0</v>
      </c>
      <c r="AC93">
        <v>0</v>
      </c>
      <c r="AD93">
        <v>1</v>
      </c>
      <c r="AE93">
        <v>0</v>
      </c>
      <c r="AF93" t="s">
        <v>26</v>
      </c>
      <c r="AG93">
        <v>1.0427999999999999</v>
      </c>
      <c r="AH93">
        <v>2</v>
      </c>
      <c r="AI93">
        <v>52213360</v>
      </c>
      <c r="AJ93">
        <v>80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ROW(Source!A245)</f>
        <v>245</v>
      </c>
      <c r="B94">
        <v>52213375</v>
      </c>
      <c r="C94">
        <v>52213358</v>
      </c>
      <c r="D94">
        <v>30595432</v>
      </c>
      <c r="E94">
        <v>1</v>
      </c>
      <c r="F94">
        <v>1</v>
      </c>
      <c r="G94">
        <v>30515945</v>
      </c>
      <c r="H94">
        <v>2</v>
      </c>
      <c r="I94" t="s">
        <v>308</v>
      </c>
      <c r="J94" t="s">
        <v>309</v>
      </c>
      <c r="K94" t="s">
        <v>310</v>
      </c>
      <c r="L94">
        <v>1368</v>
      </c>
      <c r="N94">
        <v>1011</v>
      </c>
      <c r="O94" t="s">
        <v>307</v>
      </c>
      <c r="P94" t="s">
        <v>307</v>
      </c>
      <c r="Q94">
        <v>1</v>
      </c>
      <c r="X94">
        <v>0.86</v>
      </c>
      <c r="Y94">
        <v>0</v>
      </c>
      <c r="Z94">
        <v>6.68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26</v>
      </c>
      <c r="AG94">
        <v>1.1352000000000002</v>
      </c>
      <c r="AH94">
        <v>2</v>
      </c>
      <c r="AI94">
        <v>52213361</v>
      </c>
      <c r="AJ94">
        <v>81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ROW(Source!A245)</f>
        <v>245</v>
      </c>
      <c r="B95">
        <v>52213376</v>
      </c>
      <c r="C95">
        <v>52213358</v>
      </c>
      <c r="D95">
        <v>30595439</v>
      </c>
      <c r="E95">
        <v>1</v>
      </c>
      <c r="F95">
        <v>1</v>
      </c>
      <c r="G95">
        <v>30515945</v>
      </c>
      <c r="H95">
        <v>2</v>
      </c>
      <c r="I95" t="s">
        <v>311</v>
      </c>
      <c r="J95" t="s">
        <v>312</v>
      </c>
      <c r="K95" t="s">
        <v>313</v>
      </c>
      <c r="L95">
        <v>1368</v>
      </c>
      <c r="N95">
        <v>1011</v>
      </c>
      <c r="O95" t="s">
        <v>307</v>
      </c>
      <c r="P95" t="s">
        <v>307</v>
      </c>
      <c r="Q95">
        <v>1</v>
      </c>
      <c r="X95">
        <v>2.4300000000000002</v>
      </c>
      <c r="Y95">
        <v>0</v>
      </c>
      <c r="Z95">
        <v>0.54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26</v>
      </c>
      <c r="AG95">
        <v>3.2076000000000002</v>
      </c>
      <c r="AH95">
        <v>2</v>
      </c>
      <c r="AI95">
        <v>52213362</v>
      </c>
      <c r="AJ95">
        <v>82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ROW(Source!A245)</f>
        <v>245</v>
      </c>
      <c r="B96">
        <v>52213377</v>
      </c>
      <c r="C96">
        <v>52213358</v>
      </c>
      <c r="D96">
        <v>30595647</v>
      </c>
      <c r="E96">
        <v>1</v>
      </c>
      <c r="F96">
        <v>1</v>
      </c>
      <c r="G96">
        <v>30515945</v>
      </c>
      <c r="H96">
        <v>2</v>
      </c>
      <c r="I96" t="s">
        <v>314</v>
      </c>
      <c r="J96" t="s">
        <v>315</v>
      </c>
      <c r="K96" t="s">
        <v>316</v>
      </c>
      <c r="L96">
        <v>1368</v>
      </c>
      <c r="N96">
        <v>1011</v>
      </c>
      <c r="O96" t="s">
        <v>307</v>
      </c>
      <c r="P96" t="s">
        <v>307</v>
      </c>
      <c r="Q96">
        <v>1</v>
      </c>
      <c r="X96">
        <v>0.86</v>
      </c>
      <c r="Y96">
        <v>0</v>
      </c>
      <c r="Z96">
        <v>141.16</v>
      </c>
      <c r="AA96">
        <v>14.54</v>
      </c>
      <c r="AB96">
        <v>0</v>
      </c>
      <c r="AC96">
        <v>0</v>
      </c>
      <c r="AD96">
        <v>1</v>
      </c>
      <c r="AE96">
        <v>0</v>
      </c>
      <c r="AF96" t="s">
        <v>26</v>
      </c>
      <c r="AG96">
        <v>1.1352000000000002</v>
      </c>
      <c r="AH96">
        <v>2</v>
      </c>
      <c r="AI96">
        <v>52213363</v>
      </c>
      <c r="AJ96">
        <v>83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ROW(Source!A245)</f>
        <v>245</v>
      </c>
      <c r="B97">
        <v>52213378</v>
      </c>
      <c r="C97">
        <v>52213358</v>
      </c>
      <c r="D97">
        <v>30595653</v>
      </c>
      <c r="E97">
        <v>1</v>
      </c>
      <c r="F97">
        <v>1</v>
      </c>
      <c r="G97">
        <v>30515945</v>
      </c>
      <c r="H97">
        <v>2</v>
      </c>
      <c r="I97" t="s">
        <v>317</v>
      </c>
      <c r="J97" t="s">
        <v>318</v>
      </c>
      <c r="K97" t="s">
        <v>319</v>
      </c>
      <c r="L97">
        <v>1368</v>
      </c>
      <c r="N97">
        <v>1011</v>
      </c>
      <c r="O97" t="s">
        <v>307</v>
      </c>
      <c r="P97" t="s">
        <v>307</v>
      </c>
      <c r="Q97">
        <v>1</v>
      </c>
      <c r="X97">
        <v>0.76</v>
      </c>
      <c r="Y97">
        <v>0</v>
      </c>
      <c r="Z97">
        <v>3.95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26</v>
      </c>
      <c r="AG97">
        <v>1.0032000000000001</v>
      </c>
      <c r="AH97">
        <v>2</v>
      </c>
      <c r="AI97">
        <v>52213364</v>
      </c>
      <c r="AJ97">
        <v>84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ROW(Source!A245)</f>
        <v>245</v>
      </c>
      <c r="B98">
        <v>52213379</v>
      </c>
      <c r="C98">
        <v>52213358</v>
      </c>
      <c r="D98">
        <v>30571194</v>
      </c>
      <c r="E98">
        <v>1</v>
      </c>
      <c r="F98">
        <v>1</v>
      </c>
      <c r="G98">
        <v>30515945</v>
      </c>
      <c r="H98">
        <v>3</v>
      </c>
      <c r="I98" t="s">
        <v>320</v>
      </c>
      <c r="J98" t="s">
        <v>321</v>
      </c>
      <c r="K98" t="s">
        <v>322</v>
      </c>
      <c r="L98">
        <v>1348</v>
      </c>
      <c r="N98">
        <v>1009</v>
      </c>
      <c r="O98" t="s">
        <v>323</v>
      </c>
      <c r="P98" t="s">
        <v>323</v>
      </c>
      <c r="Q98">
        <v>1000</v>
      </c>
      <c r="X98">
        <v>1E-4</v>
      </c>
      <c r="Y98">
        <v>6521.42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1E-4</v>
      </c>
      <c r="AH98">
        <v>2</v>
      </c>
      <c r="AI98">
        <v>52213365</v>
      </c>
      <c r="AJ98">
        <v>85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ROW(Source!A245)</f>
        <v>245</v>
      </c>
      <c r="B99">
        <v>52213380</v>
      </c>
      <c r="C99">
        <v>52213358</v>
      </c>
      <c r="D99">
        <v>30572584</v>
      </c>
      <c r="E99">
        <v>1</v>
      </c>
      <c r="F99">
        <v>1</v>
      </c>
      <c r="G99">
        <v>30515945</v>
      </c>
      <c r="H99">
        <v>3</v>
      </c>
      <c r="I99" t="s">
        <v>324</v>
      </c>
      <c r="J99" t="s">
        <v>325</v>
      </c>
      <c r="K99" t="s">
        <v>326</v>
      </c>
      <c r="L99">
        <v>1346</v>
      </c>
      <c r="N99">
        <v>1009</v>
      </c>
      <c r="O99" t="s">
        <v>166</v>
      </c>
      <c r="P99" t="s">
        <v>166</v>
      </c>
      <c r="Q99">
        <v>1</v>
      </c>
      <c r="X99">
        <v>0.09</v>
      </c>
      <c r="Y99">
        <v>18.149999999999999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0.09</v>
      </c>
      <c r="AH99">
        <v>2</v>
      </c>
      <c r="AI99">
        <v>52213366</v>
      </c>
      <c r="AJ99">
        <v>86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ROW(Source!A245)</f>
        <v>245</v>
      </c>
      <c r="B100">
        <v>52213381</v>
      </c>
      <c r="C100">
        <v>52213358</v>
      </c>
      <c r="D100">
        <v>30571269</v>
      </c>
      <c r="E100">
        <v>1</v>
      </c>
      <c r="F100">
        <v>1</v>
      </c>
      <c r="G100">
        <v>30515945</v>
      </c>
      <c r="H100">
        <v>3</v>
      </c>
      <c r="I100" t="s">
        <v>327</v>
      </c>
      <c r="J100" t="s">
        <v>328</v>
      </c>
      <c r="K100" t="s">
        <v>329</v>
      </c>
      <c r="L100">
        <v>1339</v>
      </c>
      <c r="N100">
        <v>1007</v>
      </c>
      <c r="O100" t="s">
        <v>222</v>
      </c>
      <c r="P100" t="s">
        <v>222</v>
      </c>
      <c r="Q100">
        <v>1</v>
      </c>
      <c r="X100">
        <v>0.01</v>
      </c>
      <c r="Y100">
        <v>1183.5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0.01</v>
      </c>
      <c r="AH100">
        <v>2</v>
      </c>
      <c r="AI100">
        <v>52213367</v>
      </c>
      <c r="AJ100">
        <v>87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ROW(Source!A245)</f>
        <v>245</v>
      </c>
      <c r="B101">
        <v>52213382</v>
      </c>
      <c r="C101">
        <v>52213358</v>
      </c>
      <c r="D101">
        <v>30571128</v>
      </c>
      <c r="E101">
        <v>1</v>
      </c>
      <c r="F101">
        <v>1</v>
      </c>
      <c r="G101">
        <v>30515945</v>
      </c>
      <c r="H101">
        <v>3</v>
      </c>
      <c r="I101" t="s">
        <v>330</v>
      </c>
      <c r="J101" t="s">
        <v>331</v>
      </c>
      <c r="K101" t="s">
        <v>332</v>
      </c>
      <c r="L101">
        <v>1348</v>
      </c>
      <c r="N101">
        <v>1009</v>
      </c>
      <c r="O101" t="s">
        <v>323</v>
      </c>
      <c r="P101" t="s">
        <v>323</v>
      </c>
      <c r="Q101">
        <v>1000</v>
      </c>
      <c r="X101">
        <v>2.8700000000000002E-3</v>
      </c>
      <c r="Y101">
        <v>24618.39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2.8700000000000002E-3</v>
      </c>
      <c r="AH101">
        <v>2</v>
      </c>
      <c r="AI101">
        <v>52213368</v>
      </c>
      <c r="AJ101">
        <v>88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ROW(Source!A245)</f>
        <v>245</v>
      </c>
      <c r="B102">
        <v>52213383</v>
      </c>
      <c r="C102">
        <v>52213358</v>
      </c>
      <c r="D102">
        <v>30571881</v>
      </c>
      <c r="E102">
        <v>1</v>
      </c>
      <c r="F102">
        <v>1</v>
      </c>
      <c r="G102">
        <v>30515945</v>
      </c>
      <c r="H102">
        <v>3</v>
      </c>
      <c r="I102" t="s">
        <v>333</v>
      </c>
      <c r="J102" t="s">
        <v>334</v>
      </c>
      <c r="K102" t="s">
        <v>335</v>
      </c>
      <c r="L102">
        <v>1348</v>
      </c>
      <c r="N102">
        <v>1009</v>
      </c>
      <c r="O102" t="s">
        <v>323</v>
      </c>
      <c r="P102" t="s">
        <v>323</v>
      </c>
      <c r="Q102">
        <v>1000</v>
      </c>
      <c r="X102">
        <v>9.4000000000000004E-3</v>
      </c>
      <c r="Y102">
        <v>6870.66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9.4000000000000004E-3</v>
      </c>
      <c r="AH102">
        <v>2</v>
      </c>
      <c r="AI102">
        <v>52213369</v>
      </c>
      <c r="AJ102">
        <v>89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ROW(Source!A245)</f>
        <v>245</v>
      </c>
      <c r="B103">
        <v>52213384</v>
      </c>
      <c r="C103">
        <v>52213358</v>
      </c>
      <c r="D103">
        <v>30571908</v>
      </c>
      <c r="E103">
        <v>1</v>
      </c>
      <c r="F103">
        <v>1</v>
      </c>
      <c r="G103">
        <v>30515945</v>
      </c>
      <c r="H103">
        <v>3</v>
      </c>
      <c r="I103" t="s">
        <v>336</v>
      </c>
      <c r="J103" t="s">
        <v>337</v>
      </c>
      <c r="K103" t="s">
        <v>338</v>
      </c>
      <c r="L103">
        <v>1348</v>
      </c>
      <c r="N103">
        <v>1009</v>
      </c>
      <c r="O103" t="s">
        <v>323</v>
      </c>
      <c r="P103" t="s">
        <v>323</v>
      </c>
      <c r="Q103">
        <v>1000</v>
      </c>
      <c r="X103">
        <v>4.0000000000000003E-5</v>
      </c>
      <c r="Y103">
        <v>9098.51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4.0000000000000003E-5</v>
      </c>
      <c r="AH103">
        <v>2</v>
      </c>
      <c r="AI103">
        <v>52213370</v>
      </c>
      <c r="AJ103">
        <v>90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ROW(Source!A245)</f>
        <v>245</v>
      </c>
      <c r="B104">
        <v>52213385</v>
      </c>
      <c r="C104">
        <v>52213358</v>
      </c>
      <c r="D104">
        <v>30584877</v>
      </c>
      <c r="E104">
        <v>1</v>
      </c>
      <c r="F104">
        <v>1</v>
      </c>
      <c r="G104">
        <v>30515945</v>
      </c>
      <c r="H104">
        <v>3</v>
      </c>
      <c r="I104" t="s">
        <v>339</v>
      </c>
      <c r="J104" t="s">
        <v>340</v>
      </c>
      <c r="K104" t="s">
        <v>341</v>
      </c>
      <c r="L104">
        <v>1356</v>
      </c>
      <c r="N104">
        <v>1010</v>
      </c>
      <c r="O104" t="s">
        <v>342</v>
      </c>
      <c r="P104" t="s">
        <v>342</v>
      </c>
      <c r="Q104">
        <v>1000</v>
      </c>
      <c r="X104">
        <v>4.1000000000000003E-3</v>
      </c>
      <c r="Y104">
        <v>56.17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4.1000000000000003E-3</v>
      </c>
      <c r="AH104">
        <v>2</v>
      </c>
      <c r="AI104">
        <v>52213371</v>
      </c>
      <c r="AJ104">
        <v>91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ROW(Source!A245)</f>
        <v>245</v>
      </c>
      <c r="B105">
        <v>52213386</v>
      </c>
      <c r="C105">
        <v>52213358</v>
      </c>
      <c r="D105">
        <v>30584624</v>
      </c>
      <c r="E105">
        <v>1</v>
      </c>
      <c r="F105">
        <v>1</v>
      </c>
      <c r="G105">
        <v>30515945</v>
      </c>
      <c r="H105">
        <v>3</v>
      </c>
      <c r="I105" t="s">
        <v>343</v>
      </c>
      <c r="J105" t="s">
        <v>344</v>
      </c>
      <c r="K105" t="s">
        <v>345</v>
      </c>
      <c r="L105">
        <v>1355</v>
      </c>
      <c r="N105">
        <v>1010</v>
      </c>
      <c r="O105" t="s">
        <v>244</v>
      </c>
      <c r="P105" t="s">
        <v>244</v>
      </c>
      <c r="Q105">
        <v>100</v>
      </c>
      <c r="X105">
        <v>0.66669999999999996</v>
      </c>
      <c r="Y105">
        <v>57.81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0.66669999999999996</v>
      </c>
      <c r="AH105">
        <v>2</v>
      </c>
      <c r="AI105">
        <v>52213372</v>
      </c>
      <c r="AJ105">
        <v>92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ROW(Source!A245)</f>
        <v>245</v>
      </c>
      <c r="B106">
        <v>52213387</v>
      </c>
      <c r="C106">
        <v>52213358</v>
      </c>
      <c r="D106">
        <v>48570918</v>
      </c>
      <c r="E106">
        <v>30515945</v>
      </c>
      <c r="F106">
        <v>1</v>
      </c>
      <c r="G106">
        <v>30515945</v>
      </c>
      <c r="H106">
        <v>3</v>
      </c>
      <c r="I106" t="s">
        <v>431</v>
      </c>
      <c r="J106" t="s">
        <v>3</v>
      </c>
      <c r="K106" t="s">
        <v>432</v>
      </c>
      <c r="L106">
        <v>1303</v>
      </c>
      <c r="N106">
        <v>1003</v>
      </c>
      <c r="O106" t="s">
        <v>34</v>
      </c>
      <c r="P106" t="s">
        <v>34</v>
      </c>
      <c r="Q106">
        <v>1000</v>
      </c>
      <c r="X106">
        <v>0.30599999999999999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 t="s">
        <v>3</v>
      </c>
      <c r="AG106">
        <v>0.30599999999999999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ROW(Source!A250)</f>
        <v>250</v>
      </c>
      <c r="B107">
        <v>52213396</v>
      </c>
      <c r="C107">
        <v>52213390</v>
      </c>
      <c r="D107">
        <v>30515951</v>
      </c>
      <c r="E107">
        <v>30515945</v>
      </c>
      <c r="F107">
        <v>1</v>
      </c>
      <c r="G107">
        <v>30515945</v>
      </c>
      <c r="H107">
        <v>1</v>
      </c>
      <c r="I107" t="s">
        <v>301</v>
      </c>
      <c r="J107" t="s">
        <v>3</v>
      </c>
      <c r="K107" t="s">
        <v>302</v>
      </c>
      <c r="L107">
        <v>1191</v>
      </c>
      <c r="N107">
        <v>1013</v>
      </c>
      <c r="O107" t="s">
        <v>303</v>
      </c>
      <c r="P107" t="s">
        <v>303</v>
      </c>
      <c r="Q107">
        <v>1</v>
      </c>
      <c r="X107">
        <v>100.33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26</v>
      </c>
      <c r="AG107">
        <v>132.43559999999999</v>
      </c>
      <c r="AH107">
        <v>2</v>
      </c>
      <c r="AI107">
        <v>52213391</v>
      </c>
      <c r="AJ107">
        <v>93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ROW(Source!A250)</f>
        <v>250</v>
      </c>
      <c r="B108">
        <v>52213397</v>
      </c>
      <c r="C108">
        <v>52213390</v>
      </c>
      <c r="D108">
        <v>30595791</v>
      </c>
      <c r="E108">
        <v>1</v>
      </c>
      <c r="F108">
        <v>1</v>
      </c>
      <c r="G108">
        <v>30515945</v>
      </c>
      <c r="H108">
        <v>2</v>
      </c>
      <c r="I108" t="s">
        <v>346</v>
      </c>
      <c r="J108" t="s">
        <v>347</v>
      </c>
      <c r="K108" t="s">
        <v>348</v>
      </c>
      <c r="L108">
        <v>1368</v>
      </c>
      <c r="N108">
        <v>1011</v>
      </c>
      <c r="O108" t="s">
        <v>307</v>
      </c>
      <c r="P108" t="s">
        <v>307</v>
      </c>
      <c r="Q108">
        <v>1</v>
      </c>
      <c r="X108">
        <v>36.82</v>
      </c>
      <c r="Y108">
        <v>0</v>
      </c>
      <c r="Z108">
        <v>7.11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26</v>
      </c>
      <c r="AG108">
        <v>48.602400000000003</v>
      </c>
      <c r="AH108">
        <v>2</v>
      </c>
      <c r="AI108">
        <v>52213392</v>
      </c>
      <c r="AJ108">
        <v>94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ROW(Source!A250)</f>
        <v>250</v>
      </c>
      <c r="B109">
        <v>52213398</v>
      </c>
      <c r="C109">
        <v>52213390</v>
      </c>
      <c r="D109">
        <v>30596074</v>
      </c>
      <c r="E109">
        <v>1</v>
      </c>
      <c r="F109">
        <v>1</v>
      </c>
      <c r="G109">
        <v>30515945</v>
      </c>
      <c r="H109">
        <v>2</v>
      </c>
      <c r="I109" t="s">
        <v>349</v>
      </c>
      <c r="J109" t="s">
        <v>350</v>
      </c>
      <c r="K109" t="s">
        <v>351</v>
      </c>
      <c r="L109">
        <v>1368</v>
      </c>
      <c r="N109">
        <v>1011</v>
      </c>
      <c r="O109" t="s">
        <v>307</v>
      </c>
      <c r="P109" t="s">
        <v>307</v>
      </c>
      <c r="Q109">
        <v>1</v>
      </c>
      <c r="X109">
        <v>0.49</v>
      </c>
      <c r="Y109">
        <v>0</v>
      </c>
      <c r="Z109">
        <v>83.1</v>
      </c>
      <c r="AA109">
        <v>12.62</v>
      </c>
      <c r="AB109">
        <v>0</v>
      </c>
      <c r="AC109">
        <v>0</v>
      </c>
      <c r="AD109">
        <v>1</v>
      </c>
      <c r="AE109">
        <v>0</v>
      </c>
      <c r="AF109" t="s">
        <v>26</v>
      </c>
      <c r="AG109">
        <v>0.64680000000000004</v>
      </c>
      <c r="AH109">
        <v>2</v>
      </c>
      <c r="AI109">
        <v>52213393</v>
      </c>
      <c r="AJ109">
        <v>95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ROW(Source!A250)</f>
        <v>250</v>
      </c>
      <c r="B110">
        <v>52213399</v>
      </c>
      <c r="C110">
        <v>52213390</v>
      </c>
      <c r="D110">
        <v>30572504</v>
      </c>
      <c r="E110">
        <v>1</v>
      </c>
      <c r="F110">
        <v>1</v>
      </c>
      <c r="G110">
        <v>30515945</v>
      </c>
      <c r="H110">
        <v>3</v>
      </c>
      <c r="I110" t="s">
        <v>352</v>
      </c>
      <c r="J110" t="s">
        <v>353</v>
      </c>
      <c r="K110" t="s">
        <v>354</v>
      </c>
      <c r="L110">
        <v>1346</v>
      </c>
      <c r="N110">
        <v>1009</v>
      </c>
      <c r="O110" t="s">
        <v>166</v>
      </c>
      <c r="P110" t="s">
        <v>166</v>
      </c>
      <c r="Q110">
        <v>1</v>
      </c>
      <c r="X110">
        <v>3.895</v>
      </c>
      <c r="Y110">
        <v>29.9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54</v>
      </c>
      <c r="AG110">
        <v>3.895</v>
      </c>
      <c r="AH110">
        <v>2</v>
      </c>
      <c r="AI110">
        <v>52213394</v>
      </c>
      <c r="AJ110">
        <v>96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ROW(Source!A250)</f>
        <v>250</v>
      </c>
      <c r="B111">
        <v>52213400</v>
      </c>
      <c r="C111">
        <v>52213390</v>
      </c>
      <c r="D111">
        <v>30573848</v>
      </c>
      <c r="E111">
        <v>1</v>
      </c>
      <c r="F111">
        <v>1</v>
      </c>
      <c r="G111">
        <v>30515945</v>
      </c>
      <c r="H111">
        <v>3</v>
      </c>
      <c r="I111" t="s">
        <v>355</v>
      </c>
      <c r="J111" t="s">
        <v>356</v>
      </c>
      <c r="K111" t="s">
        <v>357</v>
      </c>
      <c r="L111">
        <v>1348</v>
      </c>
      <c r="N111">
        <v>1009</v>
      </c>
      <c r="O111" t="s">
        <v>323</v>
      </c>
      <c r="P111" t="s">
        <v>323</v>
      </c>
      <c r="Q111">
        <v>1000</v>
      </c>
      <c r="X111">
        <v>1.257E-2</v>
      </c>
      <c r="Y111">
        <v>11331.24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54</v>
      </c>
      <c r="AG111">
        <v>1.257E-2</v>
      </c>
      <c r="AH111">
        <v>2</v>
      </c>
      <c r="AI111">
        <v>52213395</v>
      </c>
      <c r="AJ111">
        <v>97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ROW(Source!A250)</f>
        <v>250</v>
      </c>
      <c r="B112">
        <v>52213401</v>
      </c>
      <c r="C112">
        <v>52213390</v>
      </c>
      <c r="D112">
        <v>30532337</v>
      </c>
      <c r="E112">
        <v>30515945</v>
      </c>
      <c r="F112">
        <v>1</v>
      </c>
      <c r="G112">
        <v>30515945</v>
      </c>
      <c r="H112">
        <v>3</v>
      </c>
      <c r="I112" t="s">
        <v>433</v>
      </c>
      <c r="J112" t="s">
        <v>3</v>
      </c>
      <c r="K112" t="s">
        <v>434</v>
      </c>
      <c r="L112">
        <v>1348</v>
      </c>
      <c r="N112">
        <v>1009</v>
      </c>
      <c r="O112" t="s">
        <v>323</v>
      </c>
      <c r="P112" t="s">
        <v>323</v>
      </c>
      <c r="Q112">
        <v>1000</v>
      </c>
      <c r="X112">
        <v>1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 t="s">
        <v>54</v>
      </c>
      <c r="AG112">
        <v>1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ROW(Source!A251)</f>
        <v>251</v>
      </c>
      <c r="B113">
        <v>52213396</v>
      </c>
      <c r="C113">
        <v>52213390</v>
      </c>
      <c r="D113">
        <v>30515951</v>
      </c>
      <c r="E113">
        <v>30515945</v>
      </c>
      <c r="F113">
        <v>1</v>
      </c>
      <c r="G113">
        <v>30515945</v>
      </c>
      <c r="H113">
        <v>1</v>
      </c>
      <c r="I113" t="s">
        <v>301</v>
      </c>
      <c r="J113" t="s">
        <v>3</v>
      </c>
      <c r="K113" t="s">
        <v>302</v>
      </c>
      <c r="L113">
        <v>1191</v>
      </c>
      <c r="N113">
        <v>1013</v>
      </c>
      <c r="O113" t="s">
        <v>303</v>
      </c>
      <c r="P113" t="s">
        <v>303</v>
      </c>
      <c r="Q113">
        <v>1</v>
      </c>
      <c r="X113">
        <v>100.33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26</v>
      </c>
      <c r="AG113">
        <v>132.43559999999999</v>
      </c>
      <c r="AH113">
        <v>2</v>
      </c>
      <c r="AI113">
        <v>52213391</v>
      </c>
      <c r="AJ113">
        <v>98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ROW(Source!A251)</f>
        <v>251</v>
      </c>
      <c r="B114">
        <v>52213397</v>
      </c>
      <c r="C114">
        <v>52213390</v>
      </c>
      <c r="D114">
        <v>30595791</v>
      </c>
      <c r="E114">
        <v>1</v>
      </c>
      <c r="F114">
        <v>1</v>
      </c>
      <c r="G114">
        <v>30515945</v>
      </c>
      <c r="H114">
        <v>2</v>
      </c>
      <c r="I114" t="s">
        <v>346</v>
      </c>
      <c r="J114" t="s">
        <v>347</v>
      </c>
      <c r="K114" t="s">
        <v>348</v>
      </c>
      <c r="L114">
        <v>1368</v>
      </c>
      <c r="N114">
        <v>1011</v>
      </c>
      <c r="O114" t="s">
        <v>307</v>
      </c>
      <c r="P114" t="s">
        <v>307</v>
      </c>
      <c r="Q114">
        <v>1</v>
      </c>
      <c r="X114">
        <v>36.82</v>
      </c>
      <c r="Y114">
        <v>0</v>
      </c>
      <c r="Z114">
        <v>7.11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26</v>
      </c>
      <c r="AG114">
        <v>48.602400000000003</v>
      </c>
      <c r="AH114">
        <v>2</v>
      </c>
      <c r="AI114">
        <v>52213392</v>
      </c>
      <c r="AJ114">
        <v>99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ROW(Source!A251)</f>
        <v>251</v>
      </c>
      <c r="B115">
        <v>52213398</v>
      </c>
      <c r="C115">
        <v>52213390</v>
      </c>
      <c r="D115">
        <v>30596074</v>
      </c>
      <c r="E115">
        <v>1</v>
      </c>
      <c r="F115">
        <v>1</v>
      </c>
      <c r="G115">
        <v>30515945</v>
      </c>
      <c r="H115">
        <v>2</v>
      </c>
      <c r="I115" t="s">
        <v>349</v>
      </c>
      <c r="J115" t="s">
        <v>350</v>
      </c>
      <c r="K115" t="s">
        <v>351</v>
      </c>
      <c r="L115">
        <v>1368</v>
      </c>
      <c r="N115">
        <v>1011</v>
      </c>
      <c r="O115" t="s">
        <v>307</v>
      </c>
      <c r="P115" t="s">
        <v>307</v>
      </c>
      <c r="Q115">
        <v>1</v>
      </c>
      <c r="X115">
        <v>0.49</v>
      </c>
      <c r="Y115">
        <v>0</v>
      </c>
      <c r="Z115">
        <v>83.1</v>
      </c>
      <c r="AA115">
        <v>12.62</v>
      </c>
      <c r="AB115">
        <v>0</v>
      </c>
      <c r="AC115">
        <v>0</v>
      </c>
      <c r="AD115">
        <v>1</v>
      </c>
      <c r="AE115">
        <v>0</v>
      </c>
      <c r="AF115" t="s">
        <v>26</v>
      </c>
      <c r="AG115">
        <v>0.64680000000000004</v>
      </c>
      <c r="AH115">
        <v>2</v>
      </c>
      <c r="AI115">
        <v>52213393</v>
      </c>
      <c r="AJ115">
        <v>100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ROW(Source!A251)</f>
        <v>251</v>
      </c>
      <c r="B116">
        <v>52213399</v>
      </c>
      <c r="C116">
        <v>52213390</v>
      </c>
      <c r="D116">
        <v>30572504</v>
      </c>
      <c r="E116">
        <v>1</v>
      </c>
      <c r="F116">
        <v>1</v>
      </c>
      <c r="G116">
        <v>30515945</v>
      </c>
      <c r="H116">
        <v>3</v>
      </c>
      <c r="I116" t="s">
        <v>352</v>
      </c>
      <c r="J116" t="s">
        <v>353</v>
      </c>
      <c r="K116" t="s">
        <v>354</v>
      </c>
      <c r="L116">
        <v>1346</v>
      </c>
      <c r="N116">
        <v>1009</v>
      </c>
      <c r="O116" t="s">
        <v>166</v>
      </c>
      <c r="P116" t="s">
        <v>166</v>
      </c>
      <c r="Q116">
        <v>1</v>
      </c>
      <c r="X116">
        <v>3.895</v>
      </c>
      <c r="Y116">
        <v>29.9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54</v>
      </c>
      <c r="AG116">
        <v>3.895</v>
      </c>
      <c r="AH116">
        <v>2</v>
      </c>
      <c r="AI116">
        <v>52213394</v>
      </c>
      <c r="AJ116">
        <v>101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ROW(Source!A251)</f>
        <v>251</v>
      </c>
      <c r="B117">
        <v>52213400</v>
      </c>
      <c r="C117">
        <v>52213390</v>
      </c>
      <c r="D117">
        <v>30573848</v>
      </c>
      <c r="E117">
        <v>1</v>
      </c>
      <c r="F117">
        <v>1</v>
      </c>
      <c r="G117">
        <v>30515945</v>
      </c>
      <c r="H117">
        <v>3</v>
      </c>
      <c r="I117" t="s">
        <v>355</v>
      </c>
      <c r="J117" t="s">
        <v>356</v>
      </c>
      <c r="K117" t="s">
        <v>357</v>
      </c>
      <c r="L117">
        <v>1348</v>
      </c>
      <c r="N117">
        <v>1009</v>
      </c>
      <c r="O117" t="s">
        <v>323</v>
      </c>
      <c r="P117" t="s">
        <v>323</v>
      </c>
      <c r="Q117">
        <v>1000</v>
      </c>
      <c r="X117">
        <v>1.257E-2</v>
      </c>
      <c r="Y117">
        <v>11331.24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54</v>
      </c>
      <c r="AG117">
        <v>1.257E-2</v>
      </c>
      <c r="AH117">
        <v>2</v>
      </c>
      <c r="AI117">
        <v>52213395</v>
      </c>
      <c r="AJ117">
        <v>102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ROW(Source!A251)</f>
        <v>251</v>
      </c>
      <c r="B118">
        <v>52213401</v>
      </c>
      <c r="C118">
        <v>52213390</v>
      </c>
      <c r="D118">
        <v>30532337</v>
      </c>
      <c r="E118">
        <v>30515945</v>
      </c>
      <c r="F118">
        <v>1</v>
      </c>
      <c r="G118">
        <v>30515945</v>
      </c>
      <c r="H118">
        <v>3</v>
      </c>
      <c r="I118" t="s">
        <v>433</v>
      </c>
      <c r="J118" t="s">
        <v>3</v>
      </c>
      <c r="K118" t="s">
        <v>434</v>
      </c>
      <c r="L118">
        <v>1348</v>
      </c>
      <c r="N118">
        <v>1009</v>
      </c>
      <c r="O118" t="s">
        <v>323</v>
      </c>
      <c r="P118" t="s">
        <v>323</v>
      </c>
      <c r="Q118">
        <v>1000</v>
      </c>
      <c r="X118">
        <v>1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 t="s">
        <v>54</v>
      </c>
      <c r="AG118">
        <v>1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ROW(Source!A260)</f>
        <v>260</v>
      </c>
      <c r="B119">
        <v>52213414</v>
      </c>
      <c r="C119">
        <v>52213406</v>
      </c>
      <c r="D119">
        <v>30515951</v>
      </c>
      <c r="E119">
        <v>30515945</v>
      </c>
      <c r="F119">
        <v>1</v>
      </c>
      <c r="G119">
        <v>30515945</v>
      </c>
      <c r="H119">
        <v>1</v>
      </c>
      <c r="I119" t="s">
        <v>301</v>
      </c>
      <c r="J119" t="s">
        <v>3</v>
      </c>
      <c r="K119" t="s">
        <v>302</v>
      </c>
      <c r="L119">
        <v>1191</v>
      </c>
      <c r="N119">
        <v>1013</v>
      </c>
      <c r="O119" t="s">
        <v>303</v>
      </c>
      <c r="P119" t="s">
        <v>303</v>
      </c>
      <c r="Q119">
        <v>1</v>
      </c>
      <c r="X119">
        <v>58.7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1</v>
      </c>
      <c r="AF119" t="s">
        <v>77</v>
      </c>
      <c r="AG119">
        <v>77.484000000000009</v>
      </c>
      <c r="AH119">
        <v>2</v>
      </c>
      <c r="AI119">
        <v>52213407</v>
      </c>
      <c r="AJ119">
        <v>103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ROW(Source!A260)</f>
        <v>260</v>
      </c>
      <c r="B120">
        <v>52213415</v>
      </c>
      <c r="C120">
        <v>52213406</v>
      </c>
      <c r="D120">
        <v>30595791</v>
      </c>
      <c r="E120">
        <v>1</v>
      </c>
      <c r="F120">
        <v>1</v>
      </c>
      <c r="G120">
        <v>30515945</v>
      </c>
      <c r="H120">
        <v>2</v>
      </c>
      <c r="I120" t="s">
        <v>346</v>
      </c>
      <c r="J120" t="s">
        <v>347</v>
      </c>
      <c r="K120" t="s">
        <v>348</v>
      </c>
      <c r="L120">
        <v>1368</v>
      </c>
      <c r="N120">
        <v>1011</v>
      </c>
      <c r="O120" t="s">
        <v>307</v>
      </c>
      <c r="P120" t="s">
        <v>307</v>
      </c>
      <c r="Q120">
        <v>1</v>
      </c>
      <c r="X120">
        <v>16</v>
      </c>
      <c r="Y120">
        <v>0</v>
      </c>
      <c r="Z120">
        <v>7.11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77</v>
      </c>
      <c r="AG120">
        <v>21.12</v>
      </c>
      <c r="AH120">
        <v>2</v>
      </c>
      <c r="AI120">
        <v>52213408</v>
      </c>
      <c r="AJ120">
        <v>104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ROW(Source!A260)</f>
        <v>260</v>
      </c>
      <c r="B121">
        <v>52213416</v>
      </c>
      <c r="C121">
        <v>52213406</v>
      </c>
      <c r="D121">
        <v>30596074</v>
      </c>
      <c r="E121">
        <v>1</v>
      </c>
      <c r="F121">
        <v>1</v>
      </c>
      <c r="G121">
        <v>30515945</v>
      </c>
      <c r="H121">
        <v>2</v>
      </c>
      <c r="I121" t="s">
        <v>349</v>
      </c>
      <c r="J121" t="s">
        <v>350</v>
      </c>
      <c r="K121" t="s">
        <v>351</v>
      </c>
      <c r="L121">
        <v>1368</v>
      </c>
      <c r="N121">
        <v>1011</v>
      </c>
      <c r="O121" t="s">
        <v>307</v>
      </c>
      <c r="P121" t="s">
        <v>307</v>
      </c>
      <c r="Q121">
        <v>1</v>
      </c>
      <c r="X121">
        <v>1.87</v>
      </c>
      <c r="Y121">
        <v>0</v>
      </c>
      <c r="Z121">
        <v>83.1</v>
      </c>
      <c r="AA121">
        <v>12.62</v>
      </c>
      <c r="AB121">
        <v>0</v>
      </c>
      <c r="AC121">
        <v>0</v>
      </c>
      <c r="AD121">
        <v>1</v>
      </c>
      <c r="AE121">
        <v>0</v>
      </c>
      <c r="AF121" t="s">
        <v>77</v>
      </c>
      <c r="AG121">
        <v>2.4684000000000004</v>
      </c>
      <c r="AH121">
        <v>2</v>
      </c>
      <c r="AI121">
        <v>52213409</v>
      </c>
      <c r="AJ121">
        <v>105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ROW(Source!A260)</f>
        <v>260</v>
      </c>
      <c r="B122">
        <v>52213417</v>
      </c>
      <c r="C122">
        <v>52213406</v>
      </c>
      <c r="D122">
        <v>30572261</v>
      </c>
      <c r="E122">
        <v>1</v>
      </c>
      <c r="F122">
        <v>1</v>
      </c>
      <c r="G122">
        <v>30515945</v>
      </c>
      <c r="H122">
        <v>3</v>
      </c>
      <c r="I122" t="s">
        <v>358</v>
      </c>
      <c r="J122" t="s">
        <v>359</v>
      </c>
      <c r="K122" t="s">
        <v>360</v>
      </c>
      <c r="L122">
        <v>1348</v>
      </c>
      <c r="N122">
        <v>1009</v>
      </c>
      <c r="O122" t="s">
        <v>323</v>
      </c>
      <c r="P122" t="s">
        <v>323</v>
      </c>
      <c r="Q122">
        <v>1000</v>
      </c>
      <c r="X122">
        <v>3.7399999999999998E-3</v>
      </c>
      <c r="Y122">
        <v>332.74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76</v>
      </c>
      <c r="AG122">
        <v>3.7399999999999998E-3</v>
      </c>
      <c r="AH122">
        <v>2</v>
      </c>
      <c r="AI122">
        <v>52213410</v>
      </c>
      <c r="AJ122">
        <v>106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ROW(Source!A260)</f>
        <v>260</v>
      </c>
      <c r="B123">
        <v>52213418</v>
      </c>
      <c r="C123">
        <v>52213406</v>
      </c>
      <c r="D123">
        <v>30572591</v>
      </c>
      <c r="E123">
        <v>1</v>
      </c>
      <c r="F123">
        <v>1</v>
      </c>
      <c r="G123">
        <v>30515945</v>
      </c>
      <c r="H123">
        <v>3</v>
      </c>
      <c r="I123" t="s">
        <v>361</v>
      </c>
      <c r="J123" t="s">
        <v>362</v>
      </c>
      <c r="K123" t="s">
        <v>363</v>
      </c>
      <c r="L123">
        <v>1348</v>
      </c>
      <c r="N123">
        <v>1009</v>
      </c>
      <c r="O123" t="s">
        <v>323</v>
      </c>
      <c r="P123" t="s">
        <v>323</v>
      </c>
      <c r="Q123">
        <v>1000</v>
      </c>
      <c r="X123">
        <v>1.49E-3</v>
      </c>
      <c r="Y123">
        <v>8596.85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76</v>
      </c>
      <c r="AG123">
        <v>1.49E-3</v>
      </c>
      <c r="AH123">
        <v>2</v>
      </c>
      <c r="AI123">
        <v>52213411</v>
      </c>
      <c r="AJ123">
        <v>107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ROW(Source!A260)</f>
        <v>260</v>
      </c>
      <c r="B124">
        <v>52213419</v>
      </c>
      <c r="C124">
        <v>52213406</v>
      </c>
      <c r="D124">
        <v>30571295</v>
      </c>
      <c r="E124">
        <v>1</v>
      </c>
      <c r="F124">
        <v>1</v>
      </c>
      <c r="G124">
        <v>30515945</v>
      </c>
      <c r="H124">
        <v>3</v>
      </c>
      <c r="I124" t="s">
        <v>364</v>
      </c>
      <c r="J124" t="s">
        <v>365</v>
      </c>
      <c r="K124" t="s">
        <v>366</v>
      </c>
      <c r="L124">
        <v>1354</v>
      </c>
      <c r="N124">
        <v>1010</v>
      </c>
      <c r="O124" t="s">
        <v>47</v>
      </c>
      <c r="P124" t="s">
        <v>47</v>
      </c>
      <c r="Q124">
        <v>1</v>
      </c>
      <c r="X124">
        <v>528</v>
      </c>
      <c r="Y124">
        <v>3.86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76</v>
      </c>
      <c r="AG124">
        <v>528</v>
      </c>
      <c r="AH124">
        <v>2</v>
      </c>
      <c r="AI124">
        <v>52213412</v>
      </c>
      <c r="AJ124">
        <v>108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ROW(Source!A260)</f>
        <v>260</v>
      </c>
      <c r="B125">
        <v>52213420</v>
      </c>
      <c r="C125">
        <v>52213406</v>
      </c>
      <c r="D125">
        <v>30571525</v>
      </c>
      <c r="E125">
        <v>1</v>
      </c>
      <c r="F125">
        <v>1</v>
      </c>
      <c r="G125">
        <v>30515945</v>
      </c>
      <c r="H125">
        <v>3</v>
      </c>
      <c r="I125" t="s">
        <v>367</v>
      </c>
      <c r="J125" t="s">
        <v>368</v>
      </c>
      <c r="K125" t="s">
        <v>369</v>
      </c>
      <c r="L125">
        <v>1348</v>
      </c>
      <c r="N125">
        <v>1009</v>
      </c>
      <c r="O125" t="s">
        <v>323</v>
      </c>
      <c r="P125" t="s">
        <v>323</v>
      </c>
      <c r="Q125">
        <v>1000</v>
      </c>
      <c r="X125">
        <v>7.7999999999999996E-3</v>
      </c>
      <c r="Y125">
        <v>11242.42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76</v>
      </c>
      <c r="AG125">
        <v>7.7999999999999996E-3</v>
      </c>
      <c r="AH125">
        <v>2</v>
      </c>
      <c r="AI125">
        <v>52213413</v>
      </c>
      <c r="AJ125">
        <v>109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ROW(Source!A260)</f>
        <v>260</v>
      </c>
      <c r="B126">
        <v>52213421</v>
      </c>
      <c r="C126">
        <v>52213406</v>
      </c>
      <c r="D126">
        <v>48564964</v>
      </c>
      <c r="E126">
        <v>30515945</v>
      </c>
      <c r="F126">
        <v>1</v>
      </c>
      <c r="G126">
        <v>30515945</v>
      </c>
      <c r="H126">
        <v>3</v>
      </c>
      <c r="I126" t="s">
        <v>433</v>
      </c>
      <c r="J126" t="s">
        <v>3</v>
      </c>
      <c r="K126" t="s">
        <v>435</v>
      </c>
      <c r="L126">
        <v>1348</v>
      </c>
      <c r="N126">
        <v>1009</v>
      </c>
      <c r="O126" t="s">
        <v>323</v>
      </c>
      <c r="P126" t="s">
        <v>323</v>
      </c>
      <c r="Q126">
        <v>1000</v>
      </c>
      <c r="X126">
        <v>1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 t="s">
        <v>76</v>
      </c>
      <c r="AG126">
        <v>1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ROW(Source!A261)</f>
        <v>261</v>
      </c>
      <c r="B127">
        <v>52213414</v>
      </c>
      <c r="C127">
        <v>52213406</v>
      </c>
      <c r="D127">
        <v>30515951</v>
      </c>
      <c r="E127">
        <v>30515945</v>
      </c>
      <c r="F127">
        <v>1</v>
      </c>
      <c r="G127">
        <v>30515945</v>
      </c>
      <c r="H127">
        <v>1</v>
      </c>
      <c r="I127" t="s">
        <v>301</v>
      </c>
      <c r="J127" t="s">
        <v>3</v>
      </c>
      <c r="K127" t="s">
        <v>302</v>
      </c>
      <c r="L127">
        <v>1191</v>
      </c>
      <c r="N127">
        <v>1013</v>
      </c>
      <c r="O127" t="s">
        <v>303</v>
      </c>
      <c r="P127" t="s">
        <v>303</v>
      </c>
      <c r="Q127">
        <v>1</v>
      </c>
      <c r="X127">
        <v>58.7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1</v>
      </c>
      <c r="AF127" t="s">
        <v>77</v>
      </c>
      <c r="AG127">
        <v>77.484000000000009</v>
      </c>
      <c r="AH127">
        <v>2</v>
      </c>
      <c r="AI127">
        <v>52213407</v>
      </c>
      <c r="AJ127">
        <v>110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ROW(Source!A261)</f>
        <v>261</v>
      </c>
      <c r="B128">
        <v>52213415</v>
      </c>
      <c r="C128">
        <v>52213406</v>
      </c>
      <c r="D128">
        <v>30595791</v>
      </c>
      <c r="E128">
        <v>1</v>
      </c>
      <c r="F128">
        <v>1</v>
      </c>
      <c r="G128">
        <v>30515945</v>
      </c>
      <c r="H128">
        <v>2</v>
      </c>
      <c r="I128" t="s">
        <v>346</v>
      </c>
      <c r="J128" t="s">
        <v>347</v>
      </c>
      <c r="K128" t="s">
        <v>348</v>
      </c>
      <c r="L128">
        <v>1368</v>
      </c>
      <c r="N128">
        <v>1011</v>
      </c>
      <c r="O128" t="s">
        <v>307</v>
      </c>
      <c r="P128" t="s">
        <v>307</v>
      </c>
      <c r="Q128">
        <v>1</v>
      </c>
      <c r="X128">
        <v>16</v>
      </c>
      <c r="Y128">
        <v>0</v>
      </c>
      <c r="Z128">
        <v>7.11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77</v>
      </c>
      <c r="AG128">
        <v>21.12</v>
      </c>
      <c r="AH128">
        <v>2</v>
      </c>
      <c r="AI128">
        <v>52213408</v>
      </c>
      <c r="AJ128">
        <v>111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ROW(Source!A261)</f>
        <v>261</v>
      </c>
      <c r="B129">
        <v>52213416</v>
      </c>
      <c r="C129">
        <v>52213406</v>
      </c>
      <c r="D129">
        <v>30596074</v>
      </c>
      <c r="E129">
        <v>1</v>
      </c>
      <c r="F129">
        <v>1</v>
      </c>
      <c r="G129">
        <v>30515945</v>
      </c>
      <c r="H129">
        <v>2</v>
      </c>
      <c r="I129" t="s">
        <v>349</v>
      </c>
      <c r="J129" t="s">
        <v>350</v>
      </c>
      <c r="K129" t="s">
        <v>351</v>
      </c>
      <c r="L129">
        <v>1368</v>
      </c>
      <c r="N129">
        <v>1011</v>
      </c>
      <c r="O129" t="s">
        <v>307</v>
      </c>
      <c r="P129" t="s">
        <v>307</v>
      </c>
      <c r="Q129">
        <v>1</v>
      </c>
      <c r="X129">
        <v>1.87</v>
      </c>
      <c r="Y129">
        <v>0</v>
      </c>
      <c r="Z129">
        <v>83.1</v>
      </c>
      <c r="AA129">
        <v>12.62</v>
      </c>
      <c r="AB129">
        <v>0</v>
      </c>
      <c r="AC129">
        <v>0</v>
      </c>
      <c r="AD129">
        <v>1</v>
      </c>
      <c r="AE129">
        <v>0</v>
      </c>
      <c r="AF129" t="s">
        <v>77</v>
      </c>
      <c r="AG129">
        <v>2.4684000000000004</v>
      </c>
      <c r="AH129">
        <v>2</v>
      </c>
      <c r="AI129">
        <v>52213409</v>
      </c>
      <c r="AJ129">
        <v>112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ROW(Source!A261)</f>
        <v>261</v>
      </c>
      <c r="B130">
        <v>52213417</v>
      </c>
      <c r="C130">
        <v>52213406</v>
      </c>
      <c r="D130">
        <v>30572261</v>
      </c>
      <c r="E130">
        <v>1</v>
      </c>
      <c r="F130">
        <v>1</v>
      </c>
      <c r="G130">
        <v>30515945</v>
      </c>
      <c r="H130">
        <v>3</v>
      </c>
      <c r="I130" t="s">
        <v>358</v>
      </c>
      <c r="J130" t="s">
        <v>359</v>
      </c>
      <c r="K130" t="s">
        <v>360</v>
      </c>
      <c r="L130">
        <v>1348</v>
      </c>
      <c r="N130">
        <v>1009</v>
      </c>
      <c r="O130" t="s">
        <v>323</v>
      </c>
      <c r="P130" t="s">
        <v>323</v>
      </c>
      <c r="Q130">
        <v>1000</v>
      </c>
      <c r="X130">
        <v>3.7399999999999998E-3</v>
      </c>
      <c r="Y130">
        <v>332.74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76</v>
      </c>
      <c r="AG130">
        <v>3.7399999999999998E-3</v>
      </c>
      <c r="AH130">
        <v>2</v>
      </c>
      <c r="AI130">
        <v>52213410</v>
      </c>
      <c r="AJ130">
        <v>113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ROW(Source!A261)</f>
        <v>261</v>
      </c>
      <c r="B131">
        <v>52213418</v>
      </c>
      <c r="C131">
        <v>52213406</v>
      </c>
      <c r="D131">
        <v>30572591</v>
      </c>
      <c r="E131">
        <v>1</v>
      </c>
      <c r="F131">
        <v>1</v>
      </c>
      <c r="G131">
        <v>30515945</v>
      </c>
      <c r="H131">
        <v>3</v>
      </c>
      <c r="I131" t="s">
        <v>361</v>
      </c>
      <c r="J131" t="s">
        <v>362</v>
      </c>
      <c r="K131" t="s">
        <v>363</v>
      </c>
      <c r="L131">
        <v>1348</v>
      </c>
      <c r="N131">
        <v>1009</v>
      </c>
      <c r="O131" t="s">
        <v>323</v>
      </c>
      <c r="P131" t="s">
        <v>323</v>
      </c>
      <c r="Q131">
        <v>1000</v>
      </c>
      <c r="X131">
        <v>1.49E-3</v>
      </c>
      <c r="Y131">
        <v>8596.85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76</v>
      </c>
      <c r="AG131">
        <v>1.49E-3</v>
      </c>
      <c r="AH131">
        <v>2</v>
      </c>
      <c r="AI131">
        <v>52213411</v>
      </c>
      <c r="AJ131">
        <v>114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ROW(Source!A261)</f>
        <v>261</v>
      </c>
      <c r="B132">
        <v>52213419</v>
      </c>
      <c r="C132">
        <v>52213406</v>
      </c>
      <c r="D132">
        <v>30571295</v>
      </c>
      <c r="E132">
        <v>1</v>
      </c>
      <c r="F132">
        <v>1</v>
      </c>
      <c r="G132">
        <v>30515945</v>
      </c>
      <c r="H132">
        <v>3</v>
      </c>
      <c r="I132" t="s">
        <v>364</v>
      </c>
      <c r="J132" t="s">
        <v>365</v>
      </c>
      <c r="K132" t="s">
        <v>366</v>
      </c>
      <c r="L132">
        <v>1354</v>
      </c>
      <c r="N132">
        <v>1010</v>
      </c>
      <c r="O132" t="s">
        <v>47</v>
      </c>
      <c r="P132" t="s">
        <v>47</v>
      </c>
      <c r="Q132">
        <v>1</v>
      </c>
      <c r="X132">
        <v>528</v>
      </c>
      <c r="Y132">
        <v>3.86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76</v>
      </c>
      <c r="AG132">
        <v>528</v>
      </c>
      <c r="AH132">
        <v>2</v>
      </c>
      <c r="AI132">
        <v>52213412</v>
      </c>
      <c r="AJ132">
        <v>115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ROW(Source!A261)</f>
        <v>261</v>
      </c>
      <c r="B133">
        <v>52213420</v>
      </c>
      <c r="C133">
        <v>52213406</v>
      </c>
      <c r="D133">
        <v>30571525</v>
      </c>
      <c r="E133">
        <v>1</v>
      </c>
      <c r="F133">
        <v>1</v>
      </c>
      <c r="G133">
        <v>30515945</v>
      </c>
      <c r="H133">
        <v>3</v>
      </c>
      <c r="I133" t="s">
        <v>367</v>
      </c>
      <c r="J133" t="s">
        <v>368</v>
      </c>
      <c r="K133" t="s">
        <v>369</v>
      </c>
      <c r="L133">
        <v>1348</v>
      </c>
      <c r="N133">
        <v>1009</v>
      </c>
      <c r="O133" t="s">
        <v>323</v>
      </c>
      <c r="P133" t="s">
        <v>323</v>
      </c>
      <c r="Q133">
        <v>1000</v>
      </c>
      <c r="X133">
        <v>7.7999999999999996E-3</v>
      </c>
      <c r="Y133">
        <v>11242.42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76</v>
      </c>
      <c r="AG133">
        <v>7.7999999999999996E-3</v>
      </c>
      <c r="AH133">
        <v>2</v>
      </c>
      <c r="AI133">
        <v>52213413</v>
      </c>
      <c r="AJ133">
        <v>116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ROW(Source!A261)</f>
        <v>261</v>
      </c>
      <c r="B134">
        <v>52213421</v>
      </c>
      <c r="C134">
        <v>52213406</v>
      </c>
      <c r="D134">
        <v>48564964</v>
      </c>
      <c r="E134">
        <v>30515945</v>
      </c>
      <c r="F134">
        <v>1</v>
      </c>
      <c r="G134">
        <v>30515945</v>
      </c>
      <c r="H134">
        <v>3</v>
      </c>
      <c r="I134" t="s">
        <v>433</v>
      </c>
      <c r="J134" t="s">
        <v>3</v>
      </c>
      <c r="K134" t="s">
        <v>435</v>
      </c>
      <c r="L134">
        <v>1348</v>
      </c>
      <c r="N134">
        <v>1009</v>
      </c>
      <c r="O134" t="s">
        <v>323</v>
      </c>
      <c r="P134" t="s">
        <v>323</v>
      </c>
      <c r="Q134">
        <v>1000</v>
      </c>
      <c r="X134">
        <v>1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 t="s">
        <v>76</v>
      </c>
      <c r="AG134">
        <v>1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ROW(Source!A264)</f>
        <v>264</v>
      </c>
      <c r="B135">
        <v>52213428</v>
      </c>
      <c r="C135">
        <v>52213423</v>
      </c>
      <c r="D135">
        <v>30515951</v>
      </c>
      <c r="E135">
        <v>30515945</v>
      </c>
      <c r="F135">
        <v>1</v>
      </c>
      <c r="G135">
        <v>30515945</v>
      </c>
      <c r="H135">
        <v>1</v>
      </c>
      <c r="I135" t="s">
        <v>301</v>
      </c>
      <c r="J135" t="s">
        <v>3</v>
      </c>
      <c r="K135" t="s">
        <v>302</v>
      </c>
      <c r="L135">
        <v>1191</v>
      </c>
      <c r="N135">
        <v>1013</v>
      </c>
      <c r="O135" t="s">
        <v>303</v>
      </c>
      <c r="P135" t="s">
        <v>303</v>
      </c>
      <c r="Q135">
        <v>1</v>
      </c>
      <c r="X135">
        <v>25.2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1</v>
      </c>
      <c r="AF135" t="s">
        <v>26</v>
      </c>
      <c r="AG135">
        <v>33.264000000000003</v>
      </c>
      <c r="AH135">
        <v>2</v>
      </c>
      <c r="AI135">
        <v>52213424</v>
      </c>
      <c r="AJ135">
        <v>117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ROW(Source!A264)</f>
        <v>264</v>
      </c>
      <c r="B136">
        <v>52213429</v>
      </c>
      <c r="C136">
        <v>52213423</v>
      </c>
      <c r="D136">
        <v>30596074</v>
      </c>
      <c r="E136">
        <v>1</v>
      </c>
      <c r="F136">
        <v>1</v>
      </c>
      <c r="G136">
        <v>30515945</v>
      </c>
      <c r="H136">
        <v>2</v>
      </c>
      <c r="I136" t="s">
        <v>349</v>
      </c>
      <c r="J136" t="s">
        <v>350</v>
      </c>
      <c r="K136" t="s">
        <v>351</v>
      </c>
      <c r="L136">
        <v>1368</v>
      </c>
      <c r="N136">
        <v>1011</v>
      </c>
      <c r="O136" t="s">
        <v>307</v>
      </c>
      <c r="P136" t="s">
        <v>307</v>
      </c>
      <c r="Q136">
        <v>1</v>
      </c>
      <c r="X136">
        <v>2.2999999999999998</v>
      </c>
      <c r="Y136">
        <v>0</v>
      </c>
      <c r="Z136">
        <v>83.1</v>
      </c>
      <c r="AA136">
        <v>12.62</v>
      </c>
      <c r="AB136">
        <v>0</v>
      </c>
      <c r="AC136">
        <v>0</v>
      </c>
      <c r="AD136">
        <v>1</v>
      </c>
      <c r="AE136">
        <v>0</v>
      </c>
      <c r="AF136" t="s">
        <v>26</v>
      </c>
      <c r="AG136">
        <v>3.036</v>
      </c>
      <c r="AH136">
        <v>2</v>
      </c>
      <c r="AI136">
        <v>52213425</v>
      </c>
      <c r="AJ136">
        <v>118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ROW(Source!A264)</f>
        <v>264</v>
      </c>
      <c r="B137">
        <v>52213430</v>
      </c>
      <c r="C137">
        <v>52213423</v>
      </c>
      <c r="D137">
        <v>30571502</v>
      </c>
      <c r="E137">
        <v>1</v>
      </c>
      <c r="F137">
        <v>1</v>
      </c>
      <c r="G137">
        <v>30515945</v>
      </c>
      <c r="H137">
        <v>3</v>
      </c>
      <c r="I137" t="s">
        <v>370</v>
      </c>
      <c r="J137" t="s">
        <v>371</v>
      </c>
      <c r="K137" t="s">
        <v>372</v>
      </c>
      <c r="L137">
        <v>1348</v>
      </c>
      <c r="N137">
        <v>1009</v>
      </c>
      <c r="O137" t="s">
        <v>323</v>
      </c>
      <c r="P137" t="s">
        <v>323</v>
      </c>
      <c r="Q137">
        <v>1000</v>
      </c>
      <c r="X137">
        <v>1.9800000000000002E-2</v>
      </c>
      <c r="Y137">
        <v>10907.06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54</v>
      </c>
      <c r="AG137">
        <v>1.9800000000000002E-2</v>
      </c>
      <c r="AH137">
        <v>2</v>
      </c>
      <c r="AI137">
        <v>52213426</v>
      </c>
      <c r="AJ137">
        <v>119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ROW(Source!A264)</f>
        <v>264</v>
      </c>
      <c r="B138">
        <v>52213431</v>
      </c>
      <c r="C138">
        <v>52213423</v>
      </c>
      <c r="D138">
        <v>48593126</v>
      </c>
      <c r="E138">
        <v>1</v>
      </c>
      <c r="F138">
        <v>1</v>
      </c>
      <c r="G138">
        <v>30515945</v>
      </c>
      <c r="H138">
        <v>3</v>
      </c>
      <c r="I138" t="s">
        <v>373</v>
      </c>
      <c r="J138" t="s">
        <v>374</v>
      </c>
      <c r="K138" t="s">
        <v>375</v>
      </c>
      <c r="L138">
        <v>1355</v>
      </c>
      <c r="N138">
        <v>1010</v>
      </c>
      <c r="O138" t="s">
        <v>244</v>
      </c>
      <c r="P138" t="s">
        <v>244</v>
      </c>
      <c r="Q138">
        <v>100</v>
      </c>
      <c r="X138">
        <v>3.41</v>
      </c>
      <c r="Y138">
        <v>222.31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54</v>
      </c>
      <c r="AG138">
        <v>3.41</v>
      </c>
      <c r="AH138">
        <v>2</v>
      </c>
      <c r="AI138">
        <v>52213427</v>
      </c>
      <c r="AJ138">
        <v>120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ROW(Source!A264)</f>
        <v>264</v>
      </c>
      <c r="B139">
        <v>52213432</v>
      </c>
      <c r="C139">
        <v>52213423</v>
      </c>
      <c r="D139">
        <v>48589729</v>
      </c>
      <c r="E139">
        <v>30515945</v>
      </c>
      <c r="F139">
        <v>1</v>
      </c>
      <c r="G139">
        <v>30515945</v>
      </c>
      <c r="H139">
        <v>3</v>
      </c>
      <c r="I139" t="s">
        <v>436</v>
      </c>
      <c r="J139" t="s">
        <v>3</v>
      </c>
      <c r="K139" t="s">
        <v>437</v>
      </c>
      <c r="L139">
        <v>1348</v>
      </c>
      <c r="N139">
        <v>1009</v>
      </c>
      <c r="O139" t="s">
        <v>323</v>
      </c>
      <c r="P139" t="s">
        <v>323</v>
      </c>
      <c r="Q139">
        <v>1000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 t="s">
        <v>54</v>
      </c>
      <c r="AG139">
        <v>0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ROW(Source!A265)</f>
        <v>265</v>
      </c>
      <c r="B140">
        <v>52213428</v>
      </c>
      <c r="C140">
        <v>52213423</v>
      </c>
      <c r="D140">
        <v>30515951</v>
      </c>
      <c r="E140">
        <v>30515945</v>
      </c>
      <c r="F140">
        <v>1</v>
      </c>
      <c r="G140">
        <v>30515945</v>
      </c>
      <c r="H140">
        <v>1</v>
      </c>
      <c r="I140" t="s">
        <v>301</v>
      </c>
      <c r="J140" t="s">
        <v>3</v>
      </c>
      <c r="K140" t="s">
        <v>302</v>
      </c>
      <c r="L140">
        <v>1191</v>
      </c>
      <c r="N140">
        <v>1013</v>
      </c>
      <c r="O140" t="s">
        <v>303</v>
      </c>
      <c r="P140" t="s">
        <v>303</v>
      </c>
      <c r="Q140">
        <v>1</v>
      </c>
      <c r="X140">
        <v>25.2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1</v>
      </c>
      <c r="AF140" t="s">
        <v>26</v>
      </c>
      <c r="AG140">
        <v>33.264000000000003</v>
      </c>
      <c r="AH140">
        <v>2</v>
      </c>
      <c r="AI140">
        <v>52213424</v>
      </c>
      <c r="AJ140">
        <v>121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ROW(Source!A265)</f>
        <v>265</v>
      </c>
      <c r="B141">
        <v>52213429</v>
      </c>
      <c r="C141">
        <v>52213423</v>
      </c>
      <c r="D141">
        <v>30596074</v>
      </c>
      <c r="E141">
        <v>1</v>
      </c>
      <c r="F141">
        <v>1</v>
      </c>
      <c r="G141">
        <v>30515945</v>
      </c>
      <c r="H141">
        <v>2</v>
      </c>
      <c r="I141" t="s">
        <v>349</v>
      </c>
      <c r="J141" t="s">
        <v>350</v>
      </c>
      <c r="K141" t="s">
        <v>351</v>
      </c>
      <c r="L141">
        <v>1368</v>
      </c>
      <c r="N141">
        <v>1011</v>
      </c>
      <c r="O141" t="s">
        <v>307</v>
      </c>
      <c r="P141" t="s">
        <v>307</v>
      </c>
      <c r="Q141">
        <v>1</v>
      </c>
      <c r="X141">
        <v>2.2999999999999998</v>
      </c>
      <c r="Y141">
        <v>0</v>
      </c>
      <c r="Z141">
        <v>83.1</v>
      </c>
      <c r="AA141">
        <v>12.62</v>
      </c>
      <c r="AB141">
        <v>0</v>
      </c>
      <c r="AC141">
        <v>0</v>
      </c>
      <c r="AD141">
        <v>1</v>
      </c>
      <c r="AE141">
        <v>0</v>
      </c>
      <c r="AF141" t="s">
        <v>26</v>
      </c>
      <c r="AG141">
        <v>3.036</v>
      </c>
      <c r="AH141">
        <v>2</v>
      </c>
      <c r="AI141">
        <v>52213425</v>
      </c>
      <c r="AJ141">
        <v>122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ROW(Source!A265)</f>
        <v>265</v>
      </c>
      <c r="B142">
        <v>52213430</v>
      </c>
      <c r="C142">
        <v>52213423</v>
      </c>
      <c r="D142">
        <v>30571502</v>
      </c>
      <c r="E142">
        <v>1</v>
      </c>
      <c r="F142">
        <v>1</v>
      </c>
      <c r="G142">
        <v>30515945</v>
      </c>
      <c r="H142">
        <v>3</v>
      </c>
      <c r="I142" t="s">
        <v>370</v>
      </c>
      <c r="J142" t="s">
        <v>371</v>
      </c>
      <c r="K142" t="s">
        <v>372</v>
      </c>
      <c r="L142">
        <v>1348</v>
      </c>
      <c r="N142">
        <v>1009</v>
      </c>
      <c r="O142" t="s">
        <v>323</v>
      </c>
      <c r="P142" t="s">
        <v>323</v>
      </c>
      <c r="Q142">
        <v>1000</v>
      </c>
      <c r="X142">
        <v>1.9800000000000002E-2</v>
      </c>
      <c r="Y142">
        <v>10907.06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54</v>
      </c>
      <c r="AG142">
        <v>1.9800000000000002E-2</v>
      </c>
      <c r="AH142">
        <v>2</v>
      </c>
      <c r="AI142">
        <v>52213426</v>
      </c>
      <c r="AJ142">
        <v>123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ROW(Source!A265)</f>
        <v>265</v>
      </c>
      <c r="B143">
        <v>52213431</v>
      </c>
      <c r="C143">
        <v>52213423</v>
      </c>
      <c r="D143">
        <v>48593126</v>
      </c>
      <c r="E143">
        <v>1</v>
      </c>
      <c r="F143">
        <v>1</v>
      </c>
      <c r="G143">
        <v>30515945</v>
      </c>
      <c r="H143">
        <v>3</v>
      </c>
      <c r="I143" t="s">
        <v>373</v>
      </c>
      <c r="J143" t="s">
        <v>374</v>
      </c>
      <c r="K143" t="s">
        <v>375</v>
      </c>
      <c r="L143">
        <v>1355</v>
      </c>
      <c r="N143">
        <v>1010</v>
      </c>
      <c r="O143" t="s">
        <v>244</v>
      </c>
      <c r="P143" t="s">
        <v>244</v>
      </c>
      <c r="Q143">
        <v>100</v>
      </c>
      <c r="X143">
        <v>3.41</v>
      </c>
      <c r="Y143">
        <v>222.31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54</v>
      </c>
      <c r="AG143">
        <v>3.41</v>
      </c>
      <c r="AH143">
        <v>2</v>
      </c>
      <c r="AI143">
        <v>52213427</v>
      </c>
      <c r="AJ143">
        <v>124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ROW(Source!A265)</f>
        <v>265</v>
      </c>
      <c r="B144">
        <v>52213432</v>
      </c>
      <c r="C144">
        <v>52213423</v>
      </c>
      <c r="D144">
        <v>48589729</v>
      </c>
      <c r="E144">
        <v>30515945</v>
      </c>
      <c r="F144">
        <v>1</v>
      </c>
      <c r="G144">
        <v>30515945</v>
      </c>
      <c r="H144">
        <v>3</v>
      </c>
      <c r="I144" t="s">
        <v>436</v>
      </c>
      <c r="J144" t="s">
        <v>3</v>
      </c>
      <c r="K144" t="s">
        <v>437</v>
      </c>
      <c r="L144">
        <v>1348</v>
      </c>
      <c r="N144">
        <v>1009</v>
      </c>
      <c r="O144" t="s">
        <v>323</v>
      </c>
      <c r="P144" t="s">
        <v>323</v>
      </c>
      <c r="Q144">
        <v>1000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 t="s">
        <v>54</v>
      </c>
      <c r="AG144">
        <v>0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ROW(Source!A339)</f>
        <v>339</v>
      </c>
      <c r="B145">
        <v>52213440</v>
      </c>
      <c r="C145">
        <v>52213435</v>
      </c>
      <c r="D145">
        <v>30515951</v>
      </c>
      <c r="E145">
        <v>30515945</v>
      </c>
      <c r="F145">
        <v>1</v>
      </c>
      <c r="G145">
        <v>30515945</v>
      </c>
      <c r="H145">
        <v>1</v>
      </c>
      <c r="I145" t="s">
        <v>301</v>
      </c>
      <c r="J145" t="s">
        <v>3</v>
      </c>
      <c r="K145" t="s">
        <v>302</v>
      </c>
      <c r="L145">
        <v>1191</v>
      </c>
      <c r="N145">
        <v>1013</v>
      </c>
      <c r="O145" t="s">
        <v>303</v>
      </c>
      <c r="P145" t="s">
        <v>303</v>
      </c>
      <c r="Q145">
        <v>1</v>
      </c>
      <c r="X145">
        <v>201.12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1</v>
      </c>
      <c r="AF145" t="s">
        <v>26</v>
      </c>
      <c r="AG145">
        <v>265.47840000000002</v>
      </c>
      <c r="AH145">
        <v>2</v>
      </c>
      <c r="AI145">
        <v>52213436</v>
      </c>
      <c r="AJ145">
        <v>125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ROW(Source!A339)</f>
        <v>339</v>
      </c>
      <c r="B146">
        <v>52213441</v>
      </c>
      <c r="C146">
        <v>52213435</v>
      </c>
      <c r="D146">
        <v>30595692</v>
      </c>
      <c r="E146">
        <v>1</v>
      </c>
      <c r="F146">
        <v>1</v>
      </c>
      <c r="G146">
        <v>30515945</v>
      </c>
      <c r="H146">
        <v>2</v>
      </c>
      <c r="I146" t="s">
        <v>376</v>
      </c>
      <c r="J146" t="s">
        <v>377</v>
      </c>
      <c r="K146" t="s">
        <v>378</v>
      </c>
      <c r="L146">
        <v>1368</v>
      </c>
      <c r="N146">
        <v>1011</v>
      </c>
      <c r="O146" t="s">
        <v>307</v>
      </c>
      <c r="P146" t="s">
        <v>307</v>
      </c>
      <c r="Q146">
        <v>1</v>
      </c>
      <c r="X146">
        <v>46.6</v>
      </c>
      <c r="Y146">
        <v>0</v>
      </c>
      <c r="Z146">
        <v>34.479999999999997</v>
      </c>
      <c r="AA146">
        <v>12.62</v>
      </c>
      <c r="AB146">
        <v>0</v>
      </c>
      <c r="AC146">
        <v>0</v>
      </c>
      <c r="AD146">
        <v>1</v>
      </c>
      <c r="AE146">
        <v>0</v>
      </c>
      <c r="AF146" t="s">
        <v>26</v>
      </c>
      <c r="AG146">
        <v>61.512000000000008</v>
      </c>
      <c r="AH146">
        <v>2</v>
      </c>
      <c r="AI146">
        <v>52213437</v>
      </c>
      <c r="AJ146">
        <v>126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ROW(Source!A339)</f>
        <v>339</v>
      </c>
      <c r="B147">
        <v>52213442</v>
      </c>
      <c r="C147">
        <v>52213435</v>
      </c>
      <c r="D147">
        <v>30596152</v>
      </c>
      <c r="E147">
        <v>1</v>
      </c>
      <c r="F147">
        <v>1</v>
      </c>
      <c r="G147">
        <v>30515945</v>
      </c>
      <c r="H147">
        <v>2</v>
      </c>
      <c r="I147" t="s">
        <v>379</v>
      </c>
      <c r="J147" t="s">
        <v>380</v>
      </c>
      <c r="K147" t="s">
        <v>381</v>
      </c>
      <c r="L147">
        <v>1368</v>
      </c>
      <c r="N147">
        <v>1011</v>
      </c>
      <c r="O147" t="s">
        <v>307</v>
      </c>
      <c r="P147" t="s">
        <v>307</v>
      </c>
      <c r="Q147">
        <v>1</v>
      </c>
      <c r="X147">
        <v>46.6</v>
      </c>
      <c r="Y147">
        <v>0</v>
      </c>
      <c r="Z147">
        <v>0.5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26</v>
      </c>
      <c r="AG147">
        <v>61.512000000000008</v>
      </c>
      <c r="AH147">
        <v>2</v>
      </c>
      <c r="AI147">
        <v>52213438</v>
      </c>
      <c r="AJ147">
        <v>127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ROW(Source!A339)</f>
        <v>339</v>
      </c>
      <c r="B148">
        <v>52213443</v>
      </c>
      <c r="C148">
        <v>52213435</v>
      </c>
      <c r="D148">
        <v>30541192</v>
      </c>
      <c r="E148">
        <v>30515945</v>
      </c>
      <c r="F148">
        <v>1</v>
      </c>
      <c r="G148">
        <v>30515945</v>
      </c>
      <c r="H148">
        <v>3</v>
      </c>
      <c r="I148" t="s">
        <v>382</v>
      </c>
      <c r="J148" t="s">
        <v>3</v>
      </c>
      <c r="K148" t="s">
        <v>383</v>
      </c>
      <c r="L148">
        <v>1348</v>
      </c>
      <c r="N148">
        <v>1009</v>
      </c>
      <c r="O148" t="s">
        <v>323</v>
      </c>
      <c r="P148" t="s">
        <v>323</v>
      </c>
      <c r="Q148">
        <v>1000</v>
      </c>
      <c r="X148">
        <v>0.9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0.9</v>
      </c>
      <c r="AH148">
        <v>2</v>
      </c>
      <c r="AI148">
        <v>52213439</v>
      </c>
      <c r="AJ148">
        <v>128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ROW(Source!A340)</f>
        <v>340</v>
      </c>
      <c r="B149">
        <v>52213440</v>
      </c>
      <c r="C149">
        <v>52213435</v>
      </c>
      <c r="D149">
        <v>30515951</v>
      </c>
      <c r="E149">
        <v>30515945</v>
      </c>
      <c r="F149">
        <v>1</v>
      </c>
      <c r="G149">
        <v>30515945</v>
      </c>
      <c r="H149">
        <v>1</v>
      </c>
      <c r="I149" t="s">
        <v>301</v>
      </c>
      <c r="J149" t="s">
        <v>3</v>
      </c>
      <c r="K149" t="s">
        <v>302</v>
      </c>
      <c r="L149">
        <v>1191</v>
      </c>
      <c r="N149">
        <v>1013</v>
      </c>
      <c r="O149" t="s">
        <v>303</v>
      </c>
      <c r="P149" t="s">
        <v>303</v>
      </c>
      <c r="Q149">
        <v>1</v>
      </c>
      <c r="X149">
        <v>201.12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26</v>
      </c>
      <c r="AG149">
        <v>265.47840000000002</v>
      </c>
      <c r="AH149">
        <v>2</v>
      </c>
      <c r="AI149">
        <v>52213436</v>
      </c>
      <c r="AJ149">
        <v>129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ROW(Source!A340)</f>
        <v>340</v>
      </c>
      <c r="B150">
        <v>52213441</v>
      </c>
      <c r="C150">
        <v>52213435</v>
      </c>
      <c r="D150">
        <v>30595692</v>
      </c>
      <c r="E150">
        <v>1</v>
      </c>
      <c r="F150">
        <v>1</v>
      </c>
      <c r="G150">
        <v>30515945</v>
      </c>
      <c r="H150">
        <v>2</v>
      </c>
      <c r="I150" t="s">
        <v>376</v>
      </c>
      <c r="J150" t="s">
        <v>377</v>
      </c>
      <c r="K150" t="s">
        <v>378</v>
      </c>
      <c r="L150">
        <v>1368</v>
      </c>
      <c r="N150">
        <v>1011</v>
      </c>
      <c r="O150" t="s">
        <v>307</v>
      </c>
      <c r="P150" t="s">
        <v>307</v>
      </c>
      <c r="Q150">
        <v>1</v>
      </c>
      <c r="X150">
        <v>46.6</v>
      </c>
      <c r="Y150">
        <v>0</v>
      </c>
      <c r="Z150">
        <v>34.479999999999997</v>
      </c>
      <c r="AA150">
        <v>12.62</v>
      </c>
      <c r="AB150">
        <v>0</v>
      </c>
      <c r="AC150">
        <v>0</v>
      </c>
      <c r="AD150">
        <v>1</v>
      </c>
      <c r="AE150">
        <v>0</v>
      </c>
      <c r="AF150" t="s">
        <v>26</v>
      </c>
      <c r="AG150">
        <v>61.512000000000008</v>
      </c>
      <c r="AH150">
        <v>2</v>
      </c>
      <c r="AI150">
        <v>52213437</v>
      </c>
      <c r="AJ150">
        <v>130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ROW(Source!A340)</f>
        <v>340</v>
      </c>
      <c r="B151">
        <v>52213442</v>
      </c>
      <c r="C151">
        <v>52213435</v>
      </c>
      <c r="D151">
        <v>30596152</v>
      </c>
      <c r="E151">
        <v>1</v>
      </c>
      <c r="F151">
        <v>1</v>
      </c>
      <c r="G151">
        <v>30515945</v>
      </c>
      <c r="H151">
        <v>2</v>
      </c>
      <c r="I151" t="s">
        <v>379</v>
      </c>
      <c r="J151" t="s">
        <v>380</v>
      </c>
      <c r="K151" t="s">
        <v>381</v>
      </c>
      <c r="L151">
        <v>1368</v>
      </c>
      <c r="N151">
        <v>1011</v>
      </c>
      <c r="O151" t="s">
        <v>307</v>
      </c>
      <c r="P151" t="s">
        <v>307</v>
      </c>
      <c r="Q151">
        <v>1</v>
      </c>
      <c r="X151">
        <v>46.6</v>
      </c>
      <c r="Y151">
        <v>0</v>
      </c>
      <c r="Z151">
        <v>0.5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26</v>
      </c>
      <c r="AG151">
        <v>61.512000000000008</v>
      </c>
      <c r="AH151">
        <v>2</v>
      </c>
      <c r="AI151">
        <v>52213438</v>
      </c>
      <c r="AJ151">
        <v>131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ROW(Source!A340)</f>
        <v>340</v>
      </c>
      <c r="B152">
        <v>52213443</v>
      </c>
      <c r="C152">
        <v>52213435</v>
      </c>
      <c r="D152">
        <v>30541192</v>
      </c>
      <c r="E152">
        <v>30515945</v>
      </c>
      <c r="F152">
        <v>1</v>
      </c>
      <c r="G152">
        <v>30515945</v>
      </c>
      <c r="H152">
        <v>3</v>
      </c>
      <c r="I152" t="s">
        <v>382</v>
      </c>
      <c r="J152" t="s">
        <v>3</v>
      </c>
      <c r="K152" t="s">
        <v>383</v>
      </c>
      <c r="L152">
        <v>1348</v>
      </c>
      <c r="N152">
        <v>1009</v>
      </c>
      <c r="O152" t="s">
        <v>323</v>
      </c>
      <c r="P152" t="s">
        <v>323</v>
      </c>
      <c r="Q152">
        <v>1000</v>
      </c>
      <c r="X152">
        <v>0.9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0.9</v>
      </c>
      <c r="AH152">
        <v>2</v>
      </c>
      <c r="AI152">
        <v>52213439</v>
      </c>
      <c r="AJ152">
        <v>132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ROW(Source!A341)</f>
        <v>341</v>
      </c>
      <c r="B153">
        <v>52213450</v>
      </c>
      <c r="C153">
        <v>52213444</v>
      </c>
      <c r="D153">
        <v>30515951</v>
      </c>
      <c r="E153">
        <v>30515945</v>
      </c>
      <c r="F153">
        <v>1</v>
      </c>
      <c r="G153">
        <v>30515945</v>
      </c>
      <c r="H153">
        <v>1</v>
      </c>
      <c r="I153" t="s">
        <v>301</v>
      </c>
      <c r="J153" t="s">
        <v>3</v>
      </c>
      <c r="K153" t="s">
        <v>302</v>
      </c>
      <c r="L153">
        <v>1191</v>
      </c>
      <c r="N153">
        <v>1013</v>
      </c>
      <c r="O153" t="s">
        <v>303</v>
      </c>
      <c r="P153" t="s">
        <v>303</v>
      </c>
      <c r="Q153">
        <v>1</v>
      </c>
      <c r="X153">
        <v>144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26</v>
      </c>
      <c r="AG153">
        <v>190.07999999999998</v>
      </c>
      <c r="AH153">
        <v>2</v>
      </c>
      <c r="AI153">
        <v>52213445</v>
      </c>
      <c r="AJ153">
        <v>133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ROW(Source!A341)</f>
        <v>341</v>
      </c>
      <c r="B154">
        <v>52213451</v>
      </c>
      <c r="C154">
        <v>52213444</v>
      </c>
      <c r="D154">
        <v>30576299</v>
      </c>
      <c r="E154">
        <v>1</v>
      </c>
      <c r="F154">
        <v>1</v>
      </c>
      <c r="G154">
        <v>30515945</v>
      </c>
      <c r="H154">
        <v>3</v>
      </c>
      <c r="I154" t="s">
        <v>208</v>
      </c>
      <c r="J154" t="s">
        <v>210</v>
      </c>
      <c r="K154" t="s">
        <v>209</v>
      </c>
      <c r="L154">
        <v>1301</v>
      </c>
      <c r="N154">
        <v>1003</v>
      </c>
      <c r="O154" t="s">
        <v>42</v>
      </c>
      <c r="P154" t="s">
        <v>42</v>
      </c>
      <c r="Q154">
        <v>1</v>
      </c>
      <c r="X154">
        <v>990</v>
      </c>
      <c r="Y154">
        <v>15.01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990</v>
      </c>
      <c r="AH154">
        <v>2</v>
      </c>
      <c r="AI154">
        <v>52213446</v>
      </c>
      <c r="AJ154">
        <v>134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ROW(Source!A341)</f>
        <v>341</v>
      </c>
      <c r="B155">
        <v>52213452</v>
      </c>
      <c r="C155">
        <v>52213444</v>
      </c>
      <c r="D155">
        <v>30576468</v>
      </c>
      <c r="E155">
        <v>1</v>
      </c>
      <c r="F155">
        <v>1</v>
      </c>
      <c r="G155">
        <v>30515945</v>
      </c>
      <c r="H155">
        <v>3</v>
      </c>
      <c r="I155" t="s">
        <v>384</v>
      </c>
      <c r="J155" t="s">
        <v>385</v>
      </c>
      <c r="K155" t="s">
        <v>386</v>
      </c>
      <c r="L155">
        <v>1358</v>
      </c>
      <c r="N155">
        <v>1010</v>
      </c>
      <c r="O155" t="s">
        <v>387</v>
      </c>
      <c r="P155" t="s">
        <v>387</v>
      </c>
      <c r="Q155">
        <v>10</v>
      </c>
      <c r="X155">
        <v>32</v>
      </c>
      <c r="Y155">
        <v>144.77000000000001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32</v>
      </c>
      <c r="AH155">
        <v>2</v>
      </c>
      <c r="AI155">
        <v>52213448</v>
      </c>
      <c r="AJ155">
        <v>136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ROW(Source!A341)</f>
        <v>341</v>
      </c>
      <c r="B156">
        <v>52213453</v>
      </c>
      <c r="C156">
        <v>52213444</v>
      </c>
      <c r="D156">
        <v>30541208</v>
      </c>
      <c r="E156">
        <v>30515945</v>
      </c>
      <c r="F156">
        <v>1</v>
      </c>
      <c r="G156">
        <v>30515945</v>
      </c>
      <c r="H156">
        <v>3</v>
      </c>
      <c r="I156" t="s">
        <v>388</v>
      </c>
      <c r="J156" t="s">
        <v>3</v>
      </c>
      <c r="K156" t="s">
        <v>389</v>
      </c>
      <c r="L156">
        <v>1344</v>
      </c>
      <c r="N156">
        <v>1008</v>
      </c>
      <c r="O156" t="s">
        <v>390</v>
      </c>
      <c r="P156" t="s">
        <v>390</v>
      </c>
      <c r="Q156">
        <v>1</v>
      </c>
      <c r="X156">
        <v>61.6</v>
      </c>
      <c r="Y156">
        <v>1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61.6</v>
      </c>
      <c r="AH156">
        <v>2</v>
      </c>
      <c r="AI156">
        <v>52213449</v>
      </c>
      <c r="AJ156">
        <v>137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ROW(Source!A342)</f>
        <v>342</v>
      </c>
      <c r="B157">
        <v>52213450</v>
      </c>
      <c r="C157">
        <v>52213444</v>
      </c>
      <c r="D157">
        <v>30515951</v>
      </c>
      <c r="E157">
        <v>30515945</v>
      </c>
      <c r="F157">
        <v>1</v>
      </c>
      <c r="G157">
        <v>30515945</v>
      </c>
      <c r="H157">
        <v>1</v>
      </c>
      <c r="I157" t="s">
        <v>301</v>
      </c>
      <c r="J157" t="s">
        <v>3</v>
      </c>
      <c r="K157" t="s">
        <v>302</v>
      </c>
      <c r="L157">
        <v>1191</v>
      </c>
      <c r="N157">
        <v>1013</v>
      </c>
      <c r="O157" t="s">
        <v>303</v>
      </c>
      <c r="P157" t="s">
        <v>303</v>
      </c>
      <c r="Q157">
        <v>1</v>
      </c>
      <c r="X157">
        <v>144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1</v>
      </c>
      <c r="AF157" t="s">
        <v>26</v>
      </c>
      <c r="AG157">
        <v>190.07999999999998</v>
      </c>
      <c r="AH157">
        <v>2</v>
      </c>
      <c r="AI157">
        <v>52213445</v>
      </c>
      <c r="AJ157">
        <v>138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ROW(Source!A342)</f>
        <v>342</v>
      </c>
      <c r="B158">
        <v>52213451</v>
      </c>
      <c r="C158">
        <v>52213444</v>
      </c>
      <c r="D158">
        <v>30576299</v>
      </c>
      <c r="E158">
        <v>1</v>
      </c>
      <c r="F158">
        <v>1</v>
      </c>
      <c r="G158">
        <v>30515945</v>
      </c>
      <c r="H158">
        <v>3</v>
      </c>
      <c r="I158" t="s">
        <v>208</v>
      </c>
      <c r="J158" t="s">
        <v>210</v>
      </c>
      <c r="K158" t="s">
        <v>209</v>
      </c>
      <c r="L158">
        <v>1301</v>
      </c>
      <c r="N158">
        <v>1003</v>
      </c>
      <c r="O158" t="s">
        <v>42</v>
      </c>
      <c r="P158" t="s">
        <v>42</v>
      </c>
      <c r="Q158">
        <v>1</v>
      </c>
      <c r="X158">
        <v>990</v>
      </c>
      <c r="Y158">
        <v>15.01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990</v>
      </c>
      <c r="AH158">
        <v>2</v>
      </c>
      <c r="AI158">
        <v>52213446</v>
      </c>
      <c r="AJ158">
        <v>139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ROW(Source!A342)</f>
        <v>342</v>
      </c>
      <c r="B159">
        <v>52213452</v>
      </c>
      <c r="C159">
        <v>52213444</v>
      </c>
      <c r="D159">
        <v>30576468</v>
      </c>
      <c r="E159">
        <v>1</v>
      </c>
      <c r="F159">
        <v>1</v>
      </c>
      <c r="G159">
        <v>30515945</v>
      </c>
      <c r="H159">
        <v>3</v>
      </c>
      <c r="I159" t="s">
        <v>384</v>
      </c>
      <c r="J159" t="s">
        <v>385</v>
      </c>
      <c r="K159" t="s">
        <v>386</v>
      </c>
      <c r="L159">
        <v>1358</v>
      </c>
      <c r="N159">
        <v>1010</v>
      </c>
      <c r="O159" t="s">
        <v>387</v>
      </c>
      <c r="P159" t="s">
        <v>387</v>
      </c>
      <c r="Q159">
        <v>10</v>
      </c>
      <c r="X159">
        <v>32</v>
      </c>
      <c r="Y159">
        <v>144.77000000000001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32</v>
      </c>
      <c r="AH159">
        <v>2</v>
      </c>
      <c r="AI159">
        <v>52213448</v>
      </c>
      <c r="AJ159">
        <v>141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ROW(Source!A342)</f>
        <v>342</v>
      </c>
      <c r="B160">
        <v>52213453</v>
      </c>
      <c r="C160">
        <v>52213444</v>
      </c>
      <c r="D160">
        <v>30541208</v>
      </c>
      <c r="E160">
        <v>30515945</v>
      </c>
      <c r="F160">
        <v>1</v>
      </c>
      <c r="G160">
        <v>30515945</v>
      </c>
      <c r="H160">
        <v>3</v>
      </c>
      <c r="I160" t="s">
        <v>388</v>
      </c>
      <c r="J160" t="s">
        <v>3</v>
      </c>
      <c r="K160" t="s">
        <v>389</v>
      </c>
      <c r="L160">
        <v>1344</v>
      </c>
      <c r="N160">
        <v>1008</v>
      </c>
      <c r="O160" t="s">
        <v>390</v>
      </c>
      <c r="P160" t="s">
        <v>390</v>
      </c>
      <c r="Q160">
        <v>1</v>
      </c>
      <c r="X160">
        <v>61.6</v>
      </c>
      <c r="Y160">
        <v>1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61.6</v>
      </c>
      <c r="AH160">
        <v>2</v>
      </c>
      <c r="AI160">
        <v>52213449</v>
      </c>
      <c r="AJ160">
        <v>142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ROW(Source!A347)</f>
        <v>347</v>
      </c>
      <c r="B161">
        <v>52213462</v>
      </c>
      <c r="C161">
        <v>52213456</v>
      </c>
      <c r="D161">
        <v>30515951</v>
      </c>
      <c r="E161">
        <v>30515945</v>
      </c>
      <c r="F161">
        <v>1</v>
      </c>
      <c r="G161">
        <v>30515945</v>
      </c>
      <c r="H161">
        <v>1</v>
      </c>
      <c r="I161" t="s">
        <v>301</v>
      </c>
      <c r="J161" t="s">
        <v>3</v>
      </c>
      <c r="K161" t="s">
        <v>302</v>
      </c>
      <c r="L161">
        <v>1191</v>
      </c>
      <c r="N161">
        <v>1013</v>
      </c>
      <c r="O161" t="s">
        <v>303</v>
      </c>
      <c r="P161" t="s">
        <v>303</v>
      </c>
      <c r="Q161">
        <v>1</v>
      </c>
      <c r="X161">
        <v>132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26</v>
      </c>
      <c r="AG161">
        <v>174.24</v>
      </c>
      <c r="AH161">
        <v>2</v>
      </c>
      <c r="AI161">
        <v>52213457</v>
      </c>
      <c r="AJ161">
        <v>143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ROW(Source!A347)</f>
        <v>347</v>
      </c>
      <c r="B162">
        <v>52213463</v>
      </c>
      <c r="C162">
        <v>52213456</v>
      </c>
      <c r="D162">
        <v>30571194</v>
      </c>
      <c r="E162">
        <v>1</v>
      </c>
      <c r="F162">
        <v>1</v>
      </c>
      <c r="G162">
        <v>30515945</v>
      </c>
      <c r="H162">
        <v>3</v>
      </c>
      <c r="I162" t="s">
        <v>320</v>
      </c>
      <c r="J162" t="s">
        <v>321</v>
      </c>
      <c r="K162" t="s">
        <v>322</v>
      </c>
      <c r="L162">
        <v>1348</v>
      </c>
      <c r="N162">
        <v>1009</v>
      </c>
      <c r="O162" t="s">
        <v>323</v>
      </c>
      <c r="P162" t="s">
        <v>323</v>
      </c>
      <c r="Q162">
        <v>1000</v>
      </c>
      <c r="X162">
        <v>6.0000000000000001E-3</v>
      </c>
      <c r="Y162">
        <v>6521.42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6.0000000000000001E-3</v>
      </c>
      <c r="AH162">
        <v>2</v>
      </c>
      <c r="AI162">
        <v>52213458</v>
      </c>
      <c r="AJ162">
        <v>144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ROW(Source!A347)</f>
        <v>347</v>
      </c>
      <c r="B163">
        <v>52213464</v>
      </c>
      <c r="C163">
        <v>52213456</v>
      </c>
      <c r="D163">
        <v>30571279</v>
      </c>
      <c r="E163">
        <v>1</v>
      </c>
      <c r="F163">
        <v>1</v>
      </c>
      <c r="G163">
        <v>30515945</v>
      </c>
      <c r="H163">
        <v>3</v>
      </c>
      <c r="I163" t="s">
        <v>391</v>
      </c>
      <c r="J163" t="s">
        <v>392</v>
      </c>
      <c r="K163" t="s">
        <v>393</v>
      </c>
      <c r="L163">
        <v>1339</v>
      </c>
      <c r="N163">
        <v>1007</v>
      </c>
      <c r="O163" t="s">
        <v>222</v>
      </c>
      <c r="P163" t="s">
        <v>222</v>
      </c>
      <c r="Q163">
        <v>1</v>
      </c>
      <c r="X163">
        <v>1.7999999999999999E-2</v>
      </c>
      <c r="Y163">
        <v>1828.56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1.7999999999999999E-2</v>
      </c>
      <c r="AH163">
        <v>2</v>
      </c>
      <c r="AI163">
        <v>52213459</v>
      </c>
      <c r="AJ163">
        <v>145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ROW(Source!A347)</f>
        <v>347</v>
      </c>
      <c r="B164">
        <v>52213465</v>
      </c>
      <c r="C164">
        <v>52213456</v>
      </c>
      <c r="D164">
        <v>30571147</v>
      </c>
      <c r="E164">
        <v>1</v>
      </c>
      <c r="F164">
        <v>1</v>
      </c>
      <c r="G164">
        <v>30515945</v>
      </c>
      <c r="H164">
        <v>3</v>
      </c>
      <c r="I164" t="s">
        <v>394</v>
      </c>
      <c r="J164" t="s">
        <v>395</v>
      </c>
      <c r="K164" t="s">
        <v>396</v>
      </c>
      <c r="L164">
        <v>1339</v>
      </c>
      <c r="N164">
        <v>1007</v>
      </c>
      <c r="O164" t="s">
        <v>222</v>
      </c>
      <c r="P164" t="s">
        <v>222</v>
      </c>
      <c r="Q164">
        <v>1</v>
      </c>
      <c r="X164">
        <v>0.3</v>
      </c>
      <c r="Y164">
        <v>2472.13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0.3</v>
      </c>
      <c r="AH164">
        <v>2</v>
      </c>
      <c r="AI164">
        <v>52213460</v>
      </c>
      <c r="AJ164">
        <v>146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ROW(Source!A347)</f>
        <v>347</v>
      </c>
      <c r="B165">
        <v>52213466</v>
      </c>
      <c r="C165">
        <v>52213456</v>
      </c>
      <c r="D165">
        <v>30571908</v>
      </c>
      <c r="E165">
        <v>1</v>
      </c>
      <c r="F165">
        <v>1</v>
      </c>
      <c r="G165">
        <v>30515945</v>
      </c>
      <c r="H165">
        <v>3</v>
      </c>
      <c r="I165" t="s">
        <v>336</v>
      </c>
      <c r="J165" t="s">
        <v>337</v>
      </c>
      <c r="K165" t="s">
        <v>338</v>
      </c>
      <c r="L165">
        <v>1348</v>
      </c>
      <c r="N165">
        <v>1009</v>
      </c>
      <c r="O165" t="s">
        <v>323</v>
      </c>
      <c r="P165" t="s">
        <v>323</v>
      </c>
      <c r="Q165">
        <v>1000</v>
      </c>
      <c r="X165">
        <v>5.4000000000000003E-3</v>
      </c>
      <c r="Y165">
        <v>9098.51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5.4000000000000003E-3</v>
      </c>
      <c r="AH165">
        <v>2</v>
      </c>
      <c r="AI165">
        <v>52213461</v>
      </c>
      <c r="AJ165">
        <v>147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ROW(Source!A347)</f>
        <v>347</v>
      </c>
      <c r="B166">
        <v>52213467</v>
      </c>
      <c r="C166">
        <v>52213456</v>
      </c>
      <c r="D166">
        <v>46853702</v>
      </c>
      <c r="E166">
        <v>30515945</v>
      </c>
      <c r="F166">
        <v>1</v>
      </c>
      <c r="G166">
        <v>30515945</v>
      </c>
      <c r="H166">
        <v>3</v>
      </c>
      <c r="I166" t="s">
        <v>440</v>
      </c>
      <c r="J166" t="s">
        <v>3</v>
      </c>
      <c r="K166" t="s">
        <v>441</v>
      </c>
      <c r="L166">
        <v>1339</v>
      </c>
      <c r="N166">
        <v>1007</v>
      </c>
      <c r="O166" t="s">
        <v>222</v>
      </c>
      <c r="P166" t="s">
        <v>222</v>
      </c>
      <c r="Q166">
        <v>1</v>
      </c>
      <c r="X166">
        <v>0.41599999999999998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 t="s">
        <v>3</v>
      </c>
      <c r="AG166">
        <v>0.41599999999999998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ROW(Source!A348)</f>
        <v>348</v>
      </c>
      <c r="B167">
        <v>52213462</v>
      </c>
      <c r="C167">
        <v>52213456</v>
      </c>
      <c r="D167">
        <v>30515951</v>
      </c>
      <c r="E167">
        <v>30515945</v>
      </c>
      <c r="F167">
        <v>1</v>
      </c>
      <c r="G167">
        <v>30515945</v>
      </c>
      <c r="H167">
        <v>1</v>
      </c>
      <c r="I167" t="s">
        <v>301</v>
      </c>
      <c r="J167" t="s">
        <v>3</v>
      </c>
      <c r="K167" t="s">
        <v>302</v>
      </c>
      <c r="L167">
        <v>1191</v>
      </c>
      <c r="N167">
        <v>1013</v>
      </c>
      <c r="O167" t="s">
        <v>303</v>
      </c>
      <c r="P167" t="s">
        <v>303</v>
      </c>
      <c r="Q167">
        <v>1</v>
      </c>
      <c r="X167">
        <v>132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 t="s">
        <v>26</v>
      </c>
      <c r="AG167">
        <v>174.24</v>
      </c>
      <c r="AH167">
        <v>2</v>
      </c>
      <c r="AI167">
        <v>52213457</v>
      </c>
      <c r="AJ167">
        <v>148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ROW(Source!A348)</f>
        <v>348</v>
      </c>
      <c r="B168">
        <v>52213463</v>
      </c>
      <c r="C168">
        <v>52213456</v>
      </c>
      <c r="D168">
        <v>30571194</v>
      </c>
      <c r="E168">
        <v>1</v>
      </c>
      <c r="F168">
        <v>1</v>
      </c>
      <c r="G168">
        <v>30515945</v>
      </c>
      <c r="H168">
        <v>3</v>
      </c>
      <c r="I168" t="s">
        <v>320</v>
      </c>
      <c r="J168" t="s">
        <v>321</v>
      </c>
      <c r="K168" t="s">
        <v>322</v>
      </c>
      <c r="L168">
        <v>1348</v>
      </c>
      <c r="N168">
        <v>1009</v>
      </c>
      <c r="O168" t="s">
        <v>323</v>
      </c>
      <c r="P168" t="s">
        <v>323</v>
      </c>
      <c r="Q168">
        <v>1000</v>
      </c>
      <c r="X168">
        <v>6.0000000000000001E-3</v>
      </c>
      <c r="Y168">
        <v>6521.42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6.0000000000000001E-3</v>
      </c>
      <c r="AH168">
        <v>2</v>
      </c>
      <c r="AI168">
        <v>52213458</v>
      </c>
      <c r="AJ168">
        <v>149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ROW(Source!A348)</f>
        <v>348</v>
      </c>
      <c r="B169">
        <v>52213464</v>
      </c>
      <c r="C169">
        <v>52213456</v>
      </c>
      <c r="D169">
        <v>30571279</v>
      </c>
      <c r="E169">
        <v>1</v>
      </c>
      <c r="F169">
        <v>1</v>
      </c>
      <c r="G169">
        <v>30515945</v>
      </c>
      <c r="H169">
        <v>3</v>
      </c>
      <c r="I169" t="s">
        <v>391</v>
      </c>
      <c r="J169" t="s">
        <v>392</v>
      </c>
      <c r="K169" t="s">
        <v>393</v>
      </c>
      <c r="L169">
        <v>1339</v>
      </c>
      <c r="N169">
        <v>1007</v>
      </c>
      <c r="O169" t="s">
        <v>222</v>
      </c>
      <c r="P169" t="s">
        <v>222</v>
      </c>
      <c r="Q169">
        <v>1</v>
      </c>
      <c r="X169">
        <v>1.7999999999999999E-2</v>
      </c>
      <c r="Y169">
        <v>1828.56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1.7999999999999999E-2</v>
      </c>
      <c r="AH169">
        <v>2</v>
      </c>
      <c r="AI169">
        <v>52213459</v>
      </c>
      <c r="AJ169">
        <v>150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ROW(Source!A348)</f>
        <v>348</v>
      </c>
      <c r="B170">
        <v>52213465</v>
      </c>
      <c r="C170">
        <v>52213456</v>
      </c>
      <c r="D170">
        <v>30571147</v>
      </c>
      <c r="E170">
        <v>1</v>
      </c>
      <c r="F170">
        <v>1</v>
      </c>
      <c r="G170">
        <v>30515945</v>
      </c>
      <c r="H170">
        <v>3</v>
      </c>
      <c r="I170" t="s">
        <v>394</v>
      </c>
      <c r="J170" t="s">
        <v>395</v>
      </c>
      <c r="K170" t="s">
        <v>396</v>
      </c>
      <c r="L170">
        <v>1339</v>
      </c>
      <c r="N170">
        <v>1007</v>
      </c>
      <c r="O170" t="s">
        <v>222</v>
      </c>
      <c r="P170" t="s">
        <v>222</v>
      </c>
      <c r="Q170">
        <v>1</v>
      </c>
      <c r="X170">
        <v>0.3</v>
      </c>
      <c r="Y170">
        <v>2472.13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0.3</v>
      </c>
      <c r="AH170">
        <v>2</v>
      </c>
      <c r="AI170">
        <v>52213460</v>
      </c>
      <c r="AJ170">
        <v>151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ROW(Source!A348)</f>
        <v>348</v>
      </c>
      <c r="B171">
        <v>52213466</v>
      </c>
      <c r="C171">
        <v>52213456</v>
      </c>
      <c r="D171">
        <v>30571908</v>
      </c>
      <c r="E171">
        <v>1</v>
      </c>
      <c r="F171">
        <v>1</v>
      </c>
      <c r="G171">
        <v>30515945</v>
      </c>
      <c r="H171">
        <v>3</v>
      </c>
      <c r="I171" t="s">
        <v>336</v>
      </c>
      <c r="J171" t="s">
        <v>337</v>
      </c>
      <c r="K171" t="s">
        <v>338</v>
      </c>
      <c r="L171">
        <v>1348</v>
      </c>
      <c r="N171">
        <v>1009</v>
      </c>
      <c r="O171" t="s">
        <v>323</v>
      </c>
      <c r="P171" t="s">
        <v>323</v>
      </c>
      <c r="Q171">
        <v>1000</v>
      </c>
      <c r="X171">
        <v>5.4000000000000003E-3</v>
      </c>
      <c r="Y171">
        <v>9098.51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5.4000000000000003E-3</v>
      </c>
      <c r="AH171">
        <v>2</v>
      </c>
      <c r="AI171">
        <v>52213461</v>
      </c>
      <c r="AJ171">
        <v>152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ROW(Source!A348)</f>
        <v>348</v>
      </c>
      <c r="B172">
        <v>52213467</v>
      </c>
      <c r="C172">
        <v>52213456</v>
      </c>
      <c r="D172">
        <v>46853702</v>
      </c>
      <c r="E172">
        <v>30515945</v>
      </c>
      <c r="F172">
        <v>1</v>
      </c>
      <c r="G172">
        <v>30515945</v>
      </c>
      <c r="H172">
        <v>3</v>
      </c>
      <c r="I172" t="s">
        <v>440</v>
      </c>
      <c r="J172" t="s">
        <v>3</v>
      </c>
      <c r="K172" t="s">
        <v>441</v>
      </c>
      <c r="L172">
        <v>1339</v>
      </c>
      <c r="N172">
        <v>1007</v>
      </c>
      <c r="O172" t="s">
        <v>222</v>
      </c>
      <c r="P172" t="s">
        <v>222</v>
      </c>
      <c r="Q172">
        <v>1</v>
      </c>
      <c r="X172">
        <v>0.41599999999999998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 t="s">
        <v>3</v>
      </c>
      <c r="AG172">
        <v>0.41599999999999998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ROW(Source!A353)</f>
        <v>353</v>
      </c>
      <c r="B173">
        <v>52213475</v>
      </c>
      <c r="C173">
        <v>52213470</v>
      </c>
      <c r="D173">
        <v>30515951</v>
      </c>
      <c r="E173">
        <v>30515945</v>
      </c>
      <c r="F173">
        <v>1</v>
      </c>
      <c r="G173">
        <v>30515945</v>
      </c>
      <c r="H173">
        <v>1</v>
      </c>
      <c r="I173" t="s">
        <v>301</v>
      </c>
      <c r="J173" t="s">
        <v>3</v>
      </c>
      <c r="K173" t="s">
        <v>302</v>
      </c>
      <c r="L173">
        <v>1191</v>
      </c>
      <c r="N173">
        <v>1013</v>
      </c>
      <c r="O173" t="s">
        <v>303</v>
      </c>
      <c r="P173" t="s">
        <v>303</v>
      </c>
      <c r="Q173">
        <v>1</v>
      </c>
      <c r="X173">
        <v>201.12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26</v>
      </c>
      <c r="AG173">
        <v>265.47840000000002</v>
      </c>
      <c r="AH173">
        <v>2</v>
      </c>
      <c r="AI173">
        <v>52213471</v>
      </c>
      <c r="AJ173">
        <v>153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ROW(Source!A353)</f>
        <v>353</v>
      </c>
      <c r="B174">
        <v>52213476</v>
      </c>
      <c r="C174">
        <v>52213470</v>
      </c>
      <c r="D174">
        <v>30595692</v>
      </c>
      <c r="E174">
        <v>1</v>
      </c>
      <c r="F174">
        <v>1</v>
      </c>
      <c r="G174">
        <v>30515945</v>
      </c>
      <c r="H174">
        <v>2</v>
      </c>
      <c r="I174" t="s">
        <v>376</v>
      </c>
      <c r="J174" t="s">
        <v>377</v>
      </c>
      <c r="K174" t="s">
        <v>378</v>
      </c>
      <c r="L174">
        <v>1368</v>
      </c>
      <c r="N174">
        <v>1011</v>
      </c>
      <c r="O174" t="s">
        <v>307</v>
      </c>
      <c r="P174" t="s">
        <v>307</v>
      </c>
      <c r="Q174">
        <v>1</v>
      </c>
      <c r="X174">
        <v>46.6</v>
      </c>
      <c r="Y174">
        <v>0</v>
      </c>
      <c r="Z174">
        <v>34.479999999999997</v>
      </c>
      <c r="AA174">
        <v>12.62</v>
      </c>
      <c r="AB174">
        <v>0</v>
      </c>
      <c r="AC174">
        <v>0</v>
      </c>
      <c r="AD174">
        <v>1</v>
      </c>
      <c r="AE174">
        <v>0</v>
      </c>
      <c r="AF174" t="s">
        <v>26</v>
      </c>
      <c r="AG174">
        <v>61.512000000000008</v>
      </c>
      <c r="AH174">
        <v>2</v>
      </c>
      <c r="AI174">
        <v>52213472</v>
      </c>
      <c r="AJ174">
        <v>154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ROW(Source!A353)</f>
        <v>353</v>
      </c>
      <c r="B175">
        <v>52213477</v>
      </c>
      <c r="C175">
        <v>52213470</v>
      </c>
      <c r="D175">
        <v>30596152</v>
      </c>
      <c r="E175">
        <v>1</v>
      </c>
      <c r="F175">
        <v>1</v>
      </c>
      <c r="G175">
        <v>30515945</v>
      </c>
      <c r="H175">
        <v>2</v>
      </c>
      <c r="I175" t="s">
        <v>379</v>
      </c>
      <c r="J175" t="s">
        <v>380</v>
      </c>
      <c r="K175" t="s">
        <v>381</v>
      </c>
      <c r="L175">
        <v>1368</v>
      </c>
      <c r="N175">
        <v>1011</v>
      </c>
      <c r="O175" t="s">
        <v>307</v>
      </c>
      <c r="P175" t="s">
        <v>307</v>
      </c>
      <c r="Q175">
        <v>1</v>
      </c>
      <c r="X175">
        <v>46.6</v>
      </c>
      <c r="Y175">
        <v>0</v>
      </c>
      <c r="Z175">
        <v>0.5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26</v>
      </c>
      <c r="AG175">
        <v>61.512000000000008</v>
      </c>
      <c r="AH175">
        <v>2</v>
      </c>
      <c r="AI175">
        <v>52213473</v>
      </c>
      <c r="AJ175">
        <v>155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ROW(Source!A353)</f>
        <v>353</v>
      </c>
      <c r="B176">
        <v>52213478</v>
      </c>
      <c r="C176">
        <v>52213470</v>
      </c>
      <c r="D176">
        <v>30541192</v>
      </c>
      <c r="E176">
        <v>30515945</v>
      </c>
      <c r="F176">
        <v>1</v>
      </c>
      <c r="G176">
        <v>30515945</v>
      </c>
      <c r="H176">
        <v>3</v>
      </c>
      <c r="I176" t="s">
        <v>382</v>
      </c>
      <c r="J176" t="s">
        <v>3</v>
      </c>
      <c r="K176" t="s">
        <v>383</v>
      </c>
      <c r="L176">
        <v>1348</v>
      </c>
      <c r="N176">
        <v>1009</v>
      </c>
      <c r="O176" t="s">
        <v>323</v>
      </c>
      <c r="P176" t="s">
        <v>323</v>
      </c>
      <c r="Q176">
        <v>1000</v>
      </c>
      <c r="X176">
        <v>0.9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0.9</v>
      </c>
      <c r="AH176">
        <v>2</v>
      </c>
      <c r="AI176">
        <v>52213474</v>
      </c>
      <c r="AJ176">
        <v>156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ROW(Source!A354)</f>
        <v>354</v>
      </c>
      <c r="B177">
        <v>52213475</v>
      </c>
      <c r="C177">
        <v>52213470</v>
      </c>
      <c r="D177">
        <v>30515951</v>
      </c>
      <c r="E177">
        <v>30515945</v>
      </c>
      <c r="F177">
        <v>1</v>
      </c>
      <c r="G177">
        <v>30515945</v>
      </c>
      <c r="H177">
        <v>1</v>
      </c>
      <c r="I177" t="s">
        <v>301</v>
      </c>
      <c r="J177" t="s">
        <v>3</v>
      </c>
      <c r="K177" t="s">
        <v>302</v>
      </c>
      <c r="L177">
        <v>1191</v>
      </c>
      <c r="N177">
        <v>1013</v>
      </c>
      <c r="O177" t="s">
        <v>303</v>
      </c>
      <c r="P177" t="s">
        <v>303</v>
      </c>
      <c r="Q177">
        <v>1</v>
      </c>
      <c r="X177">
        <v>201.12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1</v>
      </c>
      <c r="AF177" t="s">
        <v>26</v>
      </c>
      <c r="AG177">
        <v>265.47840000000002</v>
      </c>
      <c r="AH177">
        <v>2</v>
      </c>
      <c r="AI177">
        <v>52213471</v>
      </c>
      <c r="AJ177">
        <v>157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ROW(Source!A354)</f>
        <v>354</v>
      </c>
      <c r="B178">
        <v>52213476</v>
      </c>
      <c r="C178">
        <v>52213470</v>
      </c>
      <c r="D178">
        <v>30595692</v>
      </c>
      <c r="E178">
        <v>1</v>
      </c>
      <c r="F178">
        <v>1</v>
      </c>
      <c r="G178">
        <v>30515945</v>
      </c>
      <c r="H178">
        <v>2</v>
      </c>
      <c r="I178" t="s">
        <v>376</v>
      </c>
      <c r="J178" t="s">
        <v>377</v>
      </c>
      <c r="K178" t="s">
        <v>378</v>
      </c>
      <c r="L178">
        <v>1368</v>
      </c>
      <c r="N178">
        <v>1011</v>
      </c>
      <c r="O178" t="s">
        <v>307</v>
      </c>
      <c r="P178" t="s">
        <v>307</v>
      </c>
      <c r="Q178">
        <v>1</v>
      </c>
      <c r="X178">
        <v>46.6</v>
      </c>
      <c r="Y178">
        <v>0</v>
      </c>
      <c r="Z178">
        <v>34.479999999999997</v>
      </c>
      <c r="AA178">
        <v>12.62</v>
      </c>
      <c r="AB178">
        <v>0</v>
      </c>
      <c r="AC178">
        <v>0</v>
      </c>
      <c r="AD178">
        <v>1</v>
      </c>
      <c r="AE178">
        <v>0</v>
      </c>
      <c r="AF178" t="s">
        <v>26</v>
      </c>
      <c r="AG178">
        <v>61.512000000000008</v>
      </c>
      <c r="AH178">
        <v>2</v>
      </c>
      <c r="AI178">
        <v>52213472</v>
      </c>
      <c r="AJ178">
        <v>158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ROW(Source!A354)</f>
        <v>354</v>
      </c>
      <c r="B179">
        <v>52213477</v>
      </c>
      <c r="C179">
        <v>52213470</v>
      </c>
      <c r="D179">
        <v>30596152</v>
      </c>
      <c r="E179">
        <v>1</v>
      </c>
      <c r="F179">
        <v>1</v>
      </c>
      <c r="G179">
        <v>30515945</v>
      </c>
      <c r="H179">
        <v>2</v>
      </c>
      <c r="I179" t="s">
        <v>379</v>
      </c>
      <c r="J179" t="s">
        <v>380</v>
      </c>
      <c r="K179" t="s">
        <v>381</v>
      </c>
      <c r="L179">
        <v>1368</v>
      </c>
      <c r="N179">
        <v>1011</v>
      </c>
      <c r="O179" t="s">
        <v>307</v>
      </c>
      <c r="P179" t="s">
        <v>307</v>
      </c>
      <c r="Q179">
        <v>1</v>
      </c>
      <c r="X179">
        <v>46.6</v>
      </c>
      <c r="Y179">
        <v>0</v>
      </c>
      <c r="Z179">
        <v>0.5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26</v>
      </c>
      <c r="AG179">
        <v>61.512000000000008</v>
      </c>
      <c r="AH179">
        <v>2</v>
      </c>
      <c r="AI179">
        <v>52213473</v>
      </c>
      <c r="AJ179">
        <v>159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ROW(Source!A354)</f>
        <v>354</v>
      </c>
      <c r="B180">
        <v>52213478</v>
      </c>
      <c r="C180">
        <v>52213470</v>
      </c>
      <c r="D180">
        <v>30541192</v>
      </c>
      <c r="E180">
        <v>30515945</v>
      </c>
      <c r="F180">
        <v>1</v>
      </c>
      <c r="G180">
        <v>30515945</v>
      </c>
      <c r="H180">
        <v>3</v>
      </c>
      <c r="I180" t="s">
        <v>382</v>
      </c>
      <c r="J180" t="s">
        <v>3</v>
      </c>
      <c r="K180" t="s">
        <v>383</v>
      </c>
      <c r="L180">
        <v>1348</v>
      </c>
      <c r="N180">
        <v>1009</v>
      </c>
      <c r="O180" t="s">
        <v>323</v>
      </c>
      <c r="P180" t="s">
        <v>323</v>
      </c>
      <c r="Q180">
        <v>1000</v>
      </c>
      <c r="X180">
        <v>0.9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0.9</v>
      </c>
      <c r="AH180">
        <v>2</v>
      </c>
      <c r="AI180">
        <v>52213474</v>
      </c>
      <c r="AJ180">
        <v>160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ROW(Source!A355)</f>
        <v>355</v>
      </c>
      <c r="B181">
        <v>52213485</v>
      </c>
      <c r="C181">
        <v>52213479</v>
      </c>
      <c r="D181">
        <v>30515951</v>
      </c>
      <c r="E181">
        <v>30515945</v>
      </c>
      <c r="F181">
        <v>1</v>
      </c>
      <c r="G181">
        <v>30515945</v>
      </c>
      <c r="H181">
        <v>1</v>
      </c>
      <c r="I181" t="s">
        <v>301</v>
      </c>
      <c r="J181" t="s">
        <v>3</v>
      </c>
      <c r="K181" t="s">
        <v>302</v>
      </c>
      <c r="L181">
        <v>1191</v>
      </c>
      <c r="N181">
        <v>1013</v>
      </c>
      <c r="O181" t="s">
        <v>303</v>
      </c>
      <c r="P181" t="s">
        <v>303</v>
      </c>
      <c r="Q181">
        <v>1</v>
      </c>
      <c r="X181">
        <v>132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1</v>
      </c>
      <c r="AF181" t="s">
        <v>26</v>
      </c>
      <c r="AG181">
        <v>174.24</v>
      </c>
      <c r="AH181">
        <v>2</v>
      </c>
      <c r="AI181">
        <v>52213480</v>
      </c>
      <c r="AJ181">
        <v>161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ROW(Source!A355)</f>
        <v>355</v>
      </c>
      <c r="B182">
        <v>52213486</v>
      </c>
      <c r="C182">
        <v>52213479</v>
      </c>
      <c r="D182">
        <v>30571194</v>
      </c>
      <c r="E182">
        <v>1</v>
      </c>
      <c r="F182">
        <v>1</v>
      </c>
      <c r="G182">
        <v>30515945</v>
      </c>
      <c r="H182">
        <v>3</v>
      </c>
      <c r="I182" t="s">
        <v>320</v>
      </c>
      <c r="J182" t="s">
        <v>321</v>
      </c>
      <c r="K182" t="s">
        <v>322</v>
      </c>
      <c r="L182">
        <v>1348</v>
      </c>
      <c r="N182">
        <v>1009</v>
      </c>
      <c r="O182" t="s">
        <v>323</v>
      </c>
      <c r="P182" t="s">
        <v>323</v>
      </c>
      <c r="Q182">
        <v>1000</v>
      </c>
      <c r="X182">
        <v>6.0000000000000001E-3</v>
      </c>
      <c r="Y182">
        <v>6521.42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6.0000000000000001E-3</v>
      </c>
      <c r="AH182">
        <v>2</v>
      </c>
      <c r="AI182">
        <v>52213481</v>
      </c>
      <c r="AJ182">
        <v>162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ROW(Source!A355)</f>
        <v>355</v>
      </c>
      <c r="B183">
        <v>52213487</v>
      </c>
      <c r="C183">
        <v>52213479</v>
      </c>
      <c r="D183">
        <v>30571279</v>
      </c>
      <c r="E183">
        <v>1</v>
      </c>
      <c r="F183">
        <v>1</v>
      </c>
      <c r="G183">
        <v>30515945</v>
      </c>
      <c r="H183">
        <v>3</v>
      </c>
      <c r="I183" t="s">
        <v>391</v>
      </c>
      <c r="J183" t="s">
        <v>392</v>
      </c>
      <c r="K183" t="s">
        <v>393</v>
      </c>
      <c r="L183">
        <v>1339</v>
      </c>
      <c r="N183">
        <v>1007</v>
      </c>
      <c r="O183" t="s">
        <v>222</v>
      </c>
      <c r="P183" t="s">
        <v>222</v>
      </c>
      <c r="Q183">
        <v>1</v>
      </c>
      <c r="X183">
        <v>1.7999999999999999E-2</v>
      </c>
      <c r="Y183">
        <v>1828.56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1.7999999999999999E-2</v>
      </c>
      <c r="AH183">
        <v>2</v>
      </c>
      <c r="AI183">
        <v>52213482</v>
      </c>
      <c r="AJ183">
        <v>163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ROW(Source!A355)</f>
        <v>355</v>
      </c>
      <c r="B184">
        <v>52213488</v>
      </c>
      <c r="C184">
        <v>52213479</v>
      </c>
      <c r="D184">
        <v>30571147</v>
      </c>
      <c r="E184">
        <v>1</v>
      </c>
      <c r="F184">
        <v>1</v>
      </c>
      <c r="G184">
        <v>30515945</v>
      </c>
      <c r="H184">
        <v>3</v>
      </c>
      <c r="I184" t="s">
        <v>394</v>
      </c>
      <c r="J184" t="s">
        <v>395</v>
      </c>
      <c r="K184" t="s">
        <v>396</v>
      </c>
      <c r="L184">
        <v>1339</v>
      </c>
      <c r="N184">
        <v>1007</v>
      </c>
      <c r="O184" t="s">
        <v>222</v>
      </c>
      <c r="P184" t="s">
        <v>222</v>
      </c>
      <c r="Q184">
        <v>1</v>
      </c>
      <c r="X184">
        <v>0.3</v>
      </c>
      <c r="Y184">
        <v>2472.13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0.3</v>
      </c>
      <c r="AH184">
        <v>2</v>
      </c>
      <c r="AI184">
        <v>52213483</v>
      </c>
      <c r="AJ184">
        <v>164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ROW(Source!A355)</f>
        <v>355</v>
      </c>
      <c r="B185">
        <v>52213489</v>
      </c>
      <c r="C185">
        <v>52213479</v>
      </c>
      <c r="D185">
        <v>30571908</v>
      </c>
      <c r="E185">
        <v>1</v>
      </c>
      <c r="F185">
        <v>1</v>
      </c>
      <c r="G185">
        <v>30515945</v>
      </c>
      <c r="H185">
        <v>3</v>
      </c>
      <c r="I185" t="s">
        <v>336</v>
      </c>
      <c r="J185" t="s">
        <v>337</v>
      </c>
      <c r="K185" t="s">
        <v>338</v>
      </c>
      <c r="L185">
        <v>1348</v>
      </c>
      <c r="N185">
        <v>1009</v>
      </c>
      <c r="O185" t="s">
        <v>323</v>
      </c>
      <c r="P185" t="s">
        <v>323</v>
      </c>
      <c r="Q185">
        <v>1000</v>
      </c>
      <c r="X185">
        <v>5.4000000000000003E-3</v>
      </c>
      <c r="Y185">
        <v>9098.51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</v>
      </c>
      <c r="AG185">
        <v>5.4000000000000003E-3</v>
      </c>
      <c r="AH185">
        <v>2</v>
      </c>
      <c r="AI185">
        <v>52213484</v>
      </c>
      <c r="AJ185">
        <v>165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ROW(Source!A355)</f>
        <v>355</v>
      </c>
      <c r="B186">
        <v>52213490</v>
      </c>
      <c r="C186">
        <v>52213479</v>
      </c>
      <c r="D186">
        <v>46853702</v>
      </c>
      <c r="E186">
        <v>30515945</v>
      </c>
      <c r="F186">
        <v>1</v>
      </c>
      <c r="G186">
        <v>30515945</v>
      </c>
      <c r="H186">
        <v>3</v>
      </c>
      <c r="I186" t="s">
        <v>440</v>
      </c>
      <c r="J186" t="s">
        <v>3</v>
      </c>
      <c r="K186" t="s">
        <v>441</v>
      </c>
      <c r="L186">
        <v>1339</v>
      </c>
      <c r="N186">
        <v>1007</v>
      </c>
      <c r="O186" t="s">
        <v>222</v>
      </c>
      <c r="P186" t="s">
        <v>222</v>
      </c>
      <c r="Q186">
        <v>1</v>
      </c>
      <c r="X186">
        <v>0.41599999999999998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 t="s">
        <v>3</v>
      </c>
      <c r="AG186">
        <v>0.41599999999999998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ROW(Source!A356)</f>
        <v>356</v>
      </c>
      <c r="B187">
        <v>52213485</v>
      </c>
      <c r="C187">
        <v>52213479</v>
      </c>
      <c r="D187">
        <v>30515951</v>
      </c>
      <c r="E187">
        <v>30515945</v>
      </c>
      <c r="F187">
        <v>1</v>
      </c>
      <c r="G187">
        <v>30515945</v>
      </c>
      <c r="H187">
        <v>1</v>
      </c>
      <c r="I187" t="s">
        <v>301</v>
      </c>
      <c r="J187" t="s">
        <v>3</v>
      </c>
      <c r="K187" t="s">
        <v>302</v>
      </c>
      <c r="L187">
        <v>1191</v>
      </c>
      <c r="N187">
        <v>1013</v>
      </c>
      <c r="O187" t="s">
        <v>303</v>
      </c>
      <c r="P187" t="s">
        <v>303</v>
      </c>
      <c r="Q187">
        <v>1</v>
      </c>
      <c r="X187">
        <v>132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26</v>
      </c>
      <c r="AG187">
        <v>174.24</v>
      </c>
      <c r="AH187">
        <v>2</v>
      </c>
      <c r="AI187">
        <v>52213480</v>
      </c>
      <c r="AJ187">
        <v>166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ROW(Source!A356)</f>
        <v>356</v>
      </c>
      <c r="B188">
        <v>52213486</v>
      </c>
      <c r="C188">
        <v>52213479</v>
      </c>
      <c r="D188">
        <v>30571194</v>
      </c>
      <c r="E188">
        <v>1</v>
      </c>
      <c r="F188">
        <v>1</v>
      </c>
      <c r="G188">
        <v>30515945</v>
      </c>
      <c r="H188">
        <v>3</v>
      </c>
      <c r="I188" t="s">
        <v>320</v>
      </c>
      <c r="J188" t="s">
        <v>321</v>
      </c>
      <c r="K188" t="s">
        <v>322</v>
      </c>
      <c r="L188">
        <v>1348</v>
      </c>
      <c r="N188">
        <v>1009</v>
      </c>
      <c r="O188" t="s">
        <v>323</v>
      </c>
      <c r="P188" t="s">
        <v>323</v>
      </c>
      <c r="Q188">
        <v>1000</v>
      </c>
      <c r="X188">
        <v>6.0000000000000001E-3</v>
      </c>
      <c r="Y188">
        <v>6521.42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3</v>
      </c>
      <c r="AG188">
        <v>6.0000000000000001E-3</v>
      </c>
      <c r="AH188">
        <v>2</v>
      </c>
      <c r="AI188">
        <v>52213481</v>
      </c>
      <c r="AJ188">
        <v>167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ROW(Source!A356)</f>
        <v>356</v>
      </c>
      <c r="B189">
        <v>52213487</v>
      </c>
      <c r="C189">
        <v>52213479</v>
      </c>
      <c r="D189">
        <v>30571279</v>
      </c>
      <c r="E189">
        <v>1</v>
      </c>
      <c r="F189">
        <v>1</v>
      </c>
      <c r="G189">
        <v>30515945</v>
      </c>
      <c r="H189">
        <v>3</v>
      </c>
      <c r="I189" t="s">
        <v>391</v>
      </c>
      <c r="J189" t="s">
        <v>392</v>
      </c>
      <c r="K189" t="s">
        <v>393</v>
      </c>
      <c r="L189">
        <v>1339</v>
      </c>
      <c r="N189">
        <v>1007</v>
      </c>
      <c r="O189" t="s">
        <v>222</v>
      </c>
      <c r="P189" t="s">
        <v>222</v>
      </c>
      <c r="Q189">
        <v>1</v>
      </c>
      <c r="X189">
        <v>1.7999999999999999E-2</v>
      </c>
      <c r="Y189">
        <v>1828.56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3</v>
      </c>
      <c r="AG189">
        <v>1.7999999999999999E-2</v>
      </c>
      <c r="AH189">
        <v>2</v>
      </c>
      <c r="AI189">
        <v>52213482</v>
      </c>
      <c r="AJ189">
        <v>168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ROW(Source!A356)</f>
        <v>356</v>
      </c>
      <c r="B190">
        <v>52213488</v>
      </c>
      <c r="C190">
        <v>52213479</v>
      </c>
      <c r="D190">
        <v>30571147</v>
      </c>
      <c r="E190">
        <v>1</v>
      </c>
      <c r="F190">
        <v>1</v>
      </c>
      <c r="G190">
        <v>30515945</v>
      </c>
      <c r="H190">
        <v>3</v>
      </c>
      <c r="I190" t="s">
        <v>394</v>
      </c>
      <c r="J190" t="s">
        <v>395</v>
      </c>
      <c r="K190" t="s">
        <v>396</v>
      </c>
      <c r="L190">
        <v>1339</v>
      </c>
      <c r="N190">
        <v>1007</v>
      </c>
      <c r="O190" t="s">
        <v>222</v>
      </c>
      <c r="P190" t="s">
        <v>222</v>
      </c>
      <c r="Q190">
        <v>1</v>
      </c>
      <c r="X190">
        <v>0.3</v>
      </c>
      <c r="Y190">
        <v>2472.13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3</v>
      </c>
      <c r="AG190">
        <v>0.3</v>
      </c>
      <c r="AH190">
        <v>2</v>
      </c>
      <c r="AI190">
        <v>52213483</v>
      </c>
      <c r="AJ190">
        <v>169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ROW(Source!A356)</f>
        <v>356</v>
      </c>
      <c r="B191">
        <v>52213489</v>
      </c>
      <c r="C191">
        <v>52213479</v>
      </c>
      <c r="D191">
        <v>30571908</v>
      </c>
      <c r="E191">
        <v>1</v>
      </c>
      <c r="F191">
        <v>1</v>
      </c>
      <c r="G191">
        <v>30515945</v>
      </c>
      <c r="H191">
        <v>3</v>
      </c>
      <c r="I191" t="s">
        <v>336</v>
      </c>
      <c r="J191" t="s">
        <v>337</v>
      </c>
      <c r="K191" t="s">
        <v>338</v>
      </c>
      <c r="L191">
        <v>1348</v>
      </c>
      <c r="N191">
        <v>1009</v>
      </c>
      <c r="O191" t="s">
        <v>323</v>
      </c>
      <c r="P191" t="s">
        <v>323</v>
      </c>
      <c r="Q191">
        <v>1000</v>
      </c>
      <c r="X191">
        <v>5.4000000000000003E-3</v>
      </c>
      <c r="Y191">
        <v>9098.51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5.4000000000000003E-3</v>
      </c>
      <c r="AH191">
        <v>2</v>
      </c>
      <c r="AI191">
        <v>52213484</v>
      </c>
      <c r="AJ191">
        <v>170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ROW(Source!A356)</f>
        <v>356</v>
      </c>
      <c r="B192">
        <v>52213490</v>
      </c>
      <c r="C192">
        <v>52213479</v>
      </c>
      <c r="D192">
        <v>46853702</v>
      </c>
      <c r="E192">
        <v>30515945</v>
      </c>
      <c r="F192">
        <v>1</v>
      </c>
      <c r="G192">
        <v>30515945</v>
      </c>
      <c r="H192">
        <v>3</v>
      </c>
      <c r="I192" t="s">
        <v>440</v>
      </c>
      <c r="J192" t="s">
        <v>3</v>
      </c>
      <c r="K192" t="s">
        <v>441</v>
      </c>
      <c r="L192">
        <v>1339</v>
      </c>
      <c r="N192">
        <v>1007</v>
      </c>
      <c r="O192" t="s">
        <v>222</v>
      </c>
      <c r="P192" t="s">
        <v>222</v>
      </c>
      <c r="Q192">
        <v>1</v>
      </c>
      <c r="X192">
        <v>0.41599999999999998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 t="s">
        <v>3</v>
      </c>
      <c r="AG192">
        <v>0.41599999999999998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ROW(Source!A361)</f>
        <v>361</v>
      </c>
      <c r="B193">
        <v>52213497</v>
      </c>
      <c r="C193">
        <v>52213493</v>
      </c>
      <c r="D193">
        <v>30515951</v>
      </c>
      <c r="E193">
        <v>30515945</v>
      </c>
      <c r="F193">
        <v>1</v>
      </c>
      <c r="G193">
        <v>30515945</v>
      </c>
      <c r="H193">
        <v>1</v>
      </c>
      <c r="I193" t="s">
        <v>301</v>
      </c>
      <c r="J193" t="s">
        <v>3</v>
      </c>
      <c r="K193" t="s">
        <v>302</v>
      </c>
      <c r="L193">
        <v>1191</v>
      </c>
      <c r="N193">
        <v>1013</v>
      </c>
      <c r="O193" t="s">
        <v>303</v>
      </c>
      <c r="P193" t="s">
        <v>303</v>
      </c>
      <c r="Q193">
        <v>1</v>
      </c>
      <c r="X193">
        <v>8.68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1</v>
      </c>
      <c r="AF193" t="s">
        <v>26</v>
      </c>
      <c r="AG193">
        <v>11.457599999999999</v>
      </c>
      <c r="AH193">
        <v>2</v>
      </c>
      <c r="AI193">
        <v>52213494</v>
      </c>
      <c r="AJ193">
        <v>171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ROW(Source!A361)</f>
        <v>361</v>
      </c>
      <c r="B194">
        <v>52213498</v>
      </c>
      <c r="C194">
        <v>52213493</v>
      </c>
      <c r="D194">
        <v>30596112</v>
      </c>
      <c r="E194">
        <v>1</v>
      </c>
      <c r="F194">
        <v>1</v>
      </c>
      <c r="G194">
        <v>30515945</v>
      </c>
      <c r="H194">
        <v>2</v>
      </c>
      <c r="I194" t="s">
        <v>397</v>
      </c>
      <c r="J194" t="s">
        <v>398</v>
      </c>
      <c r="K194" t="s">
        <v>399</v>
      </c>
      <c r="L194">
        <v>1368</v>
      </c>
      <c r="N194">
        <v>1011</v>
      </c>
      <c r="O194" t="s">
        <v>307</v>
      </c>
      <c r="P194" t="s">
        <v>307</v>
      </c>
      <c r="Q194">
        <v>1</v>
      </c>
      <c r="X194">
        <v>8.68</v>
      </c>
      <c r="Y194">
        <v>0</v>
      </c>
      <c r="Z194">
        <v>0.77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26</v>
      </c>
      <c r="AG194">
        <v>11.457599999999999</v>
      </c>
      <c r="AH194">
        <v>2</v>
      </c>
      <c r="AI194">
        <v>52213495</v>
      </c>
      <c r="AJ194">
        <v>172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ROW(Source!A361)</f>
        <v>361</v>
      </c>
      <c r="B195">
        <v>52213499</v>
      </c>
      <c r="C195">
        <v>52213493</v>
      </c>
      <c r="D195">
        <v>31069440</v>
      </c>
      <c r="E195">
        <v>30515945</v>
      </c>
      <c r="F195">
        <v>1</v>
      </c>
      <c r="G195">
        <v>30515945</v>
      </c>
      <c r="H195">
        <v>3</v>
      </c>
      <c r="I195" t="s">
        <v>442</v>
      </c>
      <c r="J195" t="s">
        <v>3</v>
      </c>
      <c r="K195" t="s">
        <v>443</v>
      </c>
      <c r="L195">
        <v>1354</v>
      </c>
      <c r="N195">
        <v>1010</v>
      </c>
      <c r="O195" t="s">
        <v>47</v>
      </c>
      <c r="P195" t="s">
        <v>47</v>
      </c>
      <c r="Q195">
        <v>1</v>
      </c>
      <c r="X195">
        <v>10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 t="s">
        <v>3</v>
      </c>
      <c r="AG195">
        <v>10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ROW(Source!A362)</f>
        <v>362</v>
      </c>
      <c r="B196">
        <v>52213497</v>
      </c>
      <c r="C196">
        <v>52213493</v>
      </c>
      <c r="D196">
        <v>30515951</v>
      </c>
      <c r="E196">
        <v>30515945</v>
      </c>
      <c r="F196">
        <v>1</v>
      </c>
      <c r="G196">
        <v>30515945</v>
      </c>
      <c r="H196">
        <v>1</v>
      </c>
      <c r="I196" t="s">
        <v>301</v>
      </c>
      <c r="J196" t="s">
        <v>3</v>
      </c>
      <c r="K196" t="s">
        <v>302</v>
      </c>
      <c r="L196">
        <v>1191</v>
      </c>
      <c r="N196">
        <v>1013</v>
      </c>
      <c r="O196" t="s">
        <v>303</v>
      </c>
      <c r="P196" t="s">
        <v>303</v>
      </c>
      <c r="Q196">
        <v>1</v>
      </c>
      <c r="X196">
        <v>8.68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1</v>
      </c>
      <c r="AF196" t="s">
        <v>26</v>
      </c>
      <c r="AG196">
        <v>11.457599999999999</v>
      </c>
      <c r="AH196">
        <v>2</v>
      </c>
      <c r="AI196">
        <v>52213494</v>
      </c>
      <c r="AJ196">
        <v>174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ROW(Source!A362)</f>
        <v>362</v>
      </c>
      <c r="B197">
        <v>52213498</v>
      </c>
      <c r="C197">
        <v>52213493</v>
      </c>
      <c r="D197">
        <v>30596112</v>
      </c>
      <c r="E197">
        <v>1</v>
      </c>
      <c r="F197">
        <v>1</v>
      </c>
      <c r="G197">
        <v>30515945</v>
      </c>
      <c r="H197">
        <v>2</v>
      </c>
      <c r="I197" t="s">
        <v>397</v>
      </c>
      <c r="J197" t="s">
        <v>398</v>
      </c>
      <c r="K197" t="s">
        <v>399</v>
      </c>
      <c r="L197">
        <v>1368</v>
      </c>
      <c r="N197">
        <v>1011</v>
      </c>
      <c r="O197" t="s">
        <v>307</v>
      </c>
      <c r="P197" t="s">
        <v>307</v>
      </c>
      <c r="Q197">
        <v>1</v>
      </c>
      <c r="X197">
        <v>8.68</v>
      </c>
      <c r="Y197">
        <v>0</v>
      </c>
      <c r="Z197">
        <v>0.77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26</v>
      </c>
      <c r="AG197">
        <v>11.457599999999999</v>
      </c>
      <c r="AH197">
        <v>2</v>
      </c>
      <c r="AI197">
        <v>52213495</v>
      </c>
      <c r="AJ197">
        <v>175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ROW(Source!A362)</f>
        <v>362</v>
      </c>
      <c r="B198">
        <v>52213499</v>
      </c>
      <c r="C198">
        <v>52213493</v>
      </c>
      <c r="D198">
        <v>31069440</v>
      </c>
      <c r="E198">
        <v>30515945</v>
      </c>
      <c r="F198">
        <v>1</v>
      </c>
      <c r="G198">
        <v>30515945</v>
      </c>
      <c r="H198">
        <v>3</v>
      </c>
      <c r="I198" t="s">
        <v>442</v>
      </c>
      <c r="J198" t="s">
        <v>3</v>
      </c>
      <c r="K198" t="s">
        <v>443</v>
      </c>
      <c r="L198">
        <v>1354</v>
      </c>
      <c r="N198">
        <v>1010</v>
      </c>
      <c r="O198" t="s">
        <v>47</v>
      </c>
      <c r="P198" t="s">
        <v>47</v>
      </c>
      <c r="Q198">
        <v>1</v>
      </c>
      <c r="X198">
        <v>10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 t="s">
        <v>3</v>
      </c>
      <c r="AG198">
        <v>10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ROW(Source!A365)</f>
        <v>365</v>
      </c>
      <c r="B199">
        <v>52213505</v>
      </c>
      <c r="C199">
        <v>52213501</v>
      </c>
      <c r="D199">
        <v>30515951</v>
      </c>
      <c r="E199">
        <v>30515945</v>
      </c>
      <c r="F199">
        <v>1</v>
      </c>
      <c r="G199">
        <v>30515945</v>
      </c>
      <c r="H199">
        <v>1</v>
      </c>
      <c r="I199" t="s">
        <v>301</v>
      </c>
      <c r="J199" t="s">
        <v>3</v>
      </c>
      <c r="K199" t="s">
        <v>302</v>
      </c>
      <c r="L199">
        <v>1191</v>
      </c>
      <c r="N199">
        <v>1013</v>
      </c>
      <c r="O199" t="s">
        <v>303</v>
      </c>
      <c r="P199" t="s">
        <v>303</v>
      </c>
      <c r="Q199">
        <v>1</v>
      </c>
      <c r="X199">
        <v>13.4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159</v>
      </c>
      <c r="AG199">
        <v>14.740000000000002</v>
      </c>
      <c r="AH199">
        <v>2</v>
      </c>
      <c r="AI199">
        <v>52213502</v>
      </c>
      <c r="AJ199">
        <v>177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ROW(Source!A365)</f>
        <v>365</v>
      </c>
      <c r="B200">
        <v>52213506</v>
      </c>
      <c r="C200">
        <v>52213501</v>
      </c>
      <c r="D200">
        <v>30516999</v>
      </c>
      <c r="E200">
        <v>30515945</v>
      </c>
      <c r="F200">
        <v>1</v>
      </c>
      <c r="G200">
        <v>30515945</v>
      </c>
      <c r="H200">
        <v>2</v>
      </c>
      <c r="I200" t="s">
        <v>400</v>
      </c>
      <c r="J200" t="s">
        <v>3</v>
      </c>
      <c r="K200" t="s">
        <v>401</v>
      </c>
      <c r="L200">
        <v>1344</v>
      </c>
      <c r="N200">
        <v>1008</v>
      </c>
      <c r="O200" t="s">
        <v>390</v>
      </c>
      <c r="P200" t="s">
        <v>390</v>
      </c>
      <c r="Q200">
        <v>1</v>
      </c>
      <c r="X200">
        <v>0.3</v>
      </c>
      <c r="Y200">
        <v>0</v>
      </c>
      <c r="Z200">
        <v>1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159</v>
      </c>
      <c r="AG200">
        <v>0.33</v>
      </c>
      <c r="AH200">
        <v>2</v>
      </c>
      <c r="AI200">
        <v>52213503</v>
      </c>
      <c r="AJ200">
        <v>178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ROW(Source!A365)</f>
        <v>365</v>
      </c>
      <c r="B201">
        <v>52213507</v>
      </c>
      <c r="C201">
        <v>52213501</v>
      </c>
      <c r="D201">
        <v>42194904</v>
      </c>
      <c r="E201">
        <v>30515945</v>
      </c>
      <c r="F201">
        <v>1</v>
      </c>
      <c r="G201">
        <v>30515945</v>
      </c>
      <c r="H201">
        <v>3</v>
      </c>
      <c r="I201" t="s">
        <v>444</v>
      </c>
      <c r="J201" t="s">
        <v>3</v>
      </c>
      <c r="K201" t="s">
        <v>445</v>
      </c>
      <c r="L201">
        <v>1354</v>
      </c>
      <c r="N201">
        <v>1010</v>
      </c>
      <c r="O201" t="s">
        <v>47</v>
      </c>
      <c r="P201" t="s">
        <v>47</v>
      </c>
      <c r="Q201">
        <v>1</v>
      </c>
      <c r="X201">
        <v>100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 t="s">
        <v>158</v>
      </c>
      <c r="AG201">
        <v>100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ROW(Source!A366)</f>
        <v>366</v>
      </c>
      <c r="B202">
        <v>52213505</v>
      </c>
      <c r="C202">
        <v>52213501</v>
      </c>
      <c r="D202">
        <v>30515951</v>
      </c>
      <c r="E202">
        <v>30515945</v>
      </c>
      <c r="F202">
        <v>1</v>
      </c>
      <c r="G202">
        <v>30515945</v>
      </c>
      <c r="H202">
        <v>1</v>
      </c>
      <c r="I202" t="s">
        <v>301</v>
      </c>
      <c r="J202" t="s">
        <v>3</v>
      </c>
      <c r="K202" t="s">
        <v>302</v>
      </c>
      <c r="L202">
        <v>1191</v>
      </c>
      <c r="N202">
        <v>1013</v>
      </c>
      <c r="O202" t="s">
        <v>303</v>
      </c>
      <c r="P202" t="s">
        <v>303</v>
      </c>
      <c r="Q202">
        <v>1</v>
      </c>
      <c r="X202">
        <v>13.4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159</v>
      </c>
      <c r="AG202">
        <v>14.740000000000002</v>
      </c>
      <c r="AH202">
        <v>2</v>
      </c>
      <c r="AI202">
        <v>52213502</v>
      </c>
      <c r="AJ202">
        <v>180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ROW(Source!A366)</f>
        <v>366</v>
      </c>
      <c r="B203">
        <v>52213506</v>
      </c>
      <c r="C203">
        <v>52213501</v>
      </c>
      <c r="D203">
        <v>30516999</v>
      </c>
      <c r="E203">
        <v>30515945</v>
      </c>
      <c r="F203">
        <v>1</v>
      </c>
      <c r="G203">
        <v>30515945</v>
      </c>
      <c r="H203">
        <v>2</v>
      </c>
      <c r="I203" t="s">
        <v>400</v>
      </c>
      <c r="J203" t="s">
        <v>3</v>
      </c>
      <c r="K203" t="s">
        <v>401</v>
      </c>
      <c r="L203">
        <v>1344</v>
      </c>
      <c r="N203">
        <v>1008</v>
      </c>
      <c r="O203" t="s">
        <v>390</v>
      </c>
      <c r="P203" t="s">
        <v>390</v>
      </c>
      <c r="Q203">
        <v>1</v>
      </c>
      <c r="X203">
        <v>0.3</v>
      </c>
      <c r="Y203">
        <v>0</v>
      </c>
      <c r="Z203">
        <v>1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159</v>
      </c>
      <c r="AG203">
        <v>0.33</v>
      </c>
      <c r="AH203">
        <v>2</v>
      </c>
      <c r="AI203">
        <v>52213503</v>
      </c>
      <c r="AJ203">
        <v>181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ROW(Source!A366)</f>
        <v>366</v>
      </c>
      <c r="B204">
        <v>52213507</v>
      </c>
      <c r="C204">
        <v>52213501</v>
      </c>
      <c r="D204">
        <v>42194904</v>
      </c>
      <c r="E204">
        <v>30515945</v>
      </c>
      <c r="F204">
        <v>1</v>
      </c>
      <c r="G204">
        <v>30515945</v>
      </c>
      <c r="H204">
        <v>3</v>
      </c>
      <c r="I204" t="s">
        <v>444</v>
      </c>
      <c r="J204" t="s">
        <v>3</v>
      </c>
      <c r="K204" t="s">
        <v>445</v>
      </c>
      <c r="L204">
        <v>1354</v>
      </c>
      <c r="N204">
        <v>1010</v>
      </c>
      <c r="O204" t="s">
        <v>47</v>
      </c>
      <c r="P204" t="s">
        <v>47</v>
      </c>
      <c r="Q204">
        <v>1</v>
      </c>
      <c r="X204">
        <v>100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 t="s">
        <v>158</v>
      </c>
      <c r="AG204">
        <v>100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ROW(Source!A404)</f>
        <v>404</v>
      </c>
      <c r="B205">
        <v>52213522</v>
      </c>
      <c r="C205">
        <v>52213509</v>
      </c>
      <c r="D205">
        <v>30515951</v>
      </c>
      <c r="E205">
        <v>30515945</v>
      </c>
      <c r="F205">
        <v>1</v>
      </c>
      <c r="G205">
        <v>30515945</v>
      </c>
      <c r="H205">
        <v>1</v>
      </c>
      <c r="I205" t="s">
        <v>301</v>
      </c>
      <c r="J205" t="s">
        <v>3</v>
      </c>
      <c r="K205" t="s">
        <v>302</v>
      </c>
      <c r="L205">
        <v>1191</v>
      </c>
      <c r="N205">
        <v>1013</v>
      </c>
      <c r="O205" t="s">
        <v>303</v>
      </c>
      <c r="P205" t="s">
        <v>303</v>
      </c>
      <c r="Q205">
        <v>1</v>
      </c>
      <c r="X205">
        <v>54.12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1</v>
      </c>
      <c r="AF205" t="s">
        <v>26</v>
      </c>
      <c r="AG205">
        <v>71.438399999999987</v>
      </c>
      <c r="AH205">
        <v>2</v>
      </c>
      <c r="AI205">
        <v>52213510</v>
      </c>
      <c r="AJ205">
        <v>183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ROW(Source!A404)</f>
        <v>404</v>
      </c>
      <c r="B206">
        <v>52213523</v>
      </c>
      <c r="C206">
        <v>52213509</v>
      </c>
      <c r="D206">
        <v>30596076</v>
      </c>
      <c r="E206">
        <v>1</v>
      </c>
      <c r="F206">
        <v>1</v>
      </c>
      <c r="G206">
        <v>30515945</v>
      </c>
      <c r="H206">
        <v>2</v>
      </c>
      <c r="I206" t="s">
        <v>304</v>
      </c>
      <c r="J206" t="s">
        <v>305</v>
      </c>
      <c r="K206" t="s">
        <v>306</v>
      </c>
      <c r="L206">
        <v>1368</v>
      </c>
      <c r="N206">
        <v>1011</v>
      </c>
      <c r="O206" t="s">
        <v>307</v>
      </c>
      <c r="P206" t="s">
        <v>307</v>
      </c>
      <c r="Q206">
        <v>1</v>
      </c>
      <c r="X206">
        <v>0.79</v>
      </c>
      <c r="Y206">
        <v>0</v>
      </c>
      <c r="Z206">
        <v>119.07</v>
      </c>
      <c r="AA206">
        <v>12.62</v>
      </c>
      <c r="AB206">
        <v>0</v>
      </c>
      <c r="AC206">
        <v>0</v>
      </c>
      <c r="AD206">
        <v>1</v>
      </c>
      <c r="AE206">
        <v>0</v>
      </c>
      <c r="AF206" t="s">
        <v>26</v>
      </c>
      <c r="AG206">
        <v>1.0427999999999999</v>
      </c>
      <c r="AH206">
        <v>2</v>
      </c>
      <c r="AI206">
        <v>52213511</v>
      </c>
      <c r="AJ206">
        <v>184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ROW(Source!A404)</f>
        <v>404</v>
      </c>
      <c r="B207">
        <v>52213524</v>
      </c>
      <c r="C207">
        <v>52213509</v>
      </c>
      <c r="D207">
        <v>30595432</v>
      </c>
      <c r="E207">
        <v>1</v>
      </c>
      <c r="F207">
        <v>1</v>
      </c>
      <c r="G207">
        <v>30515945</v>
      </c>
      <c r="H207">
        <v>2</v>
      </c>
      <c r="I207" t="s">
        <v>308</v>
      </c>
      <c r="J207" t="s">
        <v>309</v>
      </c>
      <c r="K207" t="s">
        <v>310</v>
      </c>
      <c r="L207">
        <v>1368</v>
      </c>
      <c r="N207">
        <v>1011</v>
      </c>
      <c r="O207" t="s">
        <v>307</v>
      </c>
      <c r="P207" t="s">
        <v>307</v>
      </c>
      <c r="Q207">
        <v>1</v>
      </c>
      <c r="X207">
        <v>0.86</v>
      </c>
      <c r="Y207">
        <v>0</v>
      </c>
      <c r="Z207">
        <v>6.68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26</v>
      </c>
      <c r="AG207">
        <v>1.1352000000000002</v>
      </c>
      <c r="AH207">
        <v>2</v>
      </c>
      <c r="AI207">
        <v>52213512</v>
      </c>
      <c r="AJ207">
        <v>185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ROW(Source!A404)</f>
        <v>404</v>
      </c>
      <c r="B208">
        <v>52213525</v>
      </c>
      <c r="C208">
        <v>52213509</v>
      </c>
      <c r="D208">
        <v>30595439</v>
      </c>
      <c r="E208">
        <v>1</v>
      </c>
      <c r="F208">
        <v>1</v>
      </c>
      <c r="G208">
        <v>30515945</v>
      </c>
      <c r="H208">
        <v>2</v>
      </c>
      <c r="I208" t="s">
        <v>311</v>
      </c>
      <c r="J208" t="s">
        <v>312</v>
      </c>
      <c r="K208" t="s">
        <v>313</v>
      </c>
      <c r="L208">
        <v>1368</v>
      </c>
      <c r="N208">
        <v>1011</v>
      </c>
      <c r="O208" t="s">
        <v>307</v>
      </c>
      <c r="P208" t="s">
        <v>307</v>
      </c>
      <c r="Q208">
        <v>1</v>
      </c>
      <c r="X208">
        <v>2.4300000000000002</v>
      </c>
      <c r="Y208">
        <v>0</v>
      </c>
      <c r="Z208">
        <v>0.54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26</v>
      </c>
      <c r="AG208">
        <v>3.2076000000000002</v>
      </c>
      <c r="AH208">
        <v>2</v>
      </c>
      <c r="AI208">
        <v>52213513</v>
      </c>
      <c r="AJ208">
        <v>186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ROW(Source!A404)</f>
        <v>404</v>
      </c>
      <c r="B209">
        <v>52213526</v>
      </c>
      <c r="C209">
        <v>52213509</v>
      </c>
      <c r="D209">
        <v>30595647</v>
      </c>
      <c r="E209">
        <v>1</v>
      </c>
      <c r="F209">
        <v>1</v>
      </c>
      <c r="G209">
        <v>30515945</v>
      </c>
      <c r="H209">
        <v>2</v>
      </c>
      <c r="I209" t="s">
        <v>314</v>
      </c>
      <c r="J209" t="s">
        <v>315</v>
      </c>
      <c r="K209" t="s">
        <v>316</v>
      </c>
      <c r="L209">
        <v>1368</v>
      </c>
      <c r="N209">
        <v>1011</v>
      </c>
      <c r="O209" t="s">
        <v>307</v>
      </c>
      <c r="P209" t="s">
        <v>307</v>
      </c>
      <c r="Q209">
        <v>1</v>
      </c>
      <c r="X209">
        <v>0.86</v>
      </c>
      <c r="Y209">
        <v>0</v>
      </c>
      <c r="Z209">
        <v>141.16</v>
      </c>
      <c r="AA209">
        <v>14.54</v>
      </c>
      <c r="AB209">
        <v>0</v>
      </c>
      <c r="AC209">
        <v>0</v>
      </c>
      <c r="AD209">
        <v>1</v>
      </c>
      <c r="AE209">
        <v>0</v>
      </c>
      <c r="AF209" t="s">
        <v>26</v>
      </c>
      <c r="AG209">
        <v>1.1352000000000002</v>
      </c>
      <c r="AH209">
        <v>2</v>
      </c>
      <c r="AI209">
        <v>52213514</v>
      </c>
      <c r="AJ209">
        <v>187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ROW(Source!A404)</f>
        <v>404</v>
      </c>
      <c r="B210">
        <v>52213527</v>
      </c>
      <c r="C210">
        <v>52213509</v>
      </c>
      <c r="D210">
        <v>30595653</v>
      </c>
      <c r="E210">
        <v>1</v>
      </c>
      <c r="F210">
        <v>1</v>
      </c>
      <c r="G210">
        <v>30515945</v>
      </c>
      <c r="H210">
        <v>2</v>
      </c>
      <c r="I210" t="s">
        <v>317</v>
      </c>
      <c r="J210" t="s">
        <v>318</v>
      </c>
      <c r="K210" t="s">
        <v>319</v>
      </c>
      <c r="L210">
        <v>1368</v>
      </c>
      <c r="N210">
        <v>1011</v>
      </c>
      <c r="O210" t="s">
        <v>307</v>
      </c>
      <c r="P210" t="s">
        <v>307</v>
      </c>
      <c r="Q210">
        <v>1</v>
      </c>
      <c r="X210">
        <v>0.76</v>
      </c>
      <c r="Y210">
        <v>0</v>
      </c>
      <c r="Z210">
        <v>3.95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26</v>
      </c>
      <c r="AG210">
        <v>1.0032000000000001</v>
      </c>
      <c r="AH210">
        <v>2</v>
      </c>
      <c r="AI210">
        <v>52213515</v>
      </c>
      <c r="AJ210">
        <v>188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ROW(Source!A404)</f>
        <v>404</v>
      </c>
      <c r="B211">
        <v>52213528</v>
      </c>
      <c r="C211">
        <v>52213509</v>
      </c>
      <c r="D211">
        <v>30571194</v>
      </c>
      <c r="E211">
        <v>1</v>
      </c>
      <c r="F211">
        <v>1</v>
      </c>
      <c r="G211">
        <v>30515945</v>
      </c>
      <c r="H211">
        <v>3</v>
      </c>
      <c r="I211" t="s">
        <v>320</v>
      </c>
      <c r="J211" t="s">
        <v>321</v>
      </c>
      <c r="K211" t="s">
        <v>322</v>
      </c>
      <c r="L211">
        <v>1348</v>
      </c>
      <c r="N211">
        <v>1009</v>
      </c>
      <c r="O211" t="s">
        <v>323</v>
      </c>
      <c r="P211" t="s">
        <v>323</v>
      </c>
      <c r="Q211">
        <v>1000</v>
      </c>
      <c r="X211">
        <v>1E-4</v>
      </c>
      <c r="Y211">
        <v>6521.42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1E-4</v>
      </c>
      <c r="AH211">
        <v>2</v>
      </c>
      <c r="AI211">
        <v>52213516</v>
      </c>
      <c r="AJ211">
        <v>189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ROW(Source!A404)</f>
        <v>404</v>
      </c>
      <c r="B212">
        <v>52213529</v>
      </c>
      <c r="C212">
        <v>52213509</v>
      </c>
      <c r="D212">
        <v>30572584</v>
      </c>
      <c r="E212">
        <v>1</v>
      </c>
      <c r="F212">
        <v>1</v>
      </c>
      <c r="G212">
        <v>30515945</v>
      </c>
      <c r="H212">
        <v>3</v>
      </c>
      <c r="I212" t="s">
        <v>324</v>
      </c>
      <c r="J212" t="s">
        <v>325</v>
      </c>
      <c r="K212" t="s">
        <v>326</v>
      </c>
      <c r="L212">
        <v>1346</v>
      </c>
      <c r="N212">
        <v>1009</v>
      </c>
      <c r="O212" t="s">
        <v>166</v>
      </c>
      <c r="P212" t="s">
        <v>166</v>
      </c>
      <c r="Q212">
        <v>1</v>
      </c>
      <c r="X212">
        <v>0.09</v>
      </c>
      <c r="Y212">
        <v>18.149999999999999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0.09</v>
      </c>
      <c r="AH212">
        <v>2</v>
      </c>
      <c r="AI212">
        <v>52213517</v>
      </c>
      <c r="AJ212">
        <v>190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ROW(Source!A404)</f>
        <v>404</v>
      </c>
      <c r="B213">
        <v>52213530</v>
      </c>
      <c r="C213">
        <v>52213509</v>
      </c>
      <c r="D213">
        <v>30571269</v>
      </c>
      <c r="E213">
        <v>1</v>
      </c>
      <c r="F213">
        <v>1</v>
      </c>
      <c r="G213">
        <v>30515945</v>
      </c>
      <c r="H213">
        <v>3</v>
      </c>
      <c r="I213" t="s">
        <v>327</v>
      </c>
      <c r="J213" t="s">
        <v>328</v>
      </c>
      <c r="K213" t="s">
        <v>329</v>
      </c>
      <c r="L213">
        <v>1339</v>
      </c>
      <c r="N213">
        <v>1007</v>
      </c>
      <c r="O213" t="s">
        <v>222</v>
      </c>
      <c r="P213" t="s">
        <v>222</v>
      </c>
      <c r="Q213">
        <v>1</v>
      </c>
      <c r="X213">
        <v>0.01</v>
      </c>
      <c r="Y213">
        <v>1183.5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0.01</v>
      </c>
      <c r="AH213">
        <v>2</v>
      </c>
      <c r="AI213">
        <v>52213518</v>
      </c>
      <c r="AJ213">
        <v>191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ROW(Source!A404)</f>
        <v>404</v>
      </c>
      <c r="B214">
        <v>52213531</v>
      </c>
      <c r="C214">
        <v>52213509</v>
      </c>
      <c r="D214">
        <v>30571128</v>
      </c>
      <c r="E214">
        <v>1</v>
      </c>
      <c r="F214">
        <v>1</v>
      </c>
      <c r="G214">
        <v>30515945</v>
      </c>
      <c r="H214">
        <v>3</v>
      </c>
      <c r="I214" t="s">
        <v>330</v>
      </c>
      <c r="J214" t="s">
        <v>331</v>
      </c>
      <c r="K214" t="s">
        <v>332</v>
      </c>
      <c r="L214">
        <v>1348</v>
      </c>
      <c r="N214">
        <v>1009</v>
      </c>
      <c r="O214" t="s">
        <v>323</v>
      </c>
      <c r="P214" t="s">
        <v>323</v>
      </c>
      <c r="Q214">
        <v>1000</v>
      </c>
      <c r="X214">
        <v>2.8700000000000002E-3</v>
      </c>
      <c r="Y214">
        <v>24618.39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2.8700000000000002E-3</v>
      </c>
      <c r="AH214">
        <v>2</v>
      </c>
      <c r="AI214">
        <v>52213519</v>
      </c>
      <c r="AJ214">
        <v>192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ROW(Source!A404)</f>
        <v>404</v>
      </c>
      <c r="B215">
        <v>52213532</v>
      </c>
      <c r="C215">
        <v>52213509</v>
      </c>
      <c r="D215">
        <v>30571881</v>
      </c>
      <c r="E215">
        <v>1</v>
      </c>
      <c r="F215">
        <v>1</v>
      </c>
      <c r="G215">
        <v>30515945</v>
      </c>
      <c r="H215">
        <v>3</v>
      </c>
      <c r="I215" t="s">
        <v>333</v>
      </c>
      <c r="J215" t="s">
        <v>334</v>
      </c>
      <c r="K215" t="s">
        <v>335</v>
      </c>
      <c r="L215">
        <v>1348</v>
      </c>
      <c r="N215">
        <v>1009</v>
      </c>
      <c r="O215" t="s">
        <v>323</v>
      </c>
      <c r="P215" t="s">
        <v>323</v>
      </c>
      <c r="Q215">
        <v>1000</v>
      </c>
      <c r="X215">
        <v>9.4000000000000004E-3</v>
      </c>
      <c r="Y215">
        <v>6870.66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9.4000000000000004E-3</v>
      </c>
      <c r="AH215">
        <v>2</v>
      </c>
      <c r="AI215">
        <v>52213520</v>
      </c>
      <c r="AJ215">
        <v>193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ROW(Source!A404)</f>
        <v>404</v>
      </c>
      <c r="B216">
        <v>52213533</v>
      </c>
      <c r="C216">
        <v>52213509</v>
      </c>
      <c r="D216">
        <v>30571908</v>
      </c>
      <c r="E216">
        <v>1</v>
      </c>
      <c r="F216">
        <v>1</v>
      </c>
      <c r="G216">
        <v>30515945</v>
      </c>
      <c r="H216">
        <v>3</v>
      </c>
      <c r="I216" t="s">
        <v>336</v>
      </c>
      <c r="J216" t="s">
        <v>337</v>
      </c>
      <c r="K216" t="s">
        <v>338</v>
      </c>
      <c r="L216">
        <v>1348</v>
      </c>
      <c r="N216">
        <v>1009</v>
      </c>
      <c r="O216" t="s">
        <v>323</v>
      </c>
      <c r="P216" t="s">
        <v>323</v>
      </c>
      <c r="Q216">
        <v>1000</v>
      </c>
      <c r="X216">
        <v>4.0000000000000003E-5</v>
      </c>
      <c r="Y216">
        <v>9098.51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4.0000000000000003E-5</v>
      </c>
      <c r="AH216">
        <v>2</v>
      </c>
      <c r="AI216">
        <v>52213521</v>
      </c>
      <c r="AJ216">
        <v>194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ROW(Source!A404)</f>
        <v>404</v>
      </c>
      <c r="B217">
        <v>52213534</v>
      </c>
      <c r="C217">
        <v>52213509</v>
      </c>
      <c r="D217">
        <v>30584877</v>
      </c>
      <c r="E217">
        <v>1</v>
      </c>
      <c r="F217">
        <v>1</v>
      </c>
      <c r="G217">
        <v>30515945</v>
      </c>
      <c r="H217">
        <v>3</v>
      </c>
      <c r="I217" t="s">
        <v>339</v>
      </c>
      <c r="J217" t="s">
        <v>340</v>
      </c>
      <c r="K217" t="s">
        <v>341</v>
      </c>
      <c r="L217">
        <v>1356</v>
      </c>
      <c r="N217">
        <v>1010</v>
      </c>
      <c r="O217" t="s">
        <v>342</v>
      </c>
      <c r="P217" t="s">
        <v>342</v>
      </c>
      <c r="Q217">
        <v>1000</v>
      </c>
      <c r="X217">
        <v>4.1000000000000003E-3</v>
      </c>
      <c r="Y217">
        <v>56.17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4.1000000000000003E-3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ROW(Source!A404)</f>
        <v>404</v>
      </c>
      <c r="B218">
        <v>52213535</v>
      </c>
      <c r="C218">
        <v>52213509</v>
      </c>
      <c r="D218">
        <v>30584624</v>
      </c>
      <c r="E218">
        <v>1</v>
      </c>
      <c r="F218">
        <v>1</v>
      </c>
      <c r="G218">
        <v>30515945</v>
      </c>
      <c r="H218">
        <v>3</v>
      </c>
      <c r="I218" t="s">
        <v>343</v>
      </c>
      <c r="J218" t="s">
        <v>344</v>
      </c>
      <c r="K218" t="s">
        <v>345</v>
      </c>
      <c r="L218">
        <v>1355</v>
      </c>
      <c r="N218">
        <v>1010</v>
      </c>
      <c r="O218" t="s">
        <v>244</v>
      </c>
      <c r="P218" t="s">
        <v>244</v>
      </c>
      <c r="Q218">
        <v>100</v>
      </c>
      <c r="X218">
        <v>0.66669999999999996</v>
      </c>
      <c r="Y218">
        <v>57.81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0.66669999999999996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ROW(Source!A404)</f>
        <v>404</v>
      </c>
      <c r="B219">
        <v>52213536</v>
      </c>
      <c r="C219">
        <v>52213509</v>
      </c>
      <c r="D219">
        <v>48570918</v>
      </c>
      <c r="E219">
        <v>30515945</v>
      </c>
      <c r="F219">
        <v>1</v>
      </c>
      <c r="G219">
        <v>30515945</v>
      </c>
      <c r="H219">
        <v>3</v>
      </c>
      <c r="I219" t="s">
        <v>431</v>
      </c>
      <c r="J219" t="s">
        <v>3</v>
      </c>
      <c r="K219" t="s">
        <v>432</v>
      </c>
      <c r="L219">
        <v>1303</v>
      </c>
      <c r="N219">
        <v>1003</v>
      </c>
      <c r="O219" t="s">
        <v>34</v>
      </c>
      <c r="P219" t="s">
        <v>34</v>
      </c>
      <c r="Q219">
        <v>1000</v>
      </c>
      <c r="X219">
        <v>0.30599999999999999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 t="s">
        <v>3</v>
      </c>
      <c r="AG219">
        <v>0.30599999999999999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ROW(Source!A405)</f>
        <v>405</v>
      </c>
      <c r="B220">
        <v>52213522</v>
      </c>
      <c r="C220">
        <v>52213509</v>
      </c>
      <c r="D220">
        <v>30515951</v>
      </c>
      <c r="E220">
        <v>30515945</v>
      </c>
      <c r="F220">
        <v>1</v>
      </c>
      <c r="G220">
        <v>30515945</v>
      </c>
      <c r="H220">
        <v>1</v>
      </c>
      <c r="I220" t="s">
        <v>301</v>
      </c>
      <c r="J220" t="s">
        <v>3</v>
      </c>
      <c r="K220" t="s">
        <v>302</v>
      </c>
      <c r="L220">
        <v>1191</v>
      </c>
      <c r="N220">
        <v>1013</v>
      </c>
      <c r="O220" t="s">
        <v>303</v>
      </c>
      <c r="P220" t="s">
        <v>303</v>
      </c>
      <c r="Q220">
        <v>1</v>
      </c>
      <c r="X220">
        <v>54.12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1</v>
      </c>
      <c r="AF220" t="s">
        <v>26</v>
      </c>
      <c r="AG220">
        <v>71.438399999999987</v>
      </c>
      <c r="AH220">
        <v>2</v>
      </c>
      <c r="AI220">
        <v>52213510</v>
      </c>
      <c r="AJ220">
        <v>195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ROW(Source!A405)</f>
        <v>405</v>
      </c>
      <c r="B221">
        <v>52213523</v>
      </c>
      <c r="C221">
        <v>52213509</v>
      </c>
      <c r="D221">
        <v>30596076</v>
      </c>
      <c r="E221">
        <v>1</v>
      </c>
      <c r="F221">
        <v>1</v>
      </c>
      <c r="G221">
        <v>30515945</v>
      </c>
      <c r="H221">
        <v>2</v>
      </c>
      <c r="I221" t="s">
        <v>304</v>
      </c>
      <c r="J221" t="s">
        <v>305</v>
      </c>
      <c r="K221" t="s">
        <v>306</v>
      </c>
      <c r="L221">
        <v>1368</v>
      </c>
      <c r="N221">
        <v>1011</v>
      </c>
      <c r="O221" t="s">
        <v>307</v>
      </c>
      <c r="P221" t="s">
        <v>307</v>
      </c>
      <c r="Q221">
        <v>1</v>
      </c>
      <c r="X221">
        <v>0.79</v>
      </c>
      <c r="Y221">
        <v>0</v>
      </c>
      <c r="Z221">
        <v>119.07</v>
      </c>
      <c r="AA221">
        <v>12.62</v>
      </c>
      <c r="AB221">
        <v>0</v>
      </c>
      <c r="AC221">
        <v>0</v>
      </c>
      <c r="AD221">
        <v>1</v>
      </c>
      <c r="AE221">
        <v>0</v>
      </c>
      <c r="AF221" t="s">
        <v>26</v>
      </c>
      <c r="AG221">
        <v>1.0427999999999999</v>
      </c>
      <c r="AH221">
        <v>2</v>
      </c>
      <c r="AI221">
        <v>52213511</v>
      </c>
      <c r="AJ221">
        <v>196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ROW(Source!A405)</f>
        <v>405</v>
      </c>
      <c r="B222">
        <v>52213524</v>
      </c>
      <c r="C222">
        <v>52213509</v>
      </c>
      <c r="D222">
        <v>30595432</v>
      </c>
      <c r="E222">
        <v>1</v>
      </c>
      <c r="F222">
        <v>1</v>
      </c>
      <c r="G222">
        <v>30515945</v>
      </c>
      <c r="H222">
        <v>2</v>
      </c>
      <c r="I222" t="s">
        <v>308</v>
      </c>
      <c r="J222" t="s">
        <v>309</v>
      </c>
      <c r="K222" t="s">
        <v>310</v>
      </c>
      <c r="L222">
        <v>1368</v>
      </c>
      <c r="N222">
        <v>1011</v>
      </c>
      <c r="O222" t="s">
        <v>307</v>
      </c>
      <c r="P222" t="s">
        <v>307</v>
      </c>
      <c r="Q222">
        <v>1</v>
      </c>
      <c r="X222">
        <v>0.86</v>
      </c>
      <c r="Y222">
        <v>0</v>
      </c>
      <c r="Z222">
        <v>6.68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26</v>
      </c>
      <c r="AG222">
        <v>1.1352000000000002</v>
      </c>
      <c r="AH222">
        <v>2</v>
      </c>
      <c r="AI222">
        <v>52213512</v>
      </c>
      <c r="AJ222">
        <v>197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ROW(Source!A405)</f>
        <v>405</v>
      </c>
      <c r="B223">
        <v>52213525</v>
      </c>
      <c r="C223">
        <v>52213509</v>
      </c>
      <c r="D223">
        <v>30595439</v>
      </c>
      <c r="E223">
        <v>1</v>
      </c>
      <c r="F223">
        <v>1</v>
      </c>
      <c r="G223">
        <v>30515945</v>
      </c>
      <c r="H223">
        <v>2</v>
      </c>
      <c r="I223" t="s">
        <v>311</v>
      </c>
      <c r="J223" t="s">
        <v>312</v>
      </c>
      <c r="K223" t="s">
        <v>313</v>
      </c>
      <c r="L223">
        <v>1368</v>
      </c>
      <c r="N223">
        <v>1011</v>
      </c>
      <c r="O223" t="s">
        <v>307</v>
      </c>
      <c r="P223" t="s">
        <v>307</v>
      </c>
      <c r="Q223">
        <v>1</v>
      </c>
      <c r="X223">
        <v>2.4300000000000002</v>
      </c>
      <c r="Y223">
        <v>0</v>
      </c>
      <c r="Z223">
        <v>0.54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26</v>
      </c>
      <c r="AG223">
        <v>3.2076000000000002</v>
      </c>
      <c r="AH223">
        <v>2</v>
      </c>
      <c r="AI223">
        <v>52213513</v>
      </c>
      <c r="AJ223">
        <v>198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ROW(Source!A405)</f>
        <v>405</v>
      </c>
      <c r="B224">
        <v>52213526</v>
      </c>
      <c r="C224">
        <v>52213509</v>
      </c>
      <c r="D224">
        <v>30595647</v>
      </c>
      <c r="E224">
        <v>1</v>
      </c>
      <c r="F224">
        <v>1</v>
      </c>
      <c r="G224">
        <v>30515945</v>
      </c>
      <c r="H224">
        <v>2</v>
      </c>
      <c r="I224" t="s">
        <v>314</v>
      </c>
      <c r="J224" t="s">
        <v>315</v>
      </c>
      <c r="K224" t="s">
        <v>316</v>
      </c>
      <c r="L224">
        <v>1368</v>
      </c>
      <c r="N224">
        <v>1011</v>
      </c>
      <c r="O224" t="s">
        <v>307</v>
      </c>
      <c r="P224" t="s">
        <v>307</v>
      </c>
      <c r="Q224">
        <v>1</v>
      </c>
      <c r="X224">
        <v>0.86</v>
      </c>
      <c r="Y224">
        <v>0</v>
      </c>
      <c r="Z224">
        <v>141.16</v>
      </c>
      <c r="AA224">
        <v>14.54</v>
      </c>
      <c r="AB224">
        <v>0</v>
      </c>
      <c r="AC224">
        <v>0</v>
      </c>
      <c r="AD224">
        <v>1</v>
      </c>
      <c r="AE224">
        <v>0</v>
      </c>
      <c r="AF224" t="s">
        <v>26</v>
      </c>
      <c r="AG224">
        <v>1.1352000000000002</v>
      </c>
      <c r="AH224">
        <v>2</v>
      </c>
      <c r="AI224">
        <v>52213514</v>
      </c>
      <c r="AJ224">
        <v>199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ROW(Source!A405)</f>
        <v>405</v>
      </c>
      <c r="B225">
        <v>52213527</v>
      </c>
      <c r="C225">
        <v>52213509</v>
      </c>
      <c r="D225">
        <v>30595653</v>
      </c>
      <c r="E225">
        <v>1</v>
      </c>
      <c r="F225">
        <v>1</v>
      </c>
      <c r="G225">
        <v>30515945</v>
      </c>
      <c r="H225">
        <v>2</v>
      </c>
      <c r="I225" t="s">
        <v>317</v>
      </c>
      <c r="J225" t="s">
        <v>318</v>
      </c>
      <c r="K225" t="s">
        <v>319</v>
      </c>
      <c r="L225">
        <v>1368</v>
      </c>
      <c r="N225">
        <v>1011</v>
      </c>
      <c r="O225" t="s">
        <v>307</v>
      </c>
      <c r="P225" t="s">
        <v>307</v>
      </c>
      <c r="Q225">
        <v>1</v>
      </c>
      <c r="X225">
        <v>0.76</v>
      </c>
      <c r="Y225">
        <v>0</v>
      </c>
      <c r="Z225">
        <v>3.95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26</v>
      </c>
      <c r="AG225">
        <v>1.0032000000000001</v>
      </c>
      <c r="AH225">
        <v>2</v>
      </c>
      <c r="AI225">
        <v>52213515</v>
      </c>
      <c r="AJ225">
        <v>200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ROW(Source!A405)</f>
        <v>405</v>
      </c>
      <c r="B226">
        <v>52213528</v>
      </c>
      <c r="C226">
        <v>52213509</v>
      </c>
      <c r="D226">
        <v>30571194</v>
      </c>
      <c r="E226">
        <v>1</v>
      </c>
      <c r="F226">
        <v>1</v>
      </c>
      <c r="G226">
        <v>30515945</v>
      </c>
      <c r="H226">
        <v>3</v>
      </c>
      <c r="I226" t="s">
        <v>320</v>
      </c>
      <c r="J226" t="s">
        <v>321</v>
      </c>
      <c r="K226" t="s">
        <v>322</v>
      </c>
      <c r="L226">
        <v>1348</v>
      </c>
      <c r="N226">
        <v>1009</v>
      </c>
      <c r="O226" t="s">
        <v>323</v>
      </c>
      <c r="P226" t="s">
        <v>323</v>
      </c>
      <c r="Q226">
        <v>1000</v>
      </c>
      <c r="X226">
        <v>1E-4</v>
      </c>
      <c r="Y226">
        <v>6521.42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3</v>
      </c>
      <c r="AG226">
        <v>1E-4</v>
      </c>
      <c r="AH226">
        <v>2</v>
      </c>
      <c r="AI226">
        <v>52213516</v>
      </c>
      <c r="AJ226">
        <v>201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ROW(Source!A405)</f>
        <v>405</v>
      </c>
      <c r="B227">
        <v>52213529</v>
      </c>
      <c r="C227">
        <v>52213509</v>
      </c>
      <c r="D227">
        <v>30572584</v>
      </c>
      <c r="E227">
        <v>1</v>
      </c>
      <c r="F227">
        <v>1</v>
      </c>
      <c r="G227">
        <v>30515945</v>
      </c>
      <c r="H227">
        <v>3</v>
      </c>
      <c r="I227" t="s">
        <v>324</v>
      </c>
      <c r="J227" t="s">
        <v>325</v>
      </c>
      <c r="K227" t="s">
        <v>326</v>
      </c>
      <c r="L227">
        <v>1346</v>
      </c>
      <c r="N227">
        <v>1009</v>
      </c>
      <c r="O227" t="s">
        <v>166</v>
      </c>
      <c r="P227" t="s">
        <v>166</v>
      </c>
      <c r="Q227">
        <v>1</v>
      </c>
      <c r="X227">
        <v>0.09</v>
      </c>
      <c r="Y227">
        <v>18.149999999999999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3</v>
      </c>
      <c r="AG227">
        <v>0.09</v>
      </c>
      <c r="AH227">
        <v>2</v>
      </c>
      <c r="AI227">
        <v>52213517</v>
      </c>
      <c r="AJ227">
        <v>202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ROW(Source!A405)</f>
        <v>405</v>
      </c>
      <c r="B228">
        <v>52213530</v>
      </c>
      <c r="C228">
        <v>52213509</v>
      </c>
      <c r="D228">
        <v>30571269</v>
      </c>
      <c r="E228">
        <v>1</v>
      </c>
      <c r="F228">
        <v>1</v>
      </c>
      <c r="G228">
        <v>30515945</v>
      </c>
      <c r="H228">
        <v>3</v>
      </c>
      <c r="I228" t="s">
        <v>327</v>
      </c>
      <c r="J228" t="s">
        <v>328</v>
      </c>
      <c r="K228" t="s">
        <v>329</v>
      </c>
      <c r="L228">
        <v>1339</v>
      </c>
      <c r="N228">
        <v>1007</v>
      </c>
      <c r="O228" t="s">
        <v>222</v>
      </c>
      <c r="P228" t="s">
        <v>222</v>
      </c>
      <c r="Q228">
        <v>1</v>
      </c>
      <c r="X228">
        <v>0.01</v>
      </c>
      <c r="Y228">
        <v>1183.5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</v>
      </c>
      <c r="AG228">
        <v>0.01</v>
      </c>
      <c r="AH228">
        <v>2</v>
      </c>
      <c r="AI228">
        <v>52213518</v>
      </c>
      <c r="AJ228">
        <v>203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ROW(Source!A405)</f>
        <v>405</v>
      </c>
      <c r="B229">
        <v>52213531</v>
      </c>
      <c r="C229">
        <v>52213509</v>
      </c>
      <c r="D229">
        <v>30571128</v>
      </c>
      <c r="E229">
        <v>1</v>
      </c>
      <c r="F229">
        <v>1</v>
      </c>
      <c r="G229">
        <v>30515945</v>
      </c>
      <c r="H229">
        <v>3</v>
      </c>
      <c r="I229" t="s">
        <v>330</v>
      </c>
      <c r="J229" t="s">
        <v>331</v>
      </c>
      <c r="K229" t="s">
        <v>332</v>
      </c>
      <c r="L229">
        <v>1348</v>
      </c>
      <c r="N229">
        <v>1009</v>
      </c>
      <c r="O229" t="s">
        <v>323</v>
      </c>
      <c r="P229" t="s">
        <v>323</v>
      </c>
      <c r="Q229">
        <v>1000</v>
      </c>
      <c r="X229">
        <v>2.8700000000000002E-3</v>
      </c>
      <c r="Y229">
        <v>24618.39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2.8700000000000002E-3</v>
      </c>
      <c r="AH229">
        <v>2</v>
      </c>
      <c r="AI229">
        <v>52213519</v>
      </c>
      <c r="AJ229">
        <v>204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ROW(Source!A405)</f>
        <v>405</v>
      </c>
      <c r="B230">
        <v>52213532</v>
      </c>
      <c r="C230">
        <v>52213509</v>
      </c>
      <c r="D230">
        <v>30571881</v>
      </c>
      <c r="E230">
        <v>1</v>
      </c>
      <c r="F230">
        <v>1</v>
      </c>
      <c r="G230">
        <v>30515945</v>
      </c>
      <c r="H230">
        <v>3</v>
      </c>
      <c r="I230" t="s">
        <v>333</v>
      </c>
      <c r="J230" t="s">
        <v>334</v>
      </c>
      <c r="K230" t="s">
        <v>335</v>
      </c>
      <c r="L230">
        <v>1348</v>
      </c>
      <c r="N230">
        <v>1009</v>
      </c>
      <c r="O230" t="s">
        <v>323</v>
      </c>
      <c r="P230" t="s">
        <v>323</v>
      </c>
      <c r="Q230">
        <v>1000</v>
      </c>
      <c r="X230">
        <v>9.4000000000000004E-3</v>
      </c>
      <c r="Y230">
        <v>6870.66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9.4000000000000004E-3</v>
      </c>
      <c r="AH230">
        <v>2</v>
      </c>
      <c r="AI230">
        <v>52213520</v>
      </c>
      <c r="AJ230">
        <v>205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ROW(Source!A405)</f>
        <v>405</v>
      </c>
      <c r="B231">
        <v>52213533</v>
      </c>
      <c r="C231">
        <v>52213509</v>
      </c>
      <c r="D231">
        <v>30571908</v>
      </c>
      <c r="E231">
        <v>1</v>
      </c>
      <c r="F231">
        <v>1</v>
      </c>
      <c r="G231">
        <v>30515945</v>
      </c>
      <c r="H231">
        <v>3</v>
      </c>
      <c r="I231" t="s">
        <v>336</v>
      </c>
      <c r="J231" t="s">
        <v>337</v>
      </c>
      <c r="K231" t="s">
        <v>338</v>
      </c>
      <c r="L231">
        <v>1348</v>
      </c>
      <c r="N231">
        <v>1009</v>
      </c>
      <c r="O231" t="s">
        <v>323</v>
      </c>
      <c r="P231" t="s">
        <v>323</v>
      </c>
      <c r="Q231">
        <v>1000</v>
      </c>
      <c r="X231">
        <v>4.0000000000000003E-5</v>
      </c>
      <c r="Y231">
        <v>9098.51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4.0000000000000003E-5</v>
      </c>
      <c r="AH231">
        <v>2</v>
      </c>
      <c r="AI231">
        <v>52213521</v>
      </c>
      <c r="AJ231">
        <v>206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ROW(Source!A405)</f>
        <v>405</v>
      </c>
      <c r="B232">
        <v>52213534</v>
      </c>
      <c r="C232">
        <v>52213509</v>
      </c>
      <c r="D232">
        <v>30584877</v>
      </c>
      <c r="E232">
        <v>1</v>
      </c>
      <c r="F232">
        <v>1</v>
      </c>
      <c r="G232">
        <v>30515945</v>
      </c>
      <c r="H232">
        <v>3</v>
      </c>
      <c r="I232" t="s">
        <v>339</v>
      </c>
      <c r="J232" t="s">
        <v>340</v>
      </c>
      <c r="K232" t="s">
        <v>341</v>
      </c>
      <c r="L232">
        <v>1356</v>
      </c>
      <c r="N232">
        <v>1010</v>
      </c>
      <c r="O232" t="s">
        <v>342</v>
      </c>
      <c r="P232" t="s">
        <v>342</v>
      </c>
      <c r="Q232">
        <v>1000</v>
      </c>
      <c r="X232">
        <v>4.1000000000000003E-3</v>
      </c>
      <c r="Y232">
        <v>56.17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4.1000000000000003E-3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ROW(Source!A405)</f>
        <v>405</v>
      </c>
      <c r="B233">
        <v>52213535</v>
      </c>
      <c r="C233">
        <v>52213509</v>
      </c>
      <c r="D233">
        <v>30584624</v>
      </c>
      <c r="E233">
        <v>1</v>
      </c>
      <c r="F233">
        <v>1</v>
      </c>
      <c r="G233">
        <v>30515945</v>
      </c>
      <c r="H233">
        <v>3</v>
      </c>
      <c r="I233" t="s">
        <v>343</v>
      </c>
      <c r="J233" t="s">
        <v>344</v>
      </c>
      <c r="K233" t="s">
        <v>345</v>
      </c>
      <c r="L233">
        <v>1355</v>
      </c>
      <c r="N233">
        <v>1010</v>
      </c>
      <c r="O233" t="s">
        <v>244</v>
      </c>
      <c r="P233" t="s">
        <v>244</v>
      </c>
      <c r="Q233">
        <v>100</v>
      </c>
      <c r="X233">
        <v>0.66669999999999996</v>
      </c>
      <c r="Y233">
        <v>57.81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0.66669999999999996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ROW(Source!A405)</f>
        <v>405</v>
      </c>
      <c r="B234">
        <v>52213536</v>
      </c>
      <c r="C234">
        <v>52213509</v>
      </c>
      <c r="D234">
        <v>48570918</v>
      </c>
      <c r="E234">
        <v>30515945</v>
      </c>
      <c r="F234">
        <v>1</v>
      </c>
      <c r="G234">
        <v>30515945</v>
      </c>
      <c r="H234">
        <v>3</v>
      </c>
      <c r="I234" t="s">
        <v>431</v>
      </c>
      <c r="J234" t="s">
        <v>3</v>
      </c>
      <c r="K234" t="s">
        <v>432</v>
      </c>
      <c r="L234">
        <v>1303</v>
      </c>
      <c r="N234">
        <v>1003</v>
      </c>
      <c r="O234" t="s">
        <v>34</v>
      </c>
      <c r="P234" t="s">
        <v>34</v>
      </c>
      <c r="Q234">
        <v>1000</v>
      </c>
      <c r="X234">
        <v>0.30599999999999999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 t="s">
        <v>3</v>
      </c>
      <c r="AG234">
        <v>0.30599999999999999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ROW(Source!A410)</f>
        <v>410</v>
      </c>
      <c r="B235">
        <v>52213545</v>
      </c>
      <c r="C235">
        <v>52213539</v>
      </c>
      <c r="D235">
        <v>30515951</v>
      </c>
      <c r="E235">
        <v>30515945</v>
      </c>
      <c r="F235">
        <v>1</v>
      </c>
      <c r="G235">
        <v>30515945</v>
      </c>
      <c r="H235">
        <v>1</v>
      </c>
      <c r="I235" t="s">
        <v>301</v>
      </c>
      <c r="J235" t="s">
        <v>3</v>
      </c>
      <c r="K235" t="s">
        <v>302</v>
      </c>
      <c r="L235">
        <v>1191</v>
      </c>
      <c r="N235">
        <v>1013</v>
      </c>
      <c r="O235" t="s">
        <v>303</v>
      </c>
      <c r="P235" t="s">
        <v>303</v>
      </c>
      <c r="Q235">
        <v>1</v>
      </c>
      <c r="X235">
        <v>100.33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1</v>
      </c>
      <c r="AF235" t="s">
        <v>26</v>
      </c>
      <c r="AG235">
        <v>132.43559999999999</v>
      </c>
      <c r="AH235">
        <v>2</v>
      </c>
      <c r="AI235">
        <v>52213540</v>
      </c>
      <c r="AJ235">
        <v>207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ROW(Source!A410)</f>
        <v>410</v>
      </c>
      <c r="B236">
        <v>52213546</v>
      </c>
      <c r="C236">
        <v>52213539</v>
      </c>
      <c r="D236">
        <v>30595791</v>
      </c>
      <c r="E236">
        <v>1</v>
      </c>
      <c r="F236">
        <v>1</v>
      </c>
      <c r="G236">
        <v>30515945</v>
      </c>
      <c r="H236">
        <v>2</v>
      </c>
      <c r="I236" t="s">
        <v>346</v>
      </c>
      <c r="J236" t="s">
        <v>347</v>
      </c>
      <c r="K236" t="s">
        <v>348</v>
      </c>
      <c r="L236">
        <v>1368</v>
      </c>
      <c r="N236">
        <v>1011</v>
      </c>
      <c r="O236" t="s">
        <v>307</v>
      </c>
      <c r="P236" t="s">
        <v>307</v>
      </c>
      <c r="Q236">
        <v>1</v>
      </c>
      <c r="X236">
        <v>36.82</v>
      </c>
      <c r="Y236">
        <v>0</v>
      </c>
      <c r="Z236">
        <v>7.11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26</v>
      </c>
      <c r="AG236">
        <v>48.602400000000003</v>
      </c>
      <c r="AH236">
        <v>2</v>
      </c>
      <c r="AI236">
        <v>52213541</v>
      </c>
      <c r="AJ236">
        <v>208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ROW(Source!A410)</f>
        <v>410</v>
      </c>
      <c r="B237">
        <v>52213547</v>
      </c>
      <c r="C237">
        <v>52213539</v>
      </c>
      <c r="D237">
        <v>30596074</v>
      </c>
      <c r="E237">
        <v>1</v>
      </c>
      <c r="F237">
        <v>1</v>
      </c>
      <c r="G237">
        <v>30515945</v>
      </c>
      <c r="H237">
        <v>2</v>
      </c>
      <c r="I237" t="s">
        <v>349</v>
      </c>
      <c r="J237" t="s">
        <v>350</v>
      </c>
      <c r="K237" t="s">
        <v>351</v>
      </c>
      <c r="L237">
        <v>1368</v>
      </c>
      <c r="N237">
        <v>1011</v>
      </c>
      <c r="O237" t="s">
        <v>307</v>
      </c>
      <c r="P237" t="s">
        <v>307</v>
      </c>
      <c r="Q237">
        <v>1</v>
      </c>
      <c r="X237">
        <v>0.49</v>
      </c>
      <c r="Y237">
        <v>0</v>
      </c>
      <c r="Z237">
        <v>83.1</v>
      </c>
      <c r="AA237">
        <v>12.62</v>
      </c>
      <c r="AB237">
        <v>0</v>
      </c>
      <c r="AC237">
        <v>0</v>
      </c>
      <c r="AD237">
        <v>1</v>
      </c>
      <c r="AE237">
        <v>0</v>
      </c>
      <c r="AF237" t="s">
        <v>26</v>
      </c>
      <c r="AG237">
        <v>0.64680000000000004</v>
      </c>
      <c r="AH237">
        <v>2</v>
      </c>
      <c r="AI237">
        <v>52213542</v>
      </c>
      <c r="AJ237">
        <v>209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ROW(Source!A410)</f>
        <v>410</v>
      </c>
      <c r="B238">
        <v>52213548</v>
      </c>
      <c r="C238">
        <v>52213539</v>
      </c>
      <c r="D238">
        <v>30572504</v>
      </c>
      <c r="E238">
        <v>1</v>
      </c>
      <c r="F238">
        <v>1</v>
      </c>
      <c r="G238">
        <v>30515945</v>
      </c>
      <c r="H238">
        <v>3</v>
      </c>
      <c r="I238" t="s">
        <v>352</v>
      </c>
      <c r="J238" t="s">
        <v>353</v>
      </c>
      <c r="K238" t="s">
        <v>354</v>
      </c>
      <c r="L238">
        <v>1346</v>
      </c>
      <c r="N238">
        <v>1009</v>
      </c>
      <c r="O238" t="s">
        <v>166</v>
      </c>
      <c r="P238" t="s">
        <v>166</v>
      </c>
      <c r="Q238">
        <v>1</v>
      </c>
      <c r="X238">
        <v>3.895</v>
      </c>
      <c r="Y238">
        <v>29.9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54</v>
      </c>
      <c r="AG238">
        <v>3.895</v>
      </c>
      <c r="AH238">
        <v>2</v>
      </c>
      <c r="AI238">
        <v>52213543</v>
      </c>
      <c r="AJ238">
        <v>210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ROW(Source!A410)</f>
        <v>410</v>
      </c>
      <c r="B239">
        <v>52213549</v>
      </c>
      <c r="C239">
        <v>52213539</v>
      </c>
      <c r="D239">
        <v>30573848</v>
      </c>
      <c r="E239">
        <v>1</v>
      </c>
      <c r="F239">
        <v>1</v>
      </c>
      <c r="G239">
        <v>30515945</v>
      </c>
      <c r="H239">
        <v>3</v>
      </c>
      <c r="I239" t="s">
        <v>355</v>
      </c>
      <c r="J239" t="s">
        <v>356</v>
      </c>
      <c r="K239" t="s">
        <v>357</v>
      </c>
      <c r="L239">
        <v>1348</v>
      </c>
      <c r="N239">
        <v>1009</v>
      </c>
      <c r="O239" t="s">
        <v>323</v>
      </c>
      <c r="P239" t="s">
        <v>323</v>
      </c>
      <c r="Q239">
        <v>1000</v>
      </c>
      <c r="X239">
        <v>1.257E-2</v>
      </c>
      <c r="Y239">
        <v>11331.24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54</v>
      </c>
      <c r="AG239">
        <v>1.257E-2</v>
      </c>
      <c r="AH239">
        <v>2</v>
      </c>
      <c r="AI239">
        <v>52213544</v>
      </c>
      <c r="AJ239">
        <v>211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ROW(Source!A410)</f>
        <v>410</v>
      </c>
      <c r="B240">
        <v>52213550</v>
      </c>
      <c r="C240">
        <v>52213539</v>
      </c>
      <c r="D240">
        <v>30532337</v>
      </c>
      <c r="E240">
        <v>30515945</v>
      </c>
      <c r="F240">
        <v>1</v>
      </c>
      <c r="G240">
        <v>30515945</v>
      </c>
      <c r="H240">
        <v>3</v>
      </c>
      <c r="I240" t="s">
        <v>433</v>
      </c>
      <c r="J240" t="s">
        <v>3</v>
      </c>
      <c r="K240" t="s">
        <v>434</v>
      </c>
      <c r="L240">
        <v>1348</v>
      </c>
      <c r="N240">
        <v>1009</v>
      </c>
      <c r="O240" t="s">
        <v>323</v>
      </c>
      <c r="P240" t="s">
        <v>323</v>
      </c>
      <c r="Q240">
        <v>1000</v>
      </c>
      <c r="X240">
        <v>1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 t="s">
        <v>54</v>
      </c>
      <c r="AG240">
        <v>1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ROW(Source!A411)</f>
        <v>411</v>
      </c>
      <c r="B241">
        <v>52213545</v>
      </c>
      <c r="C241">
        <v>52213539</v>
      </c>
      <c r="D241">
        <v>30515951</v>
      </c>
      <c r="E241">
        <v>30515945</v>
      </c>
      <c r="F241">
        <v>1</v>
      </c>
      <c r="G241">
        <v>30515945</v>
      </c>
      <c r="H241">
        <v>1</v>
      </c>
      <c r="I241" t="s">
        <v>301</v>
      </c>
      <c r="J241" t="s">
        <v>3</v>
      </c>
      <c r="K241" t="s">
        <v>302</v>
      </c>
      <c r="L241">
        <v>1191</v>
      </c>
      <c r="N241">
        <v>1013</v>
      </c>
      <c r="O241" t="s">
        <v>303</v>
      </c>
      <c r="P241" t="s">
        <v>303</v>
      </c>
      <c r="Q241">
        <v>1</v>
      </c>
      <c r="X241">
        <v>100.33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26</v>
      </c>
      <c r="AG241">
        <v>132.43559999999999</v>
      </c>
      <c r="AH241">
        <v>2</v>
      </c>
      <c r="AI241">
        <v>52213540</v>
      </c>
      <c r="AJ241">
        <v>212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ROW(Source!A411)</f>
        <v>411</v>
      </c>
      <c r="B242">
        <v>52213546</v>
      </c>
      <c r="C242">
        <v>52213539</v>
      </c>
      <c r="D242">
        <v>30595791</v>
      </c>
      <c r="E242">
        <v>1</v>
      </c>
      <c r="F242">
        <v>1</v>
      </c>
      <c r="G242">
        <v>30515945</v>
      </c>
      <c r="H242">
        <v>2</v>
      </c>
      <c r="I242" t="s">
        <v>346</v>
      </c>
      <c r="J242" t="s">
        <v>347</v>
      </c>
      <c r="K242" t="s">
        <v>348</v>
      </c>
      <c r="L242">
        <v>1368</v>
      </c>
      <c r="N242">
        <v>1011</v>
      </c>
      <c r="O242" t="s">
        <v>307</v>
      </c>
      <c r="P242" t="s">
        <v>307</v>
      </c>
      <c r="Q242">
        <v>1</v>
      </c>
      <c r="X242">
        <v>36.82</v>
      </c>
      <c r="Y242">
        <v>0</v>
      </c>
      <c r="Z242">
        <v>7.11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26</v>
      </c>
      <c r="AG242">
        <v>48.602400000000003</v>
      </c>
      <c r="AH242">
        <v>2</v>
      </c>
      <c r="AI242">
        <v>52213541</v>
      </c>
      <c r="AJ242">
        <v>213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ROW(Source!A411)</f>
        <v>411</v>
      </c>
      <c r="B243">
        <v>52213547</v>
      </c>
      <c r="C243">
        <v>52213539</v>
      </c>
      <c r="D243">
        <v>30596074</v>
      </c>
      <c r="E243">
        <v>1</v>
      </c>
      <c r="F243">
        <v>1</v>
      </c>
      <c r="G243">
        <v>30515945</v>
      </c>
      <c r="H243">
        <v>2</v>
      </c>
      <c r="I243" t="s">
        <v>349</v>
      </c>
      <c r="J243" t="s">
        <v>350</v>
      </c>
      <c r="K243" t="s">
        <v>351</v>
      </c>
      <c r="L243">
        <v>1368</v>
      </c>
      <c r="N243">
        <v>1011</v>
      </c>
      <c r="O243" t="s">
        <v>307</v>
      </c>
      <c r="P243" t="s">
        <v>307</v>
      </c>
      <c r="Q243">
        <v>1</v>
      </c>
      <c r="X243">
        <v>0.49</v>
      </c>
      <c r="Y243">
        <v>0</v>
      </c>
      <c r="Z243">
        <v>83.1</v>
      </c>
      <c r="AA243">
        <v>12.62</v>
      </c>
      <c r="AB243">
        <v>0</v>
      </c>
      <c r="AC243">
        <v>0</v>
      </c>
      <c r="AD243">
        <v>1</v>
      </c>
      <c r="AE243">
        <v>0</v>
      </c>
      <c r="AF243" t="s">
        <v>26</v>
      </c>
      <c r="AG243">
        <v>0.64680000000000004</v>
      </c>
      <c r="AH243">
        <v>2</v>
      </c>
      <c r="AI243">
        <v>52213542</v>
      </c>
      <c r="AJ243">
        <v>214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ROW(Source!A411)</f>
        <v>411</v>
      </c>
      <c r="B244">
        <v>52213548</v>
      </c>
      <c r="C244">
        <v>52213539</v>
      </c>
      <c r="D244">
        <v>30572504</v>
      </c>
      <c r="E244">
        <v>1</v>
      </c>
      <c r="F244">
        <v>1</v>
      </c>
      <c r="G244">
        <v>30515945</v>
      </c>
      <c r="H244">
        <v>3</v>
      </c>
      <c r="I244" t="s">
        <v>352</v>
      </c>
      <c r="J244" t="s">
        <v>353</v>
      </c>
      <c r="K244" t="s">
        <v>354</v>
      </c>
      <c r="L244">
        <v>1346</v>
      </c>
      <c r="N244">
        <v>1009</v>
      </c>
      <c r="O244" t="s">
        <v>166</v>
      </c>
      <c r="P244" t="s">
        <v>166</v>
      </c>
      <c r="Q244">
        <v>1</v>
      </c>
      <c r="X244">
        <v>3.895</v>
      </c>
      <c r="Y244">
        <v>29.9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54</v>
      </c>
      <c r="AG244">
        <v>3.895</v>
      </c>
      <c r="AH244">
        <v>2</v>
      </c>
      <c r="AI244">
        <v>52213543</v>
      </c>
      <c r="AJ244">
        <v>215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ROW(Source!A411)</f>
        <v>411</v>
      </c>
      <c r="B245">
        <v>52213549</v>
      </c>
      <c r="C245">
        <v>52213539</v>
      </c>
      <c r="D245">
        <v>30573848</v>
      </c>
      <c r="E245">
        <v>1</v>
      </c>
      <c r="F245">
        <v>1</v>
      </c>
      <c r="G245">
        <v>30515945</v>
      </c>
      <c r="H245">
        <v>3</v>
      </c>
      <c r="I245" t="s">
        <v>355</v>
      </c>
      <c r="J245" t="s">
        <v>356</v>
      </c>
      <c r="K245" t="s">
        <v>357</v>
      </c>
      <c r="L245">
        <v>1348</v>
      </c>
      <c r="N245">
        <v>1009</v>
      </c>
      <c r="O245" t="s">
        <v>323</v>
      </c>
      <c r="P245" t="s">
        <v>323</v>
      </c>
      <c r="Q245">
        <v>1000</v>
      </c>
      <c r="X245">
        <v>1.257E-2</v>
      </c>
      <c r="Y245">
        <v>11331.24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54</v>
      </c>
      <c r="AG245">
        <v>1.257E-2</v>
      </c>
      <c r="AH245">
        <v>2</v>
      </c>
      <c r="AI245">
        <v>52213544</v>
      </c>
      <c r="AJ245">
        <v>216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ROW(Source!A411)</f>
        <v>411</v>
      </c>
      <c r="B246">
        <v>52213550</v>
      </c>
      <c r="C246">
        <v>52213539</v>
      </c>
      <c r="D246">
        <v>30532337</v>
      </c>
      <c r="E246">
        <v>30515945</v>
      </c>
      <c r="F246">
        <v>1</v>
      </c>
      <c r="G246">
        <v>30515945</v>
      </c>
      <c r="H246">
        <v>3</v>
      </c>
      <c r="I246" t="s">
        <v>433</v>
      </c>
      <c r="J246" t="s">
        <v>3</v>
      </c>
      <c r="K246" t="s">
        <v>434</v>
      </c>
      <c r="L246">
        <v>1348</v>
      </c>
      <c r="N246">
        <v>1009</v>
      </c>
      <c r="O246" t="s">
        <v>323</v>
      </c>
      <c r="P246" t="s">
        <v>323</v>
      </c>
      <c r="Q246">
        <v>1000</v>
      </c>
      <c r="X246">
        <v>1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 t="s">
        <v>54</v>
      </c>
      <c r="AG246">
        <v>1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ROW(Source!A420)</f>
        <v>420</v>
      </c>
      <c r="B247">
        <v>52213563</v>
      </c>
      <c r="C247">
        <v>52213555</v>
      </c>
      <c r="D247">
        <v>30515951</v>
      </c>
      <c r="E247">
        <v>30515945</v>
      </c>
      <c r="F247">
        <v>1</v>
      </c>
      <c r="G247">
        <v>30515945</v>
      </c>
      <c r="H247">
        <v>1</v>
      </c>
      <c r="I247" t="s">
        <v>301</v>
      </c>
      <c r="J247" t="s">
        <v>3</v>
      </c>
      <c r="K247" t="s">
        <v>302</v>
      </c>
      <c r="L247">
        <v>1191</v>
      </c>
      <c r="N247">
        <v>1013</v>
      </c>
      <c r="O247" t="s">
        <v>303</v>
      </c>
      <c r="P247" t="s">
        <v>303</v>
      </c>
      <c r="Q247">
        <v>1</v>
      </c>
      <c r="X247">
        <v>58.7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1</v>
      </c>
      <c r="AF247" t="s">
        <v>77</v>
      </c>
      <c r="AG247">
        <v>77.484000000000009</v>
      </c>
      <c r="AH247">
        <v>2</v>
      </c>
      <c r="AI247">
        <v>52213556</v>
      </c>
      <c r="AJ247">
        <v>217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ROW(Source!A420)</f>
        <v>420</v>
      </c>
      <c r="B248">
        <v>52213564</v>
      </c>
      <c r="C248">
        <v>52213555</v>
      </c>
      <c r="D248">
        <v>30595791</v>
      </c>
      <c r="E248">
        <v>1</v>
      </c>
      <c r="F248">
        <v>1</v>
      </c>
      <c r="G248">
        <v>30515945</v>
      </c>
      <c r="H248">
        <v>2</v>
      </c>
      <c r="I248" t="s">
        <v>346</v>
      </c>
      <c r="J248" t="s">
        <v>347</v>
      </c>
      <c r="K248" t="s">
        <v>348</v>
      </c>
      <c r="L248">
        <v>1368</v>
      </c>
      <c r="N248">
        <v>1011</v>
      </c>
      <c r="O248" t="s">
        <v>307</v>
      </c>
      <c r="P248" t="s">
        <v>307</v>
      </c>
      <c r="Q248">
        <v>1</v>
      </c>
      <c r="X248">
        <v>16</v>
      </c>
      <c r="Y248">
        <v>0</v>
      </c>
      <c r="Z248">
        <v>7.11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77</v>
      </c>
      <c r="AG248">
        <v>21.12</v>
      </c>
      <c r="AH248">
        <v>2</v>
      </c>
      <c r="AI248">
        <v>52213557</v>
      </c>
      <c r="AJ248">
        <v>218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ROW(Source!A420)</f>
        <v>420</v>
      </c>
      <c r="B249">
        <v>52213565</v>
      </c>
      <c r="C249">
        <v>52213555</v>
      </c>
      <c r="D249">
        <v>30596074</v>
      </c>
      <c r="E249">
        <v>1</v>
      </c>
      <c r="F249">
        <v>1</v>
      </c>
      <c r="G249">
        <v>30515945</v>
      </c>
      <c r="H249">
        <v>2</v>
      </c>
      <c r="I249" t="s">
        <v>349</v>
      </c>
      <c r="J249" t="s">
        <v>350</v>
      </c>
      <c r="K249" t="s">
        <v>351</v>
      </c>
      <c r="L249">
        <v>1368</v>
      </c>
      <c r="N249">
        <v>1011</v>
      </c>
      <c r="O249" t="s">
        <v>307</v>
      </c>
      <c r="P249" t="s">
        <v>307</v>
      </c>
      <c r="Q249">
        <v>1</v>
      </c>
      <c r="X249">
        <v>1.87</v>
      </c>
      <c r="Y249">
        <v>0</v>
      </c>
      <c r="Z249">
        <v>83.1</v>
      </c>
      <c r="AA249">
        <v>12.62</v>
      </c>
      <c r="AB249">
        <v>0</v>
      </c>
      <c r="AC249">
        <v>0</v>
      </c>
      <c r="AD249">
        <v>1</v>
      </c>
      <c r="AE249">
        <v>0</v>
      </c>
      <c r="AF249" t="s">
        <v>77</v>
      </c>
      <c r="AG249">
        <v>2.4684000000000004</v>
      </c>
      <c r="AH249">
        <v>2</v>
      </c>
      <c r="AI249">
        <v>52213558</v>
      </c>
      <c r="AJ249">
        <v>219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ROW(Source!A420)</f>
        <v>420</v>
      </c>
      <c r="B250">
        <v>52213566</v>
      </c>
      <c r="C250">
        <v>52213555</v>
      </c>
      <c r="D250">
        <v>30572261</v>
      </c>
      <c r="E250">
        <v>1</v>
      </c>
      <c r="F250">
        <v>1</v>
      </c>
      <c r="G250">
        <v>30515945</v>
      </c>
      <c r="H250">
        <v>3</v>
      </c>
      <c r="I250" t="s">
        <v>358</v>
      </c>
      <c r="J250" t="s">
        <v>359</v>
      </c>
      <c r="K250" t="s">
        <v>360</v>
      </c>
      <c r="L250">
        <v>1348</v>
      </c>
      <c r="N250">
        <v>1009</v>
      </c>
      <c r="O250" t="s">
        <v>323</v>
      </c>
      <c r="P250" t="s">
        <v>323</v>
      </c>
      <c r="Q250">
        <v>1000</v>
      </c>
      <c r="X250">
        <v>3.7399999999999998E-3</v>
      </c>
      <c r="Y250">
        <v>332.74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76</v>
      </c>
      <c r="AG250">
        <v>3.7399999999999998E-3</v>
      </c>
      <c r="AH250">
        <v>2</v>
      </c>
      <c r="AI250">
        <v>52213559</v>
      </c>
      <c r="AJ250">
        <v>220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ROW(Source!A420)</f>
        <v>420</v>
      </c>
      <c r="B251">
        <v>52213567</v>
      </c>
      <c r="C251">
        <v>52213555</v>
      </c>
      <c r="D251">
        <v>30572591</v>
      </c>
      <c r="E251">
        <v>1</v>
      </c>
      <c r="F251">
        <v>1</v>
      </c>
      <c r="G251">
        <v>30515945</v>
      </c>
      <c r="H251">
        <v>3</v>
      </c>
      <c r="I251" t="s">
        <v>361</v>
      </c>
      <c r="J251" t="s">
        <v>362</v>
      </c>
      <c r="K251" t="s">
        <v>363</v>
      </c>
      <c r="L251">
        <v>1348</v>
      </c>
      <c r="N251">
        <v>1009</v>
      </c>
      <c r="O251" t="s">
        <v>323</v>
      </c>
      <c r="P251" t="s">
        <v>323</v>
      </c>
      <c r="Q251">
        <v>1000</v>
      </c>
      <c r="X251">
        <v>1.49E-3</v>
      </c>
      <c r="Y251">
        <v>8596.85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76</v>
      </c>
      <c r="AG251">
        <v>1.49E-3</v>
      </c>
      <c r="AH251">
        <v>2</v>
      </c>
      <c r="AI251">
        <v>52213560</v>
      </c>
      <c r="AJ251">
        <v>221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ROW(Source!A420)</f>
        <v>420</v>
      </c>
      <c r="B252">
        <v>52213568</v>
      </c>
      <c r="C252">
        <v>52213555</v>
      </c>
      <c r="D252">
        <v>30571295</v>
      </c>
      <c r="E252">
        <v>1</v>
      </c>
      <c r="F252">
        <v>1</v>
      </c>
      <c r="G252">
        <v>30515945</v>
      </c>
      <c r="H252">
        <v>3</v>
      </c>
      <c r="I252" t="s">
        <v>364</v>
      </c>
      <c r="J252" t="s">
        <v>365</v>
      </c>
      <c r="K252" t="s">
        <v>366</v>
      </c>
      <c r="L252">
        <v>1354</v>
      </c>
      <c r="N252">
        <v>1010</v>
      </c>
      <c r="O252" t="s">
        <v>47</v>
      </c>
      <c r="P252" t="s">
        <v>47</v>
      </c>
      <c r="Q252">
        <v>1</v>
      </c>
      <c r="X252">
        <v>528</v>
      </c>
      <c r="Y252">
        <v>3.86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0</v>
      </c>
      <c r="AF252" t="s">
        <v>76</v>
      </c>
      <c r="AG252">
        <v>528</v>
      </c>
      <c r="AH252">
        <v>2</v>
      </c>
      <c r="AI252">
        <v>52213561</v>
      </c>
      <c r="AJ252">
        <v>222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ROW(Source!A420)</f>
        <v>420</v>
      </c>
      <c r="B253">
        <v>52213569</v>
      </c>
      <c r="C253">
        <v>52213555</v>
      </c>
      <c r="D253">
        <v>30571525</v>
      </c>
      <c r="E253">
        <v>1</v>
      </c>
      <c r="F253">
        <v>1</v>
      </c>
      <c r="G253">
        <v>30515945</v>
      </c>
      <c r="H253">
        <v>3</v>
      </c>
      <c r="I253" t="s">
        <v>367</v>
      </c>
      <c r="J253" t="s">
        <v>368</v>
      </c>
      <c r="K253" t="s">
        <v>369</v>
      </c>
      <c r="L253">
        <v>1348</v>
      </c>
      <c r="N253">
        <v>1009</v>
      </c>
      <c r="O253" t="s">
        <v>323</v>
      </c>
      <c r="P253" t="s">
        <v>323</v>
      </c>
      <c r="Q253">
        <v>1000</v>
      </c>
      <c r="X253">
        <v>7.7999999999999996E-3</v>
      </c>
      <c r="Y253">
        <v>11242.42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76</v>
      </c>
      <c r="AG253">
        <v>7.7999999999999996E-3</v>
      </c>
      <c r="AH253">
        <v>2</v>
      </c>
      <c r="AI253">
        <v>52213562</v>
      </c>
      <c r="AJ253">
        <v>223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ROW(Source!A420)</f>
        <v>420</v>
      </c>
      <c r="B254">
        <v>52213570</v>
      </c>
      <c r="C254">
        <v>52213555</v>
      </c>
      <c r="D254">
        <v>30532337</v>
      </c>
      <c r="E254">
        <v>30515945</v>
      </c>
      <c r="F254">
        <v>1</v>
      </c>
      <c r="G254">
        <v>30515945</v>
      </c>
      <c r="H254">
        <v>3</v>
      </c>
      <c r="I254" t="s">
        <v>433</v>
      </c>
      <c r="J254" t="s">
        <v>3</v>
      </c>
      <c r="K254" t="s">
        <v>435</v>
      </c>
      <c r="L254">
        <v>1348</v>
      </c>
      <c r="N254">
        <v>1009</v>
      </c>
      <c r="O254" t="s">
        <v>323</v>
      </c>
      <c r="P254" t="s">
        <v>323</v>
      </c>
      <c r="Q254">
        <v>1000</v>
      </c>
      <c r="X254">
        <v>1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 t="s">
        <v>76</v>
      </c>
      <c r="AG254">
        <v>1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ROW(Source!A421)</f>
        <v>421</v>
      </c>
      <c r="B255">
        <v>52213563</v>
      </c>
      <c r="C255">
        <v>52213555</v>
      </c>
      <c r="D255">
        <v>30515951</v>
      </c>
      <c r="E255">
        <v>30515945</v>
      </c>
      <c r="F255">
        <v>1</v>
      </c>
      <c r="G255">
        <v>30515945</v>
      </c>
      <c r="H255">
        <v>1</v>
      </c>
      <c r="I255" t="s">
        <v>301</v>
      </c>
      <c r="J255" t="s">
        <v>3</v>
      </c>
      <c r="K255" t="s">
        <v>302</v>
      </c>
      <c r="L255">
        <v>1191</v>
      </c>
      <c r="N255">
        <v>1013</v>
      </c>
      <c r="O255" t="s">
        <v>303</v>
      </c>
      <c r="P255" t="s">
        <v>303</v>
      </c>
      <c r="Q255">
        <v>1</v>
      </c>
      <c r="X255">
        <v>58.7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77</v>
      </c>
      <c r="AG255">
        <v>77.484000000000009</v>
      </c>
      <c r="AH255">
        <v>2</v>
      </c>
      <c r="AI255">
        <v>52213556</v>
      </c>
      <c r="AJ255">
        <v>224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ROW(Source!A421)</f>
        <v>421</v>
      </c>
      <c r="B256">
        <v>52213564</v>
      </c>
      <c r="C256">
        <v>52213555</v>
      </c>
      <c r="D256">
        <v>30595791</v>
      </c>
      <c r="E256">
        <v>1</v>
      </c>
      <c r="F256">
        <v>1</v>
      </c>
      <c r="G256">
        <v>30515945</v>
      </c>
      <c r="H256">
        <v>2</v>
      </c>
      <c r="I256" t="s">
        <v>346</v>
      </c>
      <c r="J256" t="s">
        <v>347</v>
      </c>
      <c r="K256" t="s">
        <v>348</v>
      </c>
      <c r="L256">
        <v>1368</v>
      </c>
      <c r="N256">
        <v>1011</v>
      </c>
      <c r="O256" t="s">
        <v>307</v>
      </c>
      <c r="P256" t="s">
        <v>307</v>
      </c>
      <c r="Q256">
        <v>1</v>
      </c>
      <c r="X256">
        <v>16</v>
      </c>
      <c r="Y256">
        <v>0</v>
      </c>
      <c r="Z256">
        <v>7.11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77</v>
      </c>
      <c r="AG256">
        <v>21.12</v>
      </c>
      <c r="AH256">
        <v>2</v>
      </c>
      <c r="AI256">
        <v>52213557</v>
      </c>
      <c r="AJ256">
        <v>225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ROW(Source!A421)</f>
        <v>421</v>
      </c>
      <c r="B257">
        <v>52213565</v>
      </c>
      <c r="C257">
        <v>52213555</v>
      </c>
      <c r="D257">
        <v>30596074</v>
      </c>
      <c r="E257">
        <v>1</v>
      </c>
      <c r="F257">
        <v>1</v>
      </c>
      <c r="G257">
        <v>30515945</v>
      </c>
      <c r="H257">
        <v>2</v>
      </c>
      <c r="I257" t="s">
        <v>349</v>
      </c>
      <c r="J257" t="s">
        <v>350</v>
      </c>
      <c r="K257" t="s">
        <v>351</v>
      </c>
      <c r="L257">
        <v>1368</v>
      </c>
      <c r="N257">
        <v>1011</v>
      </c>
      <c r="O257" t="s">
        <v>307</v>
      </c>
      <c r="P257" t="s">
        <v>307</v>
      </c>
      <c r="Q257">
        <v>1</v>
      </c>
      <c r="X257">
        <v>1.87</v>
      </c>
      <c r="Y257">
        <v>0</v>
      </c>
      <c r="Z257">
        <v>83.1</v>
      </c>
      <c r="AA257">
        <v>12.62</v>
      </c>
      <c r="AB257">
        <v>0</v>
      </c>
      <c r="AC257">
        <v>0</v>
      </c>
      <c r="AD257">
        <v>1</v>
      </c>
      <c r="AE257">
        <v>0</v>
      </c>
      <c r="AF257" t="s">
        <v>77</v>
      </c>
      <c r="AG257">
        <v>2.4684000000000004</v>
      </c>
      <c r="AH257">
        <v>2</v>
      </c>
      <c r="AI257">
        <v>52213558</v>
      </c>
      <c r="AJ257">
        <v>226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ROW(Source!A421)</f>
        <v>421</v>
      </c>
      <c r="B258">
        <v>52213566</v>
      </c>
      <c r="C258">
        <v>52213555</v>
      </c>
      <c r="D258">
        <v>30572261</v>
      </c>
      <c r="E258">
        <v>1</v>
      </c>
      <c r="F258">
        <v>1</v>
      </c>
      <c r="G258">
        <v>30515945</v>
      </c>
      <c r="H258">
        <v>3</v>
      </c>
      <c r="I258" t="s">
        <v>358</v>
      </c>
      <c r="J258" t="s">
        <v>359</v>
      </c>
      <c r="K258" t="s">
        <v>360</v>
      </c>
      <c r="L258">
        <v>1348</v>
      </c>
      <c r="N258">
        <v>1009</v>
      </c>
      <c r="O258" t="s">
        <v>323</v>
      </c>
      <c r="P258" t="s">
        <v>323</v>
      </c>
      <c r="Q258">
        <v>1000</v>
      </c>
      <c r="X258">
        <v>3.7399999999999998E-3</v>
      </c>
      <c r="Y258">
        <v>332.74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76</v>
      </c>
      <c r="AG258">
        <v>3.7399999999999998E-3</v>
      </c>
      <c r="AH258">
        <v>2</v>
      </c>
      <c r="AI258">
        <v>52213559</v>
      </c>
      <c r="AJ258">
        <v>227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ROW(Source!A421)</f>
        <v>421</v>
      </c>
      <c r="B259">
        <v>52213567</v>
      </c>
      <c r="C259">
        <v>52213555</v>
      </c>
      <c r="D259">
        <v>30572591</v>
      </c>
      <c r="E259">
        <v>1</v>
      </c>
      <c r="F259">
        <v>1</v>
      </c>
      <c r="G259">
        <v>30515945</v>
      </c>
      <c r="H259">
        <v>3</v>
      </c>
      <c r="I259" t="s">
        <v>361</v>
      </c>
      <c r="J259" t="s">
        <v>362</v>
      </c>
      <c r="K259" t="s">
        <v>363</v>
      </c>
      <c r="L259">
        <v>1348</v>
      </c>
      <c r="N259">
        <v>1009</v>
      </c>
      <c r="O259" t="s">
        <v>323</v>
      </c>
      <c r="P259" t="s">
        <v>323</v>
      </c>
      <c r="Q259">
        <v>1000</v>
      </c>
      <c r="X259">
        <v>1.49E-3</v>
      </c>
      <c r="Y259">
        <v>8596.85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76</v>
      </c>
      <c r="AG259">
        <v>1.49E-3</v>
      </c>
      <c r="AH259">
        <v>2</v>
      </c>
      <c r="AI259">
        <v>52213560</v>
      </c>
      <c r="AJ259">
        <v>228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ROW(Source!A421)</f>
        <v>421</v>
      </c>
      <c r="B260">
        <v>52213568</v>
      </c>
      <c r="C260">
        <v>52213555</v>
      </c>
      <c r="D260">
        <v>30571295</v>
      </c>
      <c r="E260">
        <v>1</v>
      </c>
      <c r="F260">
        <v>1</v>
      </c>
      <c r="G260">
        <v>30515945</v>
      </c>
      <c r="H260">
        <v>3</v>
      </c>
      <c r="I260" t="s">
        <v>364</v>
      </c>
      <c r="J260" t="s">
        <v>365</v>
      </c>
      <c r="K260" t="s">
        <v>366</v>
      </c>
      <c r="L260">
        <v>1354</v>
      </c>
      <c r="N260">
        <v>1010</v>
      </c>
      <c r="O260" t="s">
        <v>47</v>
      </c>
      <c r="P260" t="s">
        <v>47</v>
      </c>
      <c r="Q260">
        <v>1</v>
      </c>
      <c r="X260">
        <v>528</v>
      </c>
      <c r="Y260">
        <v>3.86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76</v>
      </c>
      <c r="AG260">
        <v>528</v>
      </c>
      <c r="AH260">
        <v>2</v>
      </c>
      <c r="AI260">
        <v>52213561</v>
      </c>
      <c r="AJ260">
        <v>229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ROW(Source!A421)</f>
        <v>421</v>
      </c>
      <c r="B261">
        <v>52213569</v>
      </c>
      <c r="C261">
        <v>52213555</v>
      </c>
      <c r="D261">
        <v>30571525</v>
      </c>
      <c r="E261">
        <v>1</v>
      </c>
      <c r="F261">
        <v>1</v>
      </c>
      <c r="G261">
        <v>30515945</v>
      </c>
      <c r="H261">
        <v>3</v>
      </c>
      <c r="I261" t="s">
        <v>367</v>
      </c>
      <c r="J261" t="s">
        <v>368</v>
      </c>
      <c r="K261" t="s">
        <v>369</v>
      </c>
      <c r="L261">
        <v>1348</v>
      </c>
      <c r="N261">
        <v>1009</v>
      </c>
      <c r="O261" t="s">
        <v>323</v>
      </c>
      <c r="P261" t="s">
        <v>323</v>
      </c>
      <c r="Q261">
        <v>1000</v>
      </c>
      <c r="X261">
        <v>7.7999999999999996E-3</v>
      </c>
      <c r="Y261">
        <v>11242.42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76</v>
      </c>
      <c r="AG261">
        <v>7.7999999999999996E-3</v>
      </c>
      <c r="AH261">
        <v>2</v>
      </c>
      <c r="AI261">
        <v>52213562</v>
      </c>
      <c r="AJ261">
        <v>230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ROW(Source!A421)</f>
        <v>421</v>
      </c>
      <c r="B262">
        <v>52213570</v>
      </c>
      <c r="C262">
        <v>52213555</v>
      </c>
      <c r="D262">
        <v>30532337</v>
      </c>
      <c r="E262">
        <v>30515945</v>
      </c>
      <c r="F262">
        <v>1</v>
      </c>
      <c r="G262">
        <v>30515945</v>
      </c>
      <c r="H262">
        <v>3</v>
      </c>
      <c r="I262" t="s">
        <v>433</v>
      </c>
      <c r="J262" t="s">
        <v>3</v>
      </c>
      <c r="K262" t="s">
        <v>435</v>
      </c>
      <c r="L262">
        <v>1348</v>
      </c>
      <c r="N262">
        <v>1009</v>
      </c>
      <c r="O262" t="s">
        <v>323</v>
      </c>
      <c r="P262" t="s">
        <v>323</v>
      </c>
      <c r="Q262">
        <v>1000</v>
      </c>
      <c r="X262">
        <v>1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 t="s">
        <v>76</v>
      </c>
      <c r="AG262">
        <v>1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ROW(Source!A424)</f>
        <v>424</v>
      </c>
      <c r="B263">
        <v>52213577</v>
      </c>
      <c r="C263">
        <v>52213572</v>
      </c>
      <c r="D263">
        <v>30515951</v>
      </c>
      <c r="E263">
        <v>30515945</v>
      </c>
      <c r="F263">
        <v>1</v>
      </c>
      <c r="G263">
        <v>30515945</v>
      </c>
      <c r="H263">
        <v>1</v>
      </c>
      <c r="I263" t="s">
        <v>301</v>
      </c>
      <c r="J263" t="s">
        <v>3</v>
      </c>
      <c r="K263" t="s">
        <v>302</v>
      </c>
      <c r="L263">
        <v>1191</v>
      </c>
      <c r="N263">
        <v>1013</v>
      </c>
      <c r="O263" t="s">
        <v>303</v>
      </c>
      <c r="P263" t="s">
        <v>303</v>
      </c>
      <c r="Q263">
        <v>1</v>
      </c>
      <c r="X263">
        <v>25.2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26</v>
      </c>
      <c r="AG263">
        <v>33.264000000000003</v>
      </c>
      <c r="AH263">
        <v>2</v>
      </c>
      <c r="AI263">
        <v>52213573</v>
      </c>
      <c r="AJ263">
        <v>231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ROW(Source!A424)</f>
        <v>424</v>
      </c>
      <c r="B264">
        <v>52213578</v>
      </c>
      <c r="C264">
        <v>52213572</v>
      </c>
      <c r="D264">
        <v>30596074</v>
      </c>
      <c r="E264">
        <v>1</v>
      </c>
      <c r="F264">
        <v>1</v>
      </c>
      <c r="G264">
        <v>30515945</v>
      </c>
      <c r="H264">
        <v>2</v>
      </c>
      <c r="I264" t="s">
        <v>349</v>
      </c>
      <c r="J264" t="s">
        <v>350</v>
      </c>
      <c r="K264" t="s">
        <v>351</v>
      </c>
      <c r="L264">
        <v>1368</v>
      </c>
      <c r="N264">
        <v>1011</v>
      </c>
      <c r="O264" t="s">
        <v>307</v>
      </c>
      <c r="P264" t="s">
        <v>307</v>
      </c>
      <c r="Q264">
        <v>1</v>
      </c>
      <c r="X264">
        <v>2.2999999999999998</v>
      </c>
      <c r="Y264">
        <v>0</v>
      </c>
      <c r="Z264">
        <v>83.1</v>
      </c>
      <c r="AA264">
        <v>12.62</v>
      </c>
      <c r="AB264">
        <v>0</v>
      </c>
      <c r="AC264">
        <v>0</v>
      </c>
      <c r="AD264">
        <v>1</v>
      </c>
      <c r="AE264">
        <v>0</v>
      </c>
      <c r="AF264" t="s">
        <v>26</v>
      </c>
      <c r="AG264">
        <v>3.036</v>
      </c>
      <c r="AH264">
        <v>2</v>
      </c>
      <c r="AI264">
        <v>52213574</v>
      </c>
      <c r="AJ264">
        <v>232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ROW(Source!A424)</f>
        <v>424</v>
      </c>
      <c r="B265">
        <v>52213579</v>
      </c>
      <c r="C265">
        <v>52213572</v>
      </c>
      <c r="D265">
        <v>30571502</v>
      </c>
      <c r="E265">
        <v>1</v>
      </c>
      <c r="F265">
        <v>1</v>
      </c>
      <c r="G265">
        <v>30515945</v>
      </c>
      <c r="H265">
        <v>3</v>
      </c>
      <c r="I265" t="s">
        <v>370</v>
      </c>
      <c r="J265" t="s">
        <v>371</v>
      </c>
      <c r="K265" t="s">
        <v>372</v>
      </c>
      <c r="L265">
        <v>1348</v>
      </c>
      <c r="N265">
        <v>1009</v>
      </c>
      <c r="O265" t="s">
        <v>323</v>
      </c>
      <c r="P265" t="s">
        <v>323</v>
      </c>
      <c r="Q265">
        <v>1000</v>
      </c>
      <c r="X265">
        <v>1.9800000000000002E-2</v>
      </c>
      <c r="Y265">
        <v>10907.06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54</v>
      </c>
      <c r="AG265">
        <v>1.9800000000000002E-2</v>
      </c>
      <c r="AH265">
        <v>2</v>
      </c>
      <c r="AI265">
        <v>52213575</v>
      </c>
      <c r="AJ265">
        <v>233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ROW(Source!A424)</f>
        <v>424</v>
      </c>
      <c r="B266">
        <v>52213580</v>
      </c>
      <c r="C266">
        <v>52213572</v>
      </c>
      <c r="D266">
        <v>48593126</v>
      </c>
      <c r="E266">
        <v>1</v>
      </c>
      <c r="F266">
        <v>1</v>
      </c>
      <c r="G266">
        <v>30515945</v>
      </c>
      <c r="H266">
        <v>3</v>
      </c>
      <c r="I266" t="s">
        <v>373</v>
      </c>
      <c r="J266" t="s">
        <v>374</v>
      </c>
      <c r="K266" t="s">
        <v>375</v>
      </c>
      <c r="L266">
        <v>1355</v>
      </c>
      <c r="N266">
        <v>1010</v>
      </c>
      <c r="O266" t="s">
        <v>244</v>
      </c>
      <c r="P266" t="s">
        <v>244</v>
      </c>
      <c r="Q266">
        <v>100</v>
      </c>
      <c r="X266">
        <v>3.41</v>
      </c>
      <c r="Y266">
        <v>222.31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54</v>
      </c>
      <c r="AG266">
        <v>3.41</v>
      </c>
      <c r="AH266">
        <v>2</v>
      </c>
      <c r="AI266">
        <v>52213576</v>
      </c>
      <c r="AJ266">
        <v>234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ROW(Source!A424)</f>
        <v>424</v>
      </c>
      <c r="B267">
        <v>52213581</v>
      </c>
      <c r="C267">
        <v>52213572</v>
      </c>
      <c r="D267">
        <v>48589729</v>
      </c>
      <c r="E267">
        <v>30515945</v>
      </c>
      <c r="F267">
        <v>1</v>
      </c>
      <c r="G267">
        <v>30515945</v>
      </c>
      <c r="H267">
        <v>3</v>
      </c>
      <c r="I267" t="s">
        <v>436</v>
      </c>
      <c r="J267" t="s">
        <v>3</v>
      </c>
      <c r="K267" t="s">
        <v>437</v>
      </c>
      <c r="L267">
        <v>1348</v>
      </c>
      <c r="N267">
        <v>1009</v>
      </c>
      <c r="O267" t="s">
        <v>323</v>
      </c>
      <c r="P267" t="s">
        <v>323</v>
      </c>
      <c r="Q267">
        <v>1000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 t="s">
        <v>54</v>
      </c>
      <c r="AG267">
        <v>0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ROW(Source!A425)</f>
        <v>425</v>
      </c>
      <c r="B268">
        <v>52213577</v>
      </c>
      <c r="C268">
        <v>52213572</v>
      </c>
      <c r="D268">
        <v>30515951</v>
      </c>
      <c r="E268">
        <v>30515945</v>
      </c>
      <c r="F268">
        <v>1</v>
      </c>
      <c r="G268">
        <v>30515945</v>
      </c>
      <c r="H268">
        <v>1</v>
      </c>
      <c r="I268" t="s">
        <v>301</v>
      </c>
      <c r="J268" t="s">
        <v>3</v>
      </c>
      <c r="K268" t="s">
        <v>302</v>
      </c>
      <c r="L268">
        <v>1191</v>
      </c>
      <c r="N268">
        <v>1013</v>
      </c>
      <c r="O268" t="s">
        <v>303</v>
      </c>
      <c r="P268" t="s">
        <v>303</v>
      </c>
      <c r="Q268">
        <v>1</v>
      </c>
      <c r="X268">
        <v>25.2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26</v>
      </c>
      <c r="AG268">
        <v>33.264000000000003</v>
      </c>
      <c r="AH268">
        <v>2</v>
      </c>
      <c r="AI268">
        <v>52213573</v>
      </c>
      <c r="AJ268">
        <v>235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ROW(Source!A425)</f>
        <v>425</v>
      </c>
      <c r="B269">
        <v>52213578</v>
      </c>
      <c r="C269">
        <v>52213572</v>
      </c>
      <c r="D269">
        <v>30596074</v>
      </c>
      <c r="E269">
        <v>1</v>
      </c>
      <c r="F269">
        <v>1</v>
      </c>
      <c r="G269">
        <v>30515945</v>
      </c>
      <c r="H269">
        <v>2</v>
      </c>
      <c r="I269" t="s">
        <v>349</v>
      </c>
      <c r="J269" t="s">
        <v>350</v>
      </c>
      <c r="K269" t="s">
        <v>351</v>
      </c>
      <c r="L269">
        <v>1368</v>
      </c>
      <c r="N269">
        <v>1011</v>
      </c>
      <c r="O269" t="s">
        <v>307</v>
      </c>
      <c r="P269" t="s">
        <v>307</v>
      </c>
      <c r="Q269">
        <v>1</v>
      </c>
      <c r="X269">
        <v>2.2999999999999998</v>
      </c>
      <c r="Y269">
        <v>0</v>
      </c>
      <c r="Z269">
        <v>83.1</v>
      </c>
      <c r="AA269">
        <v>12.62</v>
      </c>
      <c r="AB269">
        <v>0</v>
      </c>
      <c r="AC269">
        <v>0</v>
      </c>
      <c r="AD269">
        <v>1</v>
      </c>
      <c r="AE269">
        <v>0</v>
      </c>
      <c r="AF269" t="s">
        <v>26</v>
      </c>
      <c r="AG269">
        <v>3.036</v>
      </c>
      <c r="AH269">
        <v>2</v>
      </c>
      <c r="AI269">
        <v>52213574</v>
      </c>
      <c r="AJ269">
        <v>236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ROW(Source!A425)</f>
        <v>425</v>
      </c>
      <c r="B270">
        <v>52213579</v>
      </c>
      <c r="C270">
        <v>52213572</v>
      </c>
      <c r="D270">
        <v>30571502</v>
      </c>
      <c r="E270">
        <v>1</v>
      </c>
      <c r="F270">
        <v>1</v>
      </c>
      <c r="G270">
        <v>30515945</v>
      </c>
      <c r="H270">
        <v>3</v>
      </c>
      <c r="I270" t="s">
        <v>370</v>
      </c>
      <c r="J270" t="s">
        <v>371</v>
      </c>
      <c r="K270" t="s">
        <v>372</v>
      </c>
      <c r="L270">
        <v>1348</v>
      </c>
      <c r="N270">
        <v>1009</v>
      </c>
      <c r="O270" t="s">
        <v>323</v>
      </c>
      <c r="P270" t="s">
        <v>323</v>
      </c>
      <c r="Q270">
        <v>1000</v>
      </c>
      <c r="X270">
        <v>1.9800000000000002E-2</v>
      </c>
      <c r="Y270">
        <v>10907.06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54</v>
      </c>
      <c r="AG270">
        <v>1.9800000000000002E-2</v>
      </c>
      <c r="AH270">
        <v>2</v>
      </c>
      <c r="AI270">
        <v>52213575</v>
      </c>
      <c r="AJ270">
        <v>237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ROW(Source!A425)</f>
        <v>425</v>
      </c>
      <c r="B271">
        <v>52213580</v>
      </c>
      <c r="C271">
        <v>52213572</v>
      </c>
      <c r="D271">
        <v>48593126</v>
      </c>
      <c r="E271">
        <v>1</v>
      </c>
      <c r="F271">
        <v>1</v>
      </c>
      <c r="G271">
        <v>30515945</v>
      </c>
      <c r="H271">
        <v>3</v>
      </c>
      <c r="I271" t="s">
        <v>373</v>
      </c>
      <c r="J271" t="s">
        <v>374</v>
      </c>
      <c r="K271" t="s">
        <v>375</v>
      </c>
      <c r="L271">
        <v>1355</v>
      </c>
      <c r="N271">
        <v>1010</v>
      </c>
      <c r="O271" t="s">
        <v>244</v>
      </c>
      <c r="P271" t="s">
        <v>244</v>
      </c>
      <c r="Q271">
        <v>100</v>
      </c>
      <c r="X271">
        <v>3.41</v>
      </c>
      <c r="Y271">
        <v>222.31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54</v>
      </c>
      <c r="AG271">
        <v>3.41</v>
      </c>
      <c r="AH271">
        <v>2</v>
      </c>
      <c r="AI271">
        <v>52213576</v>
      </c>
      <c r="AJ271">
        <v>238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ROW(Source!A425)</f>
        <v>425</v>
      </c>
      <c r="B272">
        <v>52213581</v>
      </c>
      <c r="C272">
        <v>52213572</v>
      </c>
      <c r="D272">
        <v>48589729</v>
      </c>
      <c r="E272">
        <v>30515945</v>
      </c>
      <c r="F272">
        <v>1</v>
      </c>
      <c r="G272">
        <v>30515945</v>
      </c>
      <c r="H272">
        <v>3</v>
      </c>
      <c r="I272" t="s">
        <v>436</v>
      </c>
      <c r="J272" t="s">
        <v>3</v>
      </c>
      <c r="K272" t="s">
        <v>437</v>
      </c>
      <c r="L272">
        <v>1348</v>
      </c>
      <c r="N272">
        <v>1009</v>
      </c>
      <c r="O272" t="s">
        <v>323</v>
      </c>
      <c r="P272" t="s">
        <v>323</v>
      </c>
      <c r="Q272">
        <v>1000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 t="s">
        <v>54</v>
      </c>
      <c r="AG272">
        <v>0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ROW(Source!A495)</f>
        <v>495</v>
      </c>
      <c r="B273">
        <v>52213595</v>
      </c>
      <c r="C273">
        <v>52213584</v>
      </c>
      <c r="D273">
        <v>30515951</v>
      </c>
      <c r="E273">
        <v>30515945</v>
      </c>
      <c r="F273">
        <v>1</v>
      </c>
      <c r="G273">
        <v>30515945</v>
      </c>
      <c r="H273">
        <v>1</v>
      </c>
      <c r="I273" t="s">
        <v>301</v>
      </c>
      <c r="J273" t="s">
        <v>3</v>
      </c>
      <c r="K273" t="s">
        <v>302</v>
      </c>
      <c r="L273">
        <v>1191</v>
      </c>
      <c r="N273">
        <v>1013</v>
      </c>
      <c r="O273" t="s">
        <v>303</v>
      </c>
      <c r="P273" t="s">
        <v>303</v>
      </c>
      <c r="Q273">
        <v>1</v>
      </c>
      <c r="X273">
        <v>16.739999999999998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1</v>
      </c>
      <c r="AF273" t="s">
        <v>26</v>
      </c>
      <c r="AG273">
        <v>22.096799999999998</v>
      </c>
      <c r="AH273">
        <v>2</v>
      </c>
      <c r="AI273">
        <v>52213585</v>
      </c>
      <c r="AJ273">
        <v>239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ROW(Source!A495)</f>
        <v>495</v>
      </c>
      <c r="B274">
        <v>52213596</v>
      </c>
      <c r="C274">
        <v>52213584</v>
      </c>
      <c r="D274">
        <v>30595921</v>
      </c>
      <c r="E274">
        <v>1</v>
      </c>
      <c r="F274">
        <v>1</v>
      </c>
      <c r="G274">
        <v>30515945</v>
      </c>
      <c r="H274">
        <v>2</v>
      </c>
      <c r="I274" t="s">
        <v>402</v>
      </c>
      <c r="J274" t="s">
        <v>403</v>
      </c>
      <c r="K274" t="s">
        <v>404</v>
      </c>
      <c r="L274">
        <v>1368</v>
      </c>
      <c r="N274">
        <v>1011</v>
      </c>
      <c r="O274" t="s">
        <v>307</v>
      </c>
      <c r="P274" t="s">
        <v>307</v>
      </c>
      <c r="Q274">
        <v>1</v>
      </c>
      <c r="X274">
        <v>1.69</v>
      </c>
      <c r="Y274">
        <v>0</v>
      </c>
      <c r="Z274">
        <v>36.08</v>
      </c>
      <c r="AA274">
        <v>3.1</v>
      </c>
      <c r="AB274">
        <v>0</v>
      </c>
      <c r="AC274">
        <v>0</v>
      </c>
      <c r="AD274">
        <v>1</v>
      </c>
      <c r="AE274">
        <v>0</v>
      </c>
      <c r="AF274" t="s">
        <v>26</v>
      </c>
      <c r="AG274">
        <v>2.2308000000000003</v>
      </c>
      <c r="AH274">
        <v>2</v>
      </c>
      <c r="AI274">
        <v>52213586</v>
      </c>
      <c r="AJ274">
        <v>240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ROW(Source!A495)</f>
        <v>495</v>
      </c>
      <c r="B275">
        <v>52213597</v>
      </c>
      <c r="C275">
        <v>52213584</v>
      </c>
      <c r="D275">
        <v>30596074</v>
      </c>
      <c r="E275">
        <v>1</v>
      </c>
      <c r="F275">
        <v>1</v>
      </c>
      <c r="G275">
        <v>30515945</v>
      </c>
      <c r="H275">
        <v>2</v>
      </c>
      <c r="I275" t="s">
        <v>349</v>
      </c>
      <c r="J275" t="s">
        <v>350</v>
      </c>
      <c r="K275" t="s">
        <v>351</v>
      </c>
      <c r="L275">
        <v>1368</v>
      </c>
      <c r="N275">
        <v>1011</v>
      </c>
      <c r="O275" t="s">
        <v>307</v>
      </c>
      <c r="P275" t="s">
        <v>307</v>
      </c>
      <c r="Q275">
        <v>1</v>
      </c>
      <c r="X275">
        <v>0.01</v>
      </c>
      <c r="Y275">
        <v>0</v>
      </c>
      <c r="Z275">
        <v>83.1</v>
      </c>
      <c r="AA275">
        <v>12.62</v>
      </c>
      <c r="AB275">
        <v>0</v>
      </c>
      <c r="AC275">
        <v>0</v>
      </c>
      <c r="AD275">
        <v>1</v>
      </c>
      <c r="AE275">
        <v>0</v>
      </c>
      <c r="AF275" t="s">
        <v>26</v>
      </c>
      <c r="AG275">
        <v>1.3200000000000002E-2</v>
      </c>
      <c r="AH275">
        <v>2</v>
      </c>
      <c r="AI275">
        <v>52213587</v>
      </c>
      <c r="AJ275">
        <v>241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ROW(Source!A495)</f>
        <v>495</v>
      </c>
      <c r="B276">
        <v>52213598</v>
      </c>
      <c r="C276">
        <v>52213584</v>
      </c>
      <c r="D276">
        <v>30595424</v>
      </c>
      <c r="E276">
        <v>1</v>
      </c>
      <c r="F276">
        <v>1</v>
      </c>
      <c r="G276">
        <v>30515945</v>
      </c>
      <c r="H276">
        <v>2</v>
      </c>
      <c r="I276" t="s">
        <v>405</v>
      </c>
      <c r="J276" t="s">
        <v>406</v>
      </c>
      <c r="K276" t="s">
        <v>407</v>
      </c>
      <c r="L276">
        <v>1368</v>
      </c>
      <c r="N276">
        <v>1011</v>
      </c>
      <c r="O276" t="s">
        <v>307</v>
      </c>
      <c r="P276" t="s">
        <v>307</v>
      </c>
      <c r="Q276">
        <v>1</v>
      </c>
      <c r="X276">
        <v>0.17</v>
      </c>
      <c r="Y276">
        <v>0</v>
      </c>
      <c r="Z276">
        <v>0.17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26</v>
      </c>
      <c r="AG276">
        <v>0.22440000000000004</v>
      </c>
      <c r="AH276">
        <v>2</v>
      </c>
      <c r="AI276">
        <v>52213588</v>
      </c>
      <c r="AJ276">
        <v>242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ROW(Source!A495)</f>
        <v>495</v>
      </c>
      <c r="B277">
        <v>52213599</v>
      </c>
      <c r="C277">
        <v>52213584</v>
      </c>
      <c r="D277">
        <v>30571178</v>
      </c>
      <c r="E277">
        <v>1</v>
      </c>
      <c r="F277">
        <v>1</v>
      </c>
      <c r="G277">
        <v>30515945</v>
      </c>
      <c r="H277">
        <v>3</v>
      </c>
      <c r="I277" t="s">
        <v>408</v>
      </c>
      <c r="J277" t="s">
        <v>409</v>
      </c>
      <c r="K277" t="s">
        <v>410</v>
      </c>
      <c r="L277">
        <v>1346</v>
      </c>
      <c r="N277">
        <v>1009</v>
      </c>
      <c r="O277" t="s">
        <v>166</v>
      </c>
      <c r="P277" t="s">
        <v>166</v>
      </c>
      <c r="Q277">
        <v>1</v>
      </c>
      <c r="X277">
        <v>0.5</v>
      </c>
      <c r="Y277">
        <v>1.61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0.5</v>
      </c>
      <c r="AH277">
        <v>2</v>
      </c>
      <c r="AI277">
        <v>52213589</v>
      </c>
      <c r="AJ277">
        <v>243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ROW(Source!A495)</f>
        <v>495</v>
      </c>
      <c r="B278">
        <v>52213600</v>
      </c>
      <c r="C278">
        <v>52213584</v>
      </c>
      <c r="D278">
        <v>30572395</v>
      </c>
      <c r="E278">
        <v>1</v>
      </c>
      <c r="F278">
        <v>1</v>
      </c>
      <c r="G278">
        <v>30515945</v>
      </c>
      <c r="H278">
        <v>3</v>
      </c>
      <c r="I278" t="s">
        <v>411</v>
      </c>
      <c r="J278" t="s">
        <v>412</v>
      </c>
      <c r="K278" t="s">
        <v>413</v>
      </c>
      <c r="L278">
        <v>1327</v>
      </c>
      <c r="N278">
        <v>1005</v>
      </c>
      <c r="O278" t="s">
        <v>414</v>
      </c>
      <c r="P278" t="s">
        <v>414</v>
      </c>
      <c r="Q278">
        <v>1</v>
      </c>
      <c r="X278">
        <v>0.08</v>
      </c>
      <c r="Y278">
        <v>127.33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3</v>
      </c>
      <c r="AG278">
        <v>0.08</v>
      </c>
      <c r="AH278">
        <v>2</v>
      </c>
      <c r="AI278">
        <v>52213590</v>
      </c>
      <c r="AJ278">
        <v>244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ROW(Source!A495)</f>
        <v>495</v>
      </c>
      <c r="B279">
        <v>52213601</v>
      </c>
      <c r="C279">
        <v>52213584</v>
      </c>
      <c r="D279">
        <v>30573415</v>
      </c>
      <c r="E279">
        <v>1</v>
      </c>
      <c r="F279">
        <v>1</v>
      </c>
      <c r="G279">
        <v>30515945</v>
      </c>
      <c r="H279">
        <v>3</v>
      </c>
      <c r="I279" t="s">
        <v>415</v>
      </c>
      <c r="J279" t="s">
        <v>416</v>
      </c>
      <c r="K279" t="s">
        <v>417</v>
      </c>
      <c r="L279">
        <v>1346</v>
      </c>
      <c r="N279">
        <v>1009</v>
      </c>
      <c r="O279" t="s">
        <v>166</v>
      </c>
      <c r="P279" t="s">
        <v>166</v>
      </c>
      <c r="Q279">
        <v>1</v>
      </c>
      <c r="X279">
        <v>2.6280000000000001</v>
      </c>
      <c r="Y279">
        <v>6.27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3</v>
      </c>
      <c r="AG279">
        <v>2.6280000000000001</v>
      </c>
      <c r="AH279">
        <v>2</v>
      </c>
      <c r="AI279">
        <v>52213591</v>
      </c>
      <c r="AJ279">
        <v>245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ROW(Source!A495)</f>
        <v>495</v>
      </c>
      <c r="B280">
        <v>52213602</v>
      </c>
      <c r="C280">
        <v>52213584</v>
      </c>
      <c r="D280">
        <v>30573579</v>
      </c>
      <c r="E280">
        <v>1</v>
      </c>
      <c r="F280">
        <v>1</v>
      </c>
      <c r="G280">
        <v>30515945</v>
      </c>
      <c r="H280">
        <v>3</v>
      </c>
      <c r="I280" t="s">
        <v>418</v>
      </c>
      <c r="J280" t="s">
        <v>419</v>
      </c>
      <c r="K280" t="s">
        <v>420</v>
      </c>
      <c r="L280">
        <v>1354</v>
      </c>
      <c r="N280">
        <v>1010</v>
      </c>
      <c r="O280" t="s">
        <v>47</v>
      </c>
      <c r="P280" t="s">
        <v>47</v>
      </c>
      <c r="Q280">
        <v>1</v>
      </c>
      <c r="X280">
        <v>3.58</v>
      </c>
      <c r="Y280">
        <v>3.22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3.58</v>
      </c>
      <c r="AH280">
        <v>2</v>
      </c>
      <c r="AI280">
        <v>52213592</v>
      </c>
      <c r="AJ280">
        <v>246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ROW(Source!A495)</f>
        <v>495</v>
      </c>
      <c r="B281">
        <v>52213603</v>
      </c>
      <c r="C281">
        <v>52213584</v>
      </c>
      <c r="D281">
        <v>30571906</v>
      </c>
      <c r="E281">
        <v>1</v>
      </c>
      <c r="F281">
        <v>1</v>
      </c>
      <c r="G281">
        <v>30515945</v>
      </c>
      <c r="H281">
        <v>3</v>
      </c>
      <c r="I281" t="s">
        <v>421</v>
      </c>
      <c r="J281" t="s">
        <v>422</v>
      </c>
      <c r="K281" t="s">
        <v>423</v>
      </c>
      <c r="L281">
        <v>1348</v>
      </c>
      <c r="N281">
        <v>1009</v>
      </c>
      <c r="O281" t="s">
        <v>323</v>
      </c>
      <c r="P281" t="s">
        <v>323</v>
      </c>
      <c r="Q281">
        <v>1000</v>
      </c>
      <c r="X281">
        <v>2.0000000000000002E-5</v>
      </c>
      <c r="Y281">
        <v>81246.399999999994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2.0000000000000002E-5</v>
      </c>
      <c r="AH281">
        <v>2</v>
      </c>
      <c r="AI281">
        <v>52213593</v>
      </c>
      <c r="AJ281">
        <v>247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ROW(Source!A495)</f>
        <v>495</v>
      </c>
      <c r="B282">
        <v>52213604</v>
      </c>
      <c r="C282">
        <v>52213584</v>
      </c>
      <c r="D282">
        <v>30574814</v>
      </c>
      <c r="E282">
        <v>1</v>
      </c>
      <c r="F282">
        <v>1</v>
      </c>
      <c r="G282">
        <v>30515945</v>
      </c>
      <c r="H282">
        <v>3</v>
      </c>
      <c r="I282" t="s">
        <v>424</v>
      </c>
      <c r="J282" t="s">
        <v>425</v>
      </c>
      <c r="K282" t="s">
        <v>426</v>
      </c>
      <c r="L282">
        <v>1296</v>
      </c>
      <c r="N282">
        <v>1002</v>
      </c>
      <c r="O282" t="s">
        <v>427</v>
      </c>
      <c r="P282" t="s">
        <v>427</v>
      </c>
      <c r="Q282">
        <v>1</v>
      </c>
      <c r="X282">
        <v>0.9</v>
      </c>
      <c r="Y282">
        <v>16.260000000000002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</v>
      </c>
      <c r="AG282">
        <v>0.9</v>
      </c>
      <c r="AH282">
        <v>2</v>
      </c>
      <c r="AI282">
        <v>52213594</v>
      </c>
      <c r="AJ282">
        <v>248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ROW(Source!A495)</f>
        <v>495</v>
      </c>
      <c r="B283">
        <v>52213605</v>
      </c>
      <c r="C283">
        <v>52213584</v>
      </c>
      <c r="D283">
        <v>48574919</v>
      </c>
      <c r="E283">
        <v>30515945</v>
      </c>
      <c r="F283">
        <v>1</v>
      </c>
      <c r="G283">
        <v>30515945</v>
      </c>
      <c r="H283">
        <v>3</v>
      </c>
      <c r="I283" t="s">
        <v>446</v>
      </c>
      <c r="J283" t="s">
        <v>3</v>
      </c>
      <c r="K283" t="s">
        <v>447</v>
      </c>
      <c r="L283">
        <v>1391</v>
      </c>
      <c r="N283">
        <v>1013</v>
      </c>
      <c r="O283" t="s">
        <v>294</v>
      </c>
      <c r="P283" t="s">
        <v>294</v>
      </c>
      <c r="Q283">
        <v>1</v>
      </c>
      <c r="X283">
        <v>1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 t="s">
        <v>3</v>
      </c>
      <c r="AG283">
        <v>1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ROW(Source!A496)</f>
        <v>496</v>
      </c>
      <c r="B284">
        <v>52213595</v>
      </c>
      <c r="C284">
        <v>52213584</v>
      </c>
      <c r="D284">
        <v>30515951</v>
      </c>
      <c r="E284">
        <v>30515945</v>
      </c>
      <c r="F284">
        <v>1</v>
      </c>
      <c r="G284">
        <v>30515945</v>
      </c>
      <c r="H284">
        <v>1</v>
      </c>
      <c r="I284" t="s">
        <v>301</v>
      </c>
      <c r="J284" t="s">
        <v>3</v>
      </c>
      <c r="K284" t="s">
        <v>302</v>
      </c>
      <c r="L284">
        <v>1191</v>
      </c>
      <c r="N284">
        <v>1013</v>
      </c>
      <c r="O284" t="s">
        <v>303</v>
      </c>
      <c r="P284" t="s">
        <v>303</v>
      </c>
      <c r="Q284">
        <v>1</v>
      </c>
      <c r="X284">
        <v>16.739999999999998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1</v>
      </c>
      <c r="AF284" t="s">
        <v>26</v>
      </c>
      <c r="AG284">
        <v>22.096799999999998</v>
      </c>
      <c r="AH284">
        <v>2</v>
      </c>
      <c r="AI284">
        <v>52213585</v>
      </c>
      <c r="AJ284">
        <v>249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ROW(Source!A496)</f>
        <v>496</v>
      </c>
      <c r="B285">
        <v>52213596</v>
      </c>
      <c r="C285">
        <v>52213584</v>
      </c>
      <c r="D285">
        <v>30595921</v>
      </c>
      <c r="E285">
        <v>1</v>
      </c>
      <c r="F285">
        <v>1</v>
      </c>
      <c r="G285">
        <v>30515945</v>
      </c>
      <c r="H285">
        <v>2</v>
      </c>
      <c r="I285" t="s">
        <v>402</v>
      </c>
      <c r="J285" t="s">
        <v>403</v>
      </c>
      <c r="K285" t="s">
        <v>404</v>
      </c>
      <c r="L285">
        <v>1368</v>
      </c>
      <c r="N285">
        <v>1011</v>
      </c>
      <c r="O285" t="s">
        <v>307</v>
      </c>
      <c r="P285" t="s">
        <v>307</v>
      </c>
      <c r="Q285">
        <v>1</v>
      </c>
      <c r="X285">
        <v>1.69</v>
      </c>
      <c r="Y285">
        <v>0</v>
      </c>
      <c r="Z285">
        <v>36.08</v>
      </c>
      <c r="AA285">
        <v>3.1</v>
      </c>
      <c r="AB285">
        <v>0</v>
      </c>
      <c r="AC285">
        <v>0</v>
      </c>
      <c r="AD285">
        <v>1</v>
      </c>
      <c r="AE285">
        <v>0</v>
      </c>
      <c r="AF285" t="s">
        <v>26</v>
      </c>
      <c r="AG285">
        <v>2.2308000000000003</v>
      </c>
      <c r="AH285">
        <v>2</v>
      </c>
      <c r="AI285">
        <v>52213586</v>
      </c>
      <c r="AJ285">
        <v>250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ROW(Source!A496)</f>
        <v>496</v>
      </c>
      <c r="B286">
        <v>52213597</v>
      </c>
      <c r="C286">
        <v>52213584</v>
      </c>
      <c r="D286">
        <v>30596074</v>
      </c>
      <c r="E286">
        <v>1</v>
      </c>
      <c r="F286">
        <v>1</v>
      </c>
      <c r="G286">
        <v>30515945</v>
      </c>
      <c r="H286">
        <v>2</v>
      </c>
      <c r="I286" t="s">
        <v>349</v>
      </c>
      <c r="J286" t="s">
        <v>350</v>
      </c>
      <c r="K286" t="s">
        <v>351</v>
      </c>
      <c r="L286">
        <v>1368</v>
      </c>
      <c r="N286">
        <v>1011</v>
      </c>
      <c r="O286" t="s">
        <v>307</v>
      </c>
      <c r="P286" t="s">
        <v>307</v>
      </c>
      <c r="Q286">
        <v>1</v>
      </c>
      <c r="X286">
        <v>0.01</v>
      </c>
      <c r="Y286">
        <v>0</v>
      </c>
      <c r="Z286">
        <v>83.1</v>
      </c>
      <c r="AA286">
        <v>12.62</v>
      </c>
      <c r="AB286">
        <v>0</v>
      </c>
      <c r="AC286">
        <v>0</v>
      </c>
      <c r="AD286">
        <v>1</v>
      </c>
      <c r="AE286">
        <v>0</v>
      </c>
      <c r="AF286" t="s">
        <v>26</v>
      </c>
      <c r="AG286">
        <v>1.3200000000000002E-2</v>
      </c>
      <c r="AH286">
        <v>2</v>
      </c>
      <c r="AI286">
        <v>52213587</v>
      </c>
      <c r="AJ286">
        <v>251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ROW(Source!A496)</f>
        <v>496</v>
      </c>
      <c r="B287">
        <v>52213598</v>
      </c>
      <c r="C287">
        <v>52213584</v>
      </c>
      <c r="D287">
        <v>30595424</v>
      </c>
      <c r="E287">
        <v>1</v>
      </c>
      <c r="F287">
        <v>1</v>
      </c>
      <c r="G287">
        <v>30515945</v>
      </c>
      <c r="H287">
        <v>2</v>
      </c>
      <c r="I287" t="s">
        <v>405</v>
      </c>
      <c r="J287" t="s">
        <v>406</v>
      </c>
      <c r="K287" t="s">
        <v>407</v>
      </c>
      <c r="L287">
        <v>1368</v>
      </c>
      <c r="N287">
        <v>1011</v>
      </c>
      <c r="O287" t="s">
        <v>307</v>
      </c>
      <c r="P287" t="s">
        <v>307</v>
      </c>
      <c r="Q287">
        <v>1</v>
      </c>
      <c r="X287">
        <v>0.17</v>
      </c>
      <c r="Y287">
        <v>0</v>
      </c>
      <c r="Z287">
        <v>0.17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26</v>
      </c>
      <c r="AG287">
        <v>0.22440000000000004</v>
      </c>
      <c r="AH287">
        <v>2</v>
      </c>
      <c r="AI287">
        <v>52213588</v>
      </c>
      <c r="AJ287">
        <v>252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ROW(Source!A496)</f>
        <v>496</v>
      </c>
      <c r="B288">
        <v>52213599</v>
      </c>
      <c r="C288">
        <v>52213584</v>
      </c>
      <c r="D288">
        <v>30571178</v>
      </c>
      <c r="E288">
        <v>1</v>
      </c>
      <c r="F288">
        <v>1</v>
      </c>
      <c r="G288">
        <v>30515945</v>
      </c>
      <c r="H288">
        <v>3</v>
      </c>
      <c r="I288" t="s">
        <v>408</v>
      </c>
      <c r="J288" t="s">
        <v>409</v>
      </c>
      <c r="K288" t="s">
        <v>410</v>
      </c>
      <c r="L288">
        <v>1346</v>
      </c>
      <c r="N288">
        <v>1009</v>
      </c>
      <c r="O288" t="s">
        <v>166</v>
      </c>
      <c r="P288" t="s">
        <v>166</v>
      </c>
      <c r="Q288">
        <v>1</v>
      </c>
      <c r="X288">
        <v>0.5</v>
      </c>
      <c r="Y288">
        <v>1.61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0</v>
      </c>
      <c r="AF288" t="s">
        <v>3</v>
      </c>
      <c r="AG288">
        <v>0.5</v>
      </c>
      <c r="AH288">
        <v>2</v>
      </c>
      <c r="AI288">
        <v>52213589</v>
      </c>
      <c r="AJ288">
        <v>253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ROW(Source!A496)</f>
        <v>496</v>
      </c>
      <c r="B289">
        <v>52213600</v>
      </c>
      <c r="C289">
        <v>52213584</v>
      </c>
      <c r="D289">
        <v>30572395</v>
      </c>
      <c r="E289">
        <v>1</v>
      </c>
      <c r="F289">
        <v>1</v>
      </c>
      <c r="G289">
        <v>30515945</v>
      </c>
      <c r="H289">
        <v>3</v>
      </c>
      <c r="I289" t="s">
        <v>411</v>
      </c>
      <c r="J289" t="s">
        <v>412</v>
      </c>
      <c r="K289" t="s">
        <v>413</v>
      </c>
      <c r="L289">
        <v>1327</v>
      </c>
      <c r="N289">
        <v>1005</v>
      </c>
      <c r="O289" t="s">
        <v>414</v>
      </c>
      <c r="P289" t="s">
        <v>414</v>
      </c>
      <c r="Q289">
        <v>1</v>
      </c>
      <c r="X289">
        <v>0.08</v>
      </c>
      <c r="Y289">
        <v>127.33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0</v>
      </c>
      <c r="AF289" t="s">
        <v>3</v>
      </c>
      <c r="AG289">
        <v>0.08</v>
      </c>
      <c r="AH289">
        <v>2</v>
      </c>
      <c r="AI289">
        <v>52213590</v>
      </c>
      <c r="AJ289">
        <v>254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ROW(Source!A496)</f>
        <v>496</v>
      </c>
      <c r="B290">
        <v>52213601</v>
      </c>
      <c r="C290">
        <v>52213584</v>
      </c>
      <c r="D290">
        <v>30573415</v>
      </c>
      <c r="E290">
        <v>1</v>
      </c>
      <c r="F290">
        <v>1</v>
      </c>
      <c r="G290">
        <v>30515945</v>
      </c>
      <c r="H290">
        <v>3</v>
      </c>
      <c r="I290" t="s">
        <v>415</v>
      </c>
      <c r="J290" t="s">
        <v>416</v>
      </c>
      <c r="K290" t="s">
        <v>417</v>
      </c>
      <c r="L290">
        <v>1346</v>
      </c>
      <c r="N290">
        <v>1009</v>
      </c>
      <c r="O290" t="s">
        <v>166</v>
      </c>
      <c r="P290" t="s">
        <v>166</v>
      </c>
      <c r="Q290">
        <v>1</v>
      </c>
      <c r="X290">
        <v>2.6280000000000001</v>
      </c>
      <c r="Y290">
        <v>6.27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3</v>
      </c>
      <c r="AG290">
        <v>2.6280000000000001</v>
      </c>
      <c r="AH290">
        <v>2</v>
      </c>
      <c r="AI290">
        <v>52213591</v>
      </c>
      <c r="AJ290">
        <v>255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ROW(Source!A496)</f>
        <v>496</v>
      </c>
      <c r="B291">
        <v>52213602</v>
      </c>
      <c r="C291">
        <v>52213584</v>
      </c>
      <c r="D291">
        <v>30573579</v>
      </c>
      <c r="E291">
        <v>1</v>
      </c>
      <c r="F291">
        <v>1</v>
      </c>
      <c r="G291">
        <v>30515945</v>
      </c>
      <c r="H291">
        <v>3</v>
      </c>
      <c r="I291" t="s">
        <v>418</v>
      </c>
      <c r="J291" t="s">
        <v>419</v>
      </c>
      <c r="K291" t="s">
        <v>420</v>
      </c>
      <c r="L291">
        <v>1354</v>
      </c>
      <c r="N291">
        <v>1010</v>
      </c>
      <c r="O291" t="s">
        <v>47</v>
      </c>
      <c r="P291" t="s">
        <v>47</v>
      </c>
      <c r="Q291">
        <v>1</v>
      </c>
      <c r="X291">
        <v>3.58</v>
      </c>
      <c r="Y291">
        <v>3.22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0</v>
      </c>
      <c r="AF291" t="s">
        <v>3</v>
      </c>
      <c r="AG291">
        <v>3.58</v>
      </c>
      <c r="AH291">
        <v>2</v>
      </c>
      <c r="AI291">
        <v>52213592</v>
      </c>
      <c r="AJ291">
        <v>256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ROW(Source!A496)</f>
        <v>496</v>
      </c>
      <c r="B292">
        <v>52213603</v>
      </c>
      <c r="C292">
        <v>52213584</v>
      </c>
      <c r="D292">
        <v>30571906</v>
      </c>
      <c r="E292">
        <v>1</v>
      </c>
      <c r="F292">
        <v>1</v>
      </c>
      <c r="G292">
        <v>30515945</v>
      </c>
      <c r="H292">
        <v>3</v>
      </c>
      <c r="I292" t="s">
        <v>421</v>
      </c>
      <c r="J292" t="s">
        <v>422</v>
      </c>
      <c r="K292" t="s">
        <v>423</v>
      </c>
      <c r="L292">
        <v>1348</v>
      </c>
      <c r="N292">
        <v>1009</v>
      </c>
      <c r="O292" t="s">
        <v>323</v>
      </c>
      <c r="P292" t="s">
        <v>323</v>
      </c>
      <c r="Q292">
        <v>1000</v>
      </c>
      <c r="X292">
        <v>2.0000000000000002E-5</v>
      </c>
      <c r="Y292">
        <v>81246.399999999994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2.0000000000000002E-5</v>
      </c>
      <c r="AH292">
        <v>2</v>
      </c>
      <c r="AI292">
        <v>52213593</v>
      </c>
      <c r="AJ292">
        <v>257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ROW(Source!A496)</f>
        <v>496</v>
      </c>
      <c r="B293">
        <v>52213604</v>
      </c>
      <c r="C293">
        <v>52213584</v>
      </c>
      <c r="D293">
        <v>30574814</v>
      </c>
      <c r="E293">
        <v>1</v>
      </c>
      <c r="F293">
        <v>1</v>
      </c>
      <c r="G293">
        <v>30515945</v>
      </c>
      <c r="H293">
        <v>3</v>
      </c>
      <c r="I293" t="s">
        <v>424</v>
      </c>
      <c r="J293" t="s">
        <v>425</v>
      </c>
      <c r="K293" t="s">
        <v>426</v>
      </c>
      <c r="L293">
        <v>1296</v>
      </c>
      <c r="N293">
        <v>1002</v>
      </c>
      <c r="O293" t="s">
        <v>427</v>
      </c>
      <c r="P293" t="s">
        <v>427</v>
      </c>
      <c r="Q293">
        <v>1</v>
      </c>
      <c r="X293">
        <v>0.9</v>
      </c>
      <c r="Y293">
        <v>16.260000000000002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3</v>
      </c>
      <c r="AG293">
        <v>0.9</v>
      </c>
      <c r="AH293">
        <v>2</v>
      </c>
      <c r="AI293">
        <v>52213594</v>
      </c>
      <c r="AJ293">
        <v>258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ROW(Source!A496)</f>
        <v>496</v>
      </c>
      <c r="B294">
        <v>52213605</v>
      </c>
      <c r="C294">
        <v>52213584</v>
      </c>
      <c r="D294">
        <v>48574919</v>
      </c>
      <c r="E294">
        <v>30515945</v>
      </c>
      <c r="F294">
        <v>1</v>
      </c>
      <c r="G294">
        <v>30515945</v>
      </c>
      <c r="H294">
        <v>3</v>
      </c>
      <c r="I294" t="s">
        <v>446</v>
      </c>
      <c r="J294" t="s">
        <v>3</v>
      </c>
      <c r="K294" t="s">
        <v>447</v>
      </c>
      <c r="L294">
        <v>1391</v>
      </c>
      <c r="N294">
        <v>1013</v>
      </c>
      <c r="O294" t="s">
        <v>294</v>
      </c>
      <c r="P294" t="s">
        <v>294</v>
      </c>
      <c r="Q294">
        <v>1</v>
      </c>
      <c r="X294">
        <v>1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 t="s">
        <v>3</v>
      </c>
      <c r="AG294">
        <v>1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ROW(Source!A499)</f>
        <v>499</v>
      </c>
      <c r="B295">
        <v>52213618</v>
      </c>
      <c r="C295">
        <v>52213607</v>
      </c>
      <c r="D295">
        <v>30515951</v>
      </c>
      <c r="E295">
        <v>30515945</v>
      </c>
      <c r="F295">
        <v>1</v>
      </c>
      <c r="G295">
        <v>30515945</v>
      </c>
      <c r="H295">
        <v>1</v>
      </c>
      <c r="I295" t="s">
        <v>301</v>
      </c>
      <c r="J295" t="s">
        <v>3</v>
      </c>
      <c r="K295" t="s">
        <v>302</v>
      </c>
      <c r="L295">
        <v>1191</v>
      </c>
      <c r="N295">
        <v>1013</v>
      </c>
      <c r="O295" t="s">
        <v>303</v>
      </c>
      <c r="P295" t="s">
        <v>303</v>
      </c>
      <c r="Q295">
        <v>1</v>
      </c>
      <c r="X295">
        <v>16.14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1</v>
      </c>
      <c r="AF295" t="s">
        <v>26</v>
      </c>
      <c r="AG295">
        <v>21.3048</v>
      </c>
      <c r="AH295">
        <v>2</v>
      </c>
      <c r="AI295">
        <v>52213608</v>
      </c>
      <c r="AJ295">
        <v>259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ROW(Source!A499)</f>
        <v>499</v>
      </c>
      <c r="B296">
        <v>52213619</v>
      </c>
      <c r="C296">
        <v>52213607</v>
      </c>
      <c r="D296">
        <v>30595921</v>
      </c>
      <c r="E296">
        <v>1</v>
      </c>
      <c r="F296">
        <v>1</v>
      </c>
      <c r="G296">
        <v>30515945</v>
      </c>
      <c r="H296">
        <v>2</v>
      </c>
      <c r="I296" t="s">
        <v>402</v>
      </c>
      <c r="J296" t="s">
        <v>403</v>
      </c>
      <c r="K296" t="s">
        <v>404</v>
      </c>
      <c r="L296">
        <v>1368</v>
      </c>
      <c r="N296">
        <v>1011</v>
      </c>
      <c r="O296" t="s">
        <v>307</v>
      </c>
      <c r="P296" t="s">
        <v>307</v>
      </c>
      <c r="Q296">
        <v>1</v>
      </c>
      <c r="X296">
        <v>1.46</v>
      </c>
      <c r="Y296">
        <v>0</v>
      </c>
      <c r="Z296">
        <v>36.08</v>
      </c>
      <c r="AA296">
        <v>3.1</v>
      </c>
      <c r="AB296">
        <v>0</v>
      </c>
      <c r="AC296">
        <v>0</v>
      </c>
      <c r="AD296">
        <v>1</v>
      </c>
      <c r="AE296">
        <v>0</v>
      </c>
      <c r="AF296" t="s">
        <v>26</v>
      </c>
      <c r="AG296">
        <v>1.9272000000000002</v>
      </c>
      <c r="AH296">
        <v>2</v>
      </c>
      <c r="AI296">
        <v>52213609</v>
      </c>
      <c r="AJ296">
        <v>260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ROW(Source!A499)</f>
        <v>499</v>
      </c>
      <c r="B297">
        <v>52213620</v>
      </c>
      <c r="C297">
        <v>52213607</v>
      </c>
      <c r="D297">
        <v>30596074</v>
      </c>
      <c r="E297">
        <v>1</v>
      </c>
      <c r="F297">
        <v>1</v>
      </c>
      <c r="G297">
        <v>30515945</v>
      </c>
      <c r="H297">
        <v>2</v>
      </c>
      <c r="I297" t="s">
        <v>349</v>
      </c>
      <c r="J297" t="s">
        <v>350</v>
      </c>
      <c r="K297" t="s">
        <v>351</v>
      </c>
      <c r="L297">
        <v>1368</v>
      </c>
      <c r="N297">
        <v>1011</v>
      </c>
      <c r="O297" t="s">
        <v>307</v>
      </c>
      <c r="P297" t="s">
        <v>307</v>
      </c>
      <c r="Q297">
        <v>1</v>
      </c>
      <c r="X297">
        <v>0.01</v>
      </c>
      <c r="Y297">
        <v>0</v>
      </c>
      <c r="Z297">
        <v>83.1</v>
      </c>
      <c r="AA297">
        <v>12.62</v>
      </c>
      <c r="AB297">
        <v>0</v>
      </c>
      <c r="AC297">
        <v>0</v>
      </c>
      <c r="AD297">
        <v>1</v>
      </c>
      <c r="AE297">
        <v>0</v>
      </c>
      <c r="AF297" t="s">
        <v>26</v>
      </c>
      <c r="AG297">
        <v>1.3200000000000002E-2</v>
      </c>
      <c r="AH297">
        <v>2</v>
      </c>
      <c r="AI297">
        <v>52213610</v>
      </c>
      <c r="AJ297">
        <v>261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ROW(Source!A499)</f>
        <v>499</v>
      </c>
      <c r="B298">
        <v>52213621</v>
      </c>
      <c r="C298">
        <v>52213607</v>
      </c>
      <c r="D298">
        <v>30595424</v>
      </c>
      <c r="E298">
        <v>1</v>
      </c>
      <c r="F298">
        <v>1</v>
      </c>
      <c r="G298">
        <v>30515945</v>
      </c>
      <c r="H298">
        <v>2</v>
      </c>
      <c r="I298" t="s">
        <v>405</v>
      </c>
      <c r="J298" t="s">
        <v>406</v>
      </c>
      <c r="K298" t="s">
        <v>407</v>
      </c>
      <c r="L298">
        <v>1368</v>
      </c>
      <c r="N298">
        <v>1011</v>
      </c>
      <c r="O298" t="s">
        <v>307</v>
      </c>
      <c r="P298" t="s">
        <v>307</v>
      </c>
      <c r="Q298">
        <v>1</v>
      </c>
      <c r="X298">
        <v>0.17</v>
      </c>
      <c r="Y298">
        <v>0</v>
      </c>
      <c r="Z298">
        <v>0.17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26</v>
      </c>
      <c r="AG298">
        <v>0.22440000000000004</v>
      </c>
      <c r="AH298">
        <v>2</v>
      </c>
      <c r="AI298">
        <v>52213611</v>
      </c>
      <c r="AJ298">
        <v>262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ROW(Source!A499)</f>
        <v>499</v>
      </c>
      <c r="B299">
        <v>52213622</v>
      </c>
      <c r="C299">
        <v>52213607</v>
      </c>
      <c r="D299">
        <v>30571178</v>
      </c>
      <c r="E299">
        <v>1</v>
      </c>
      <c r="F299">
        <v>1</v>
      </c>
      <c r="G299">
        <v>30515945</v>
      </c>
      <c r="H299">
        <v>3</v>
      </c>
      <c r="I299" t="s">
        <v>408</v>
      </c>
      <c r="J299" t="s">
        <v>409</v>
      </c>
      <c r="K299" t="s">
        <v>410</v>
      </c>
      <c r="L299">
        <v>1346</v>
      </c>
      <c r="N299">
        <v>1009</v>
      </c>
      <c r="O299" t="s">
        <v>166</v>
      </c>
      <c r="P299" t="s">
        <v>166</v>
      </c>
      <c r="Q299">
        <v>1</v>
      </c>
      <c r="X299">
        <v>0.4</v>
      </c>
      <c r="Y299">
        <v>1.61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3</v>
      </c>
      <c r="AG299">
        <v>0.4</v>
      </c>
      <c r="AH299">
        <v>2</v>
      </c>
      <c r="AI299">
        <v>52213612</v>
      </c>
      <c r="AJ299">
        <v>263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ROW(Source!A499)</f>
        <v>499</v>
      </c>
      <c r="B300">
        <v>52213623</v>
      </c>
      <c r="C300">
        <v>52213607</v>
      </c>
      <c r="D300">
        <v>30572395</v>
      </c>
      <c r="E300">
        <v>1</v>
      </c>
      <c r="F300">
        <v>1</v>
      </c>
      <c r="G300">
        <v>30515945</v>
      </c>
      <c r="H300">
        <v>3</v>
      </c>
      <c r="I300" t="s">
        <v>411</v>
      </c>
      <c r="J300" t="s">
        <v>412</v>
      </c>
      <c r="K300" t="s">
        <v>413</v>
      </c>
      <c r="L300">
        <v>1327</v>
      </c>
      <c r="N300">
        <v>1005</v>
      </c>
      <c r="O300" t="s">
        <v>414</v>
      </c>
      <c r="P300" t="s">
        <v>414</v>
      </c>
      <c r="Q300">
        <v>1</v>
      </c>
      <c r="X300">
        <v>0.16</v>
      </c>
      <c r="Y300">
        <v>127.33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0</v>
      </c>
      <c r="AF300" t="s">
        <v>3</v>
      </c>
      <c r="AG300">
        <v>0.16</v>
      </c>
      <c r="AH300">
        <v>2</v>
      </c>
      <c r="AI300">
        <v>52213613</v>
      </c>
      <c r="AJ300">
        <v>264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ROW(Source!A499)</f>
        <v>499</v>
      </c>
      <c r="B301">
        <v>52213624</v>
      </c>
      <c r="C301">
        <v>52213607</v>
      </c>
      <c r="D301">
        <v>30573415</v>
      </c>
      <c r="E301">
        <v>1</v>
      </c>
      <c r="F301">
        <v>1</v>
      </c>
      <c r="G301">
        <v>30515945</v>
      </c>
      <c r="H301">
        <v>3</v>
      </c>
      <c r="I301" t="s">
        <v>415</v>
      </c>
      <c r="J301" t="s">
        <v>416</v>
      </c>
      <c r="K301" t="s">
        <v>417</v>
      </c>
      <c r="L301">
        <v>1346</v>
      </c>
      <c r="N301">
        <v>1009</v>
      </c>
      <c r="O301" t="s">
        <v>166</v>
      </c>
      <c r="P301" t="s">
        <v>166</v>
      </c>
      <c r="Q301">
        <v>1</v>
      </c>
      <c r="X301">
        <v>2.2679999999999998</v>
      </c>
      <c r="Y301">
        <v>6.27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0</v>
      </c>
      <c r="AF301" t="s">
        <v>3</v>
      </c>
      <c r="AG301">
        <v>2.2679999999999998</v>
      </c>
      <c r="AH301">
        <v>2</v>
      </c>
      <c r="AI301">
        <v>52213614</v>
      </c>
      <c r="AJ301">
        <v>265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ROW(Source!A499)</f>
        <v>499</v>
      </c>
      <c r="B302">
        <v>52213625</v>
      </c>
      <c r="C302">
        <v>52213607</v>
      </c>
      <c r="D302">
        <v>30573579</v>
      </c>
      <c r="E302">
        <v>1</v>
      </c>
      <c r="F302">
        <v>1</v>
      </c>
      <c r="G302">
        <v>30515945</v>
      </c>
      <c r="H302">
        <v>3</v>
      </c>
      <c r="I302" t="s">
        <v>418</v>
      </c>
      <c r="J302" t="s">
        <v>419</v>
      </c>
      <c r="K302" t="s">
        <v>420</v>
      </c>
      <c r="L302">
        <v>1354</v>
      </c>
      <c r="N302">
        <v>1010</v>
      </c>
      <c r="O302" t="s">
        <v>47</v>
      </c>
      <c r="P302" t="s">
        <v>47</v>
      </c>
      <c r="Q302">
        <v>1</v>
      </c>
      <c r="X302">
        <v>4.0599999999999996</v>
      </c>
      <c r="Y302">
        <v>3.22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3</v>
      </c>
      <c r="AG302">
        <v>4.0599999999999996</v>
      </c>
      <c r="AH302">
        <v>2</v>
      </c>
      <c r="AI302">
        <v>52213615</v>
      </c>
      <c r="AJ302">
        <v>266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ROW(Source!A499)</f>
        <v>499</v>
      </c>
      <c r="B303">
        <v>52213626</v>
      </c>
      <c r="C303">
        <v>52213607</v>
      </c>
      <c r="D303">
        <v>30571906</v>
      </c>
      <c r="E303">
        <v>1</v>
      </c>
      <c r="F303">
        <v>1</v>
      </c>
      <c r="G303">
        <v>30515945</v>
      </c>
      <c r="H303">
        <v>3</v>
      </c>
      <c r="I303" t="s">
        <v>421</v>
      </c>
      <c r="J303" t="s">
        <v>422</v>
      </c>
      <c r="K303" t="s">
        <v>423</v>
      </c>
      <c r="L303">
        <v>1348</v>
      </c>
      <c r="N303">
        <v>1009</v>
      </c>
      <c r="O303" t="s">
        <v>323</v>
      </c>
      <c r="P303" t="s">
        <v>323</v>
      </c>
      <c r="Q303">
        <v>1000</v>
      </c>
      <c r="X303">
        <v>2.0000000000000002E-5</v>
      </c>
      <c r="Y303">
        <v>81246.399999999994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3</v>
      </c>
      <c r="AG303">
        <v>2.0000000000000002E-5</v>
      </c>
      <c r="AH303">
        <v>2</v>
      </c>
      <c r="AI303">
        <v>52213616</v>
      </c>
      <c r="AJ303">
        <v>267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ROW(Source!A499)</f>
        <v>499</v>
      </c>
      <c r="B304">
        <v>52213627</v>
      </c>
      <c r="C304">
        <v>52213607</v>
      </c>
      <c r="D304">
        <v>30574814</v>
      </c>
      <c r="E304">
        <v>1</v>
      </c>
      <c r="F304">
        <v>1</v>
      </c>
      <c r="G304">
        <v>30515945</v>
      </c>
      <c r="H304">
        <v>3</v>
      </c>
      <c r="I304" t="s">
        <v>424</v>
      </c>
      <c r="J304" t="s">
        <v>425</v>
      </c>
      <c r="K304" t="s">
        <v>426</v>
      </c>
      <c r="L304">
        <v>1296</v>
      </c>
      <c r="N304">
        <v>1002</v>
      </c>
      <c r="O304" t="s">
        <v>427</v>
      </c>
      <c r="P304" t="s">
        <v>427</v>
      </c>
      <c r="Q304">
        <v>1</v>
      </c>
      <c r="X304">
        <v>0.7</v>
      </c>
      <c r="Y304">
        <v>16.260000000000002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3</v>
      </c>
      <c r="AG304">
        <v>0.7</v>
      </c>
      <c r="AH304">
        <v>2</v>
      </c>
      <c r="AI304">
        <v>52213617</v>
      </c>
      <c r="AJ304">
        <v>268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ROW(Source!A499)</f>
        <v>499</v>
      </c>
      <c r="B305">
        <v>52213628</v>
      </c>
      <c r="C305">
        <v>52213607</v>
      </c>
      <c r="D305">
        <v>48574919</v>
      </c>
      <c r="E305">
        <v>30515945</v>
      </c>
      <c r="F305">
        <v>1</v>
      </c>
      <c r="G305">
        <v>30515945</v>
      </c>
      <c r="H305">
        <v>3</v>
      </c>
      <c r="I305" t="s">
        <v>446</v>
      </c>
      <c r="J305" t="s">
        <v>3</v>
      </c>
      <c r="K305" t="s">
        <v>448</v>
      </c>
      <c r="L305">
        <v>1391</v>
      </c>
      <c r="N305">
        <v>1013</v>
      </c>
      <c r="O305" t="s">
        <v>294</v>
      </c>
      <c r="P305" t="s">
        <v>294</v>
      </c>
      <c r="Q305">
        <v>1</v>
      </c>
      <c r="X305">
        <v>1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 t="s">
        <v>3</v>
      </c>
      <c r="AG305">
        <v>1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ROW(Source!A500)</f>
        <v>500</v>
      </c>
      <c r="B306">
        <v>52213618</v>
      </c>
      <c r="C306">
        <v>52213607</v>
      </c>
      <c r="D306">
        <v>30515951</v>
      </c>
      <c r="E306">
        <v>30515945</v>
      </c>
      <c r="F306">
        <v>1</v>
      </c>
      <c r="G306">
        <v>30515945</v>
      </c>
      <c r="H306">
        <v>1</v>
      </c>
      <c r="I306" t="s">
        <v>301</v>
      </c>
      <c r="J306" t="s">
        <v>3</v>
      </c>
      <c r="K306" t="s">
        <v>302</v>
      </c>
      <c r="L306">
        <v>1191</v>
      </c>
      <c r="N306">
        <v>1013</v>
      </c>
      <c r="O306" t="s">
        <v>303</v>
      </c>
      <c r="P306" t="s">
        <v>303</v>
      </c>
      <c r="Q306">
        <v>1</v>
      </c>
      <c r="X306">
        <v>16.14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1</v>
      </c>
      <c r="AF306" t="s">
        <v>26</v>
      </c>
      <c r="AG306">
        <v>21.3048</v>
      </c>
      <c r="AH306">
        <v>2</v>
      </c>
      <c r="AI306">
        <v>52213608</v>
      </c>
      <c r="AJ306">
        <v>269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ROW(Source!A500)</f>
        <v>500</v>
      </c>
      <c r="B307">
        <v>52213619</v>
      </c>
      <c r="C307">
        <v>52213607</v>
      </c>
      <c r="D307">
        <v>30595921</v>
      </c>
      <c r="E307">
        <v>1</v>
      </c>
      <c r="F307">
        <v>1</v>
      </c>
      <c r="G307">
        <v>30515945</v>
      </c>
      <c r="H307">
        <v>2</v>
      </c>
      <c r="I307" t="s">
        <v>402</v>
      </c>
      <c r="J307" t="s">
        <v>403</v>
      </c>
      <c r="K307" t="s">
        <v>404</v>
      </c>
      <c r="L307">
        <v>1368</v>
      </c>
      <c r="N307">
        <v>1011</v>
      </c>
      <c r="O307" t="s">
        <v>307</v>
      </c>
      <c r="P307" t="s">
        <v>307</v>
      </c>
      <c r="Q307">
        <v>1</v>
      </c>
      <c r="X307">
        <v>1.46</v>
      </c>
      <c r="Y307">
        <v>0</v>
      </c>
      <c r="Z307">
        <v>36.08</v>
      </c>
      <c r="AA307">
        <v>3.1</v>
      </c>
      <c r="AB307">
        <v>0</v>
      </c>
      <c r="AC307">
        <v>0</v>
      </c>
      <c r="AD307">
        <v>1</v>
      </c>
      <c r="AE307">
        <v>0</v>
      </c>
      <c r="AF307" t="s">
        <v>26</v>
      </c>
      <c r="AG307">
        <v>1.9272000000000002</v>
      </c>
      <c r="AH307">
        <v>2</v>
      </c>
      <c r="AI307">
        <v>52213609</v>
      </c>
      <c r="AJ307">
        <v>270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ROW(Source!A500)</f>
        <v>500</v>
      </c>
      <c r="B308">
        <v>52213620</v>
      </c>
      <c r="C308">
        <v>52213607</v>
      </c>
      <c r="D308">
        <v>30596074</v>
      </c>
      <c r="E308">
        <v>1</v>
      </c>
      <c r="F308">
        <v>1</v>
      </c>
      <c r="G308">
        <v>30515945</v>
      </c>
      <c r="H308">
        <v>2</v>
      </c>
      <c r="I308" t="s">
        <v>349</v>
      </c>
      <c r="J308" t="s">
        <v>350</v>
      </c>
      <c r="K308" t="s">
        <v>351</v>
      </c>
      <c r="L308">
        <v>1368</v>
      </c>
      <c r="N308">
        <v>1011</v>
      </c>
      <c r="O308" t="s">
        <v>307</v>
      </c>
      <c r="P308" t="s">
        <v>307</v>
      </c>
      <c r="Q308">
        <v>1</v>
      </c>
      <c r="X308">
        <v>0.01</v>
      </c>
      <c r="Y308">
        <v>0</v>
      </c>
      <c r="Z308">
        <v>83.1</v>
      </c>
      <c r="AA308">
        <v>12.62</v>
      </c>
      <c r="AB308">
        <v>0</v>
      </c>
      <c r="AC308">
        <v>0</v>
      </c>
      <c r="AD308">
        <v>1</v>
      </c>
      <c r="AE308">
        <v>0</v>
      </c>
      <c r="AF308" t="s">
        <v>26</v>
      </c>
      <c r="AG308">
        <v>1.3200000000000002E-2</v>
      </c>
      <c r="AH308">
        <v>2</v>
      </c>
      <c r="AI308">
        <v>52213610</v>
      </c>
      <c r="AJ308">
        <v>271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ROW(Source!A500)</f>
        <v>500</v>
      </c>
      <c r="B309">
        <v>52213621</v>
      </c>
      <c r="C309">
        <v>52213607</v>
      </c>
      <c r="D309">
        <v>30595424</v>
      </c>
      <c r="E309">
        <v>1</v>
      </c>
      <c r="F309">
        <v>1</v>
      </c>
      <c r="G309">
        <v>30515945</v>
      </c>
      <c r="H309">
        <v>2</v>
      </c>
      <c r="I309" t="s">
        <v>405</v>
      </c>
      <c r="J309" t="s">
        <v>406</v>
      </c>
      <c r="K309" t="s">
        <v>407</v>
      </c>
      <c r="L309">
        <v>1368</v>
      </c>
      <c r="N309">
        <v>1011</v>
      </c>
      <c r="O309" t="s">
        <v>307</v>
      </c>
      <c r="P309" t="s">
        <v>307</v>
      </c>
      <c r="Q309">
        <v>1</v>
      </c>
      <c r="X309">
        <v>0.17</v>
      </c>
      <c r="Y309">
        <v>0</v>
      </c>
      <c r="Z309">
        <v>0.17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26</v>
      </c>
      <c r="AG309">
        <v>0.22440000000000004</v>
      </c>
      <c r="AH309">
        <v>2</v>
      </c>
      <c r="AI309">
        <v>52213611</v>
      </c>
      <c r="AJ309">
        <v>272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ROW(Source!A500)</f>
        <v>500</v>
      </c>
      <c r="B310">
        <v>52213622</v>
      </c>
      <c r="C310">
        <v>52213607</v>
      </c>
      <c r="D310">
        <v>30571178</v>
      </c>
      <c r="E310">
        <v>1</v>
      </c>
      <c r="F310">
        <v>1</v>
      </c>
      <c r="G310">
        <v>30515945</v>
      </c>
      <c r="H310">
        <v>3</v>
      </c>
      <c r="I310" t="s">
        <v>408</v>
      </c>
      <c r="J310" t="s">
        <v>409</v>
      </c>
      <c r="K310" t="s">
        <v>410</v>
      </c>
      <c r="L310">
        <v>1346</v>
      </c>
      <c r="N310">
        <v>1009</v>
      </c>
      <c r="O310" t="s">
        <v>166</v>
      </c>
      <c r="P310" t="s">
        <v>166</v>
      </c>
      <c r="Q310">
        <v>1</v>
      </c>
      <c r="X310">
        <v>0.4</v>
      </c>
      <c r="Y310">
        <v>1.61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3</v>
      </c>
      <c r="AG310">
        <v>0.4</v>
      </c>
      <c r="AH310">
        <v>2</v>
      </c>
      <c r="AI310">
        <v>52213612</v>
      </c>
      <c r="AJ310">
        <v>273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ROW(Source!A500)</f>
        <v>500</v>
      </c>
      <c r="B311">
        <v>52213623</v>
      </c>
      <c r="C311">
        <v>52213607</v>
      </c>
      <c r="D311">
        <v>30572395</v>
      </c>
      <c r="E311">
        <v>1</v>
      </c>
      <c r="F311">
        <v>1</v>
      </c>
      <c r="G311">
        <v>30515945</v>
      </c>
      <c r="H311">
        <v>3</v>
      </c>
      <c r="I311" t="s">
        <v>411</v>
      </c>
      <c r="J311" t="s">
        <v>412</v>
      </c>
      <c r="K311" t="s">
        <v>413</v>
      </c>
      <c r="L311">
        <v>1327</v>
      </c>
      <c r="N311">
        <v>1005</v>
      </c>
      <c r="O311" t="s">
        <v>414</v>
      </c>
      <c r="P311" t="s">
        <v>414</v>
      </c>
      <c r="Q311">
        <v>1</v>
      </c>
      <c r="X311">
        <v>0.16</v>
      </c>
      <c r="Y311">
        <v>127.33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0</v>
      </c>
      <c r="AF311" t="s">
        <v>3</v>
      </c>
      <c r="AG311">
        <v>0.16</v>
      </c>
      <c r="AH311">
        <v>2</v>
      </c>
      <c r="AI311">
        <v>52213613</v>
      </c>
      <c r="AJ311">
        <v>274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ROW(Source!A500)</f>
        <v>500</v>
      </c>
      <c r="B312">
        <v>52213624</v>
      </c>
      <c r="C312">
        <v>52213607</v>
      </c>
      <c r="D312">
        <v>30573415</v>
      </c>
      <c r="E312">
        <v>1</v>
      </c>
      <c r="F312">
        <v>1</v>
      </c>
      <c r="G312">
        <v>30515945</v>
      </c>
      <c r="H312">
        <v>3</v>
      </c>
      <c r="I312" t="s">
        <v>415</v>
      </c>
      <c r="J312" t="s">
        <v>416</v>
      </c>
      <c r="K312" t="s">
        <v>417</v>
      </c>
      <c r="L312">
        <v>1346</v>
      </c>
      <c r="N312">
        <v>1009</v>
      </c>
      <c r="O312" t="s">
        <v>166</v>
      </c>
      <c r="P312" t="s">
        <v>166</v>
      </c>
      <c r="Q312">
        <v>1</v>
      </c>
      <c r="X312">
        <v>2.2679999999999998</v>
      </c>
      <c r="Y312">
        <v>6.27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3</v>
      </c>
      <c r="AG312">
        <v>2.2679999999999998</v>
      </c>
      <c r="AH312">
        <v>2</v>
      </c>
      <c r="AI312">
        <v>52213614</v>
      </c>
      <c r="AJ312">
        <v>275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ROW(Source!A500)</f>
        <v>500</v>
      </c>
      <c r="B313">
        <v>52213625</v>
      </c>
      <c r="C313">
        <v>52213607</v>
      </c>
      <c r="D313">
        <v>30573579</v>
      </c>
      <c r="E313">
        <v>1</v>
      </c>
      <c r="F313">
        <v>1</v>
      </c>
      <c r="G313">
        <v>30515945</v>
      </c>
      <c r="H313">
        <v>3</v>
      </c>
      <c r="I313" t="s">
        <v>418</v>
      </c>
      <c r="J313" t="s">
        <v>419</v>
      </c>
      <c r="K313" t="s">
        <v>420</v>
      </c>
      <c r="L313">
        <v>1354</v>
      </c>
      <c r="N313">
        <v>1010</v>
      </c>
      <c r="O313" t="s">
        <v>47</v>
      </c>
      <c r="P313" t="s">
        <v>47</v>
      </c>
      <c r="Q313">
        <v>1</v>
      </c>
      <c r="X313">
        <v>4.0599999999999996</v>
      </c>
      <c r="Y313">
        <v>3.22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3</v>
      </c>
      <c r="AG313">
        <v>4.0599999999999996</v>
      </c>
      <c r="AH313">
        <v>2</v>
      </c>
      <c r="AI313">
        <v>52213615</v>
      </c>
      <c r="AJ313">
        <v>276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ROW(Source!A500)</f>
        <v>500</v>
      </c>
      <c r="B314">
        <v>52213626</v>
      </c>
      <c r="C314">
        <v>52213607</v>
      </c>
      <c r="D314">
        <v>30571906</v>
      </c>
      <c r="E314">
        <v>1</v>
      </c>
      <c r="F314">
        <v>1</v>
      </c>
      <c r="G314">
        <v>30515945</v>
      </c>
      <c r="H314">
        <v>3</v>
      </c>
      <c r="I314" t="s">
        <v>421</v>
      </c>
      <c r="J314" t="s">
        <v>422</v>
      </c>
      <c r="K314" t="s">
        <v>423</v>
      </c>
      <c r="L314">
        <v>1348</v>
      </c>
      <c r="N314">
        <v>1009</v>
      </c>
      <c r="O314" t="s">
        <v>323</v>
      </c>
      <c r="P314" t="s">
        <v>323</v>
      </c>
      <c r="Q314">
        <v>1000</v>
      </c>
      <c r="X314">
        <v>2.0000000000000002E-5</v>
      </c>
      <c r="Y314">
        <v>81246.399999999994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3</v>
      </c>
      <c r="AG314">
        <v>2.0000000000000002E-5</v>
      </c>
      <c r="AH314">
        <v>2</v>
      </c>
      <c r="AI314">
        <v>52213616</v>
      </c>
      <c r="AJ314">
        <v>277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ROW(Source!A500)</f>
        <v>500</v>
      </c>
      <c r="B315">
        <v>52213627</v>
      </c>
      <c r="C315">
        <v>52213607</v>
      </c>
      <c r="D315">
        <v>30574814</v>
      </c>
      <c r="E315">
        <v>1</v>
      </c>
      <c r="F315">
        <v>1</v>
      </c>
      <c r="G315">
        <v>30515945</v>
      </c>
      <c r="H315">
        <v>3</v>
      </c>
      <c r="I315" t="s">
        <v>424</v>
      </c>
      <c r="J315" t="s">
        <v>425</v>
      </c>
      <c r="K315" t="s">
        <v>426</v>
      </c>
      <c r="L315">
        <v>1296</v>
      </c>
      <c r="N315">
        <v>1002</v>
      </c>
      <c r="O315" t="s">
        <v>427</v>
      </c>
      <c r="P315" t="s">
        <v>427</v>
      </c>
      <c r="Q315">
        <v>1</v>
      </c>
      <c r="X315">
        <v>0.7</v>
      </c>
      <c r="Y315">
        <v>16.260000000000002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3</v>
      </c>
      <c r="AG315">
        <v>0.7</v>
      </c>
      <c r="AH315">
        <v>2</v>
      </c>
      <c r="AI315">
        <v>52213617</v>
      </c>
      <c r="AJ315">
        <v>278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ROW(Source!A500)</f>
        <v>500</v>
      </c>
      <c r="B316">
        <v>52213628</v>
      </c>
      <c r="C316">
        <v>52213607</v>
      </c>
      <c r="D316">
        <v>48574919</v>
      </c>
      <c r="E316">
        <v>30515945</v>
      </c>
      <c r="F316">
        <v>1</v>
      </c>
      <c r="G316">
        <v>30515945</v>
      </c>
      <c r="H316">
        <v>3</v>
      </c>
      <c r="I316" t="s">
        <v>446</v>
      </c>
      <c r="J316" t="s">
        <v>3</v>
      </c>
      <c r="K316" t="s">
        <v>448</v>
      </c>
      <c r="L316">
        <v>1391</v>
      </c>
      <c r="N316">
        <v>1013</v>
      </c>
      <c r="O316" t="s">
        <v>294</v>
      </c>
      <c r="P316" t="s">
        <v>294</v>
      </c>
      <c r="Q316">
        <v>1</v>
      </c>
      <c r="X316">
        <v>1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 t="s">
        <v>3</v>
      </c>
      <c r="AG316">
        <v>1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ROW(Source!A505)</f>
        <v>505</v>
      </c>
      <c r="B317">
        <v>52213638</v>
      </c>
      <c r="C317">
        <v>52213631</v>
      </c>
      <c r="D317">
        <v>30515951</v>
      </c>
      <c r="E317">
        <v>30515945</v>
      </c>
      <c r="F317">
        <v>1</v>
      </c>
      <c r="G317">
        <v>30515945</v>
      </c>
      <c r="H317">
        <v>1</v>
      </c>
      <c r="I317" t="s">
        <v>301</v>
      </c>
      <c r="J317" t="s">
        <v>3</v>
      </c>
      <c r="K317" t="s">
        <v>302</v>
      </c>
      <c r="L317">
        <v>1191</v>
      </c>
      <c r="N317">
        <v>1013</v>
      </c>
      <c r="O317" t="s">
        <v>303</v>
      </c>
      <c r="P317" t="s">
        <v>303</v>
      </c>
      <c r="Q317">
        <v>1</v>
      </c>
      <c r="X317">
        <v>124.68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1</v>
      </c>
      <c r="AF317" t="s">
        <v>26</v>
      </c>
      <c r="AG317">
        <v>164.57760000000002</v>
      </c>
      <c r="AH317">
        <v>2</v>
      </c>
      <c r="AI317">
        <v>52213632</v>
      </c>
      <c r="AJ317">
        <v>279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ROW(Source!A505)</f>
        <v>505</v>
      </c>
      <c r="B318">
        <v>52213639</v>
      </c>
      <c r="C318">
        <v>52213631</v>
      </c>
      <c r="D318">
        <v>30596074</v>
      </c>
      <c r="E318">
        <v>1</v>
      </c>
      <c r="F318">
        <v>1</v>
      </c>
      <c r="G318">
        <v>30515945</v>
      </c>
      <c r="H318">
        <v>2</v>
      </c>
      <c r="I318" t="s">
        <v>349</v>
      </c>
      <c r="J318" t="s">
        <v>350</v>
      </c>
      <c r="K318" t="s">
        <v>351</v>
      </c>
      <c r="L318">
        <v>1368</v>
      </c>
      <c r="N318">
        <v>1011</v>
      </c>
      <c r="O318" t="s">
        <v>307</v>
      </c>
      <c r="P318" t="s">
        <v>307</v>
      </c>
      <c r="Q318">
        <v>1</v>
      </c>
      <c r="X318">
        <v>0.16</v>
      </c>
      <c r="Y318">
        <v>0</v>
      </c>
      <c r="Z318">
        <v>83.1</v>
      </c>
      <c r="AA318">
        <v>12.62</v>
      </c>
      <c r="AB318">
        <v>0</v>
      </c>
      <c r="AC318">
        <v>0</v>
      </c>
      <c r="AD318">
        <v>1</v>
      </c>
      <c r="AE318">
        <v>0</v>
      </c>
      <c r="AF318" t="s">
        <v>26</v>
      </c>
      <c r="AG318">
        <v>0.21120000000000003</v>
      </c>
      <c r="AH318">
        <v>2</v>
      </c>
      <c r="AI318">
        <v>52213633</v>
      </c>
      <c r="AJ318">
        <v>280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ROW(Source!A505)</f>
        <v>505</v>
      </c>
      <c r="B319">
        <v>52213640</v>
      </c>
      <c r="C319">
        <v>52213631</v>
      </c>
      <c r="D319">
        <v>30571178</v>
      </c>
      <c r="E319">
        <v>1</v>
      </c>
      <c r="F319">
        <v>1</v>
      </c>
      <c r="G319">
        <v>30515945</v>
      </c>
      <c r="H319">
        <v>3</v>
      </c>
      <c r="I319" t="s">
        <v>408</v>
      </c>
      <c r="J319" t="s">
        <v>409</v>
      </c>
      <c r="K319" t="s">
        <v>410</v>
      </c>
      <c r="L319">
        <v>1346</v>
      </c>
      <c r="N319">
        <v>1009</v>
      </c>
      <c r="O319" t="s">
        <v>166</v>
      </c>
      <c r="P319" t="s">
        <v>166</v>
      </c>
      <c r="Q319">
        <v>1</v>
      </c>
      <c r="X319">
        <v>5</v>
      </c>
      <c r="Y319">
        <v>1.61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</v>
      </c>
      <c r="AG319">
        <v>5</v>
      </c>
      <c r="AH319">
        <v>2</v>
      </c>
      <c r="AI319">
        <v>52213634</v>
      </c>
      <c r="AJ319">
        <v>281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ROW(Source!A505)</f>
        <v>505</v>
      </c>
      <c r="B320">
        <v>52213641</v>
      </c>
      <c r="C320">
        <v>52213631</v>
      </c>
      <c r="D320">
        <v>30572395</v>
      </c>
      <c r="E320">
        <v>1</v>
      </c>
      <c r="F320">
        <v>1</v>
      </c>
      <c r="G320">
        <v>30515945</v>
      </c>
      <c r="H320">
        <v>3</v>
      </c>
      <c r="I320" t="s">
        <v>411</v>
      </c>
      <c r="J320" t="s">
        <v>412</v>
      </c>
      <c r="K320" t="s">
        <v>413</v>
      </c>
      <c r="L320">
        <v>1327</v>
      </c>
      <c r="N320">
        <v>1005</v>
      </c>
      <c r="O320" t="s">
        <v>414</v>
      </c>
      <c r="P320" t="s">
        <v>414</v>
      </c>
      <c r="Q320">
        <v>1</v>
      </c>
      <c r="X320">
        <v>6</v>
      </c>
      <c r="Y320">
        <v>127.33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3</v>
      </c>
      <c r="AG320">
        <v>6</v>
      </c>
      <c r="AH320">
        <v>2</v>
      </c>
      <c r="AI320">
        <v>52213635</v>
      </c>
      <c r="AJ320">
        <v>282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ROW(Source!A505)</f>
        <v>505</v>
      </c>
      <c r="B321">
        <v>52213642</v>
      </c>
      <c r="C321">
        <v>52213631</v>
      </c>
      <c r="D321">
        <v>30574215</v>
      </c>
      <c r="E321">
        <v>1</v>
      </c>
      <c r="F321">
        <v>1</v>
      </c>
      <c r="G321">
        <v>30515945</v>
      </c>
      <c r="H321">
        <v>3</v>
      </c>
      <c r="I321" t="s">
        <v>428</v>
      </c>
      <c r="J321" t="s">
        <v>429</v>
      </c>
      <c r="K321" t="s">
        <v>430</v>
      </c>
      <c r="L321">
        <v>1354</v>
      </c>
      <c r="N321">
        <v>1010</v>
      </c>
      <c r="O321" t="s">
        <v>47</v>
      </c>
      <c r="P321" t="s">
        <v>47</v>
      </c>
      <c r="Q321">
        <v>1</v>
      </c>
      <c r="X321">
        <v>1.6</v>
      </c>
      <c r="Y321">
        <v>38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0</v>
      </c>
      <c r="AF321" t="s">
        <v>3</v>
      </c>
      <c r="AG321">
        <v>1.6</v>
      </c>
      <c r="AH321">
        <v>2</v>
      </c>
      <c r="AI321">
        <v>52213636</v>
      </c>
      <c r="AJ321">
        <v>283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ROW(Source!A505)</f>
        <v>505</v>
      </c>
      <c r="B322">
        <v>52213643</v>
      </c>
      <c r="C322">
        <v>52213631</v>
      </c>
      <c r="D322">
        <v>30574814</v>
      </c>
      <c r="E322">
        <v>1</v>
      </c>
      <c r="F322">
        <v>1</v>
      </c>
      <c r="G322">
        <v>30515945</v>
      </c>
      <c r="H322">
        <v>3</v>
      </c>
      <c r="I322" t="s">
        <v>424</v>
      </c>
      <c r="J322" t="s">
        <v>425</v>
      </c>
      <c r="K322" t="s">
        <v>426</v>
      </c>
      <c r="L322">
        <v>1296</v>
      </c>
      <c r="N322">
        <v>1002</v>
      </c>
      <c r="O322" t="s">
        <v>427</v>
      </c>
      <c r="P322" t="s">
        <v>427</v>
      </c>
      <c r="Q322">
        <v>1</v>
      </c>
      <c r="X322">
        <v>17.5</v>
      </c>
      <c r="Y322">
        <v>16.260000000000002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3</v>
      </c>
      <c r="AG322">
        <v>17.5</v>
      </c>
      <c r="AH322">
        <v>2</v>
      </c>
      <c r="AI322">
        <v>52213637</v>
      </c>
      <c r="AJ322">
        <v>284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ROW(Source!A505)</f>
        <v>505</v>
      </c>
      <c r="B323">
        <v>52213644</v>
      </c>
      <c r="C323">
        <v>52213631</v>
      </c>
      <c r="D323">
        <v>48574919</v>
      </c>
      <c r="E323">
        <v>30515945</v>
      </c>
      <c r="F323">
        <v>1</v>
      </c>
      <c r="G323">
        <v>30515945</v>
      </c>
      <c r="H323">
        <v>3</v>
      </c>
      <c r="I323" t="s">
        <v>446</v>
      </c>
      <c r="J323" t="s">
        <v>3</v>
      </c>
      <c r="K323" t="s">
        <v>449</v>
      </c>
      <c r="L323">
        <v>1391</v>
      </c>
      <c r="N323">
        <v>1013</v>
      </c>
      <c r="O323" t="s">
        <v>294</v>
      </c>
      <c r="P323" t="s">
        <v>294</v>
      </c>
      <c r="Q323">
        <v>1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 t="s">
        <v>3</v>
      </c>
      <c r="AG323">
        <v>0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ROW(Source!A506)</f>
        <v>506</v>
      </c>
      <c r="B324">
        <v>52213638</v>
      </c>
      <c r="C324">
        <v>52213631</v>
      </c>
      <c r="D324">
        <v>30515951</v>
      </c>
      <c r="E324">
        <v>30515945</v>
      </c>
      <c r="F324">
        <v>1</v>
      </c>
      <c r="G324">
        <v>30515945</v>
      </c>
      <c r="H324">
        <v>1</v>
      </c>
      <c r="I324" t="s">
        <v>301</v>
      </c>
      <c r="J324" t="s">
        <v>3</v>
      </c>
      <c r="K324" t="s">
        <v>302</v>
      </c>
      <c r="L324">
        <v>1191</v>
      </c>
      <c r="N324">
        <v>1013</v>
      </c>
      <c r="O324" t="s">
        <v>303</v>
      </c>
      <c r="P324" t="s">
        <v>303</v>
      </c>
      <c r="Q324">
        <v>1</v>
      </c>
      <c r="X324">
        <v>124.68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1</v>
      </c>
      <c r="AF324" t="s">
        <v>26</v>
      </c>
      <c r="AG324">
        <v>164.57760000000002</v>
      </c>
      <c r="AH324">
        <v>2</v>
      </c>
      <c r="AI324">
        <v>52213632</v>
      </c>
      <c r="AJ324">
        <v>285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ROW(Source!A506)</f>
        <v>506</v>
      </c>
      <c r="B325">
        <v>52213639</v>
      </c>
      <c r="C325">
        <v>52213631</v>
      </c>
      <c r="D325">
        <v>30596074</v>
      </c>
      <c r="E325">
        <v>1</v>
      </c>
      <c r="F325">
        <v>1</v>
      </c>
      <c r="G325">
        <v>30515945</v>
      </c>
      <c r="H325">
        <v>2</v>
      </c>
      <c r="I325" t="s">
        <v>349</v>
      </c>
      <c r="J325" t="s">
        <v>350</v>
      </c>
      <c r="K325" t="s">
        <v>351</v>
      </c>
      <c r="L325">
        <v>1368</v>
      </c>
      <c r="N325">
        <v>1011</v>
      </c>
      <c r="O325" t="s">
        <v>307</v>
      </c>
      <c r="P325" t="s">
        <v>307</v>
      </c>
      <c r="Q325">
        <v>1</v>
      </c>
      <c r="X325">
        <v>0.16</v>
      </c>
      <c r="Y325">
        <v>0</v>
      </c>
      <c r="Z325">
        <v>83.1</v>
      </c>
      <c r="AA325">
        <v>12.62</v>
      </c>
      <c r="AB325">
        <v>0</v>
      </c>
      <c r="AC325">
        <v>0</v>
      </c>
      <c r="AD325">
        <v>1</v>
      </c>
      <c r="AE325">
        <v>0</v>
      </c>
      <c r="AF325" t="s">
        <v>26</v>
      </c>
      <c r="AG325">
        <v>0.21120000000000003</v>
      </c>
      <c r="AH325">
        <v>2</v>
      </c>
      <c r="AI325">
        <v>52213633</v>
      </c>
      <c r="AJ325">
        <v>286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ROW(Source!A506)</f>
        <v>506</v>
      </c>
      <c r="B326">
        <v>52213640</v>
      </c>
      <c r="C326">
        <v>52213631</v>
      </c>
      <c r="D326">
        <v>30571178</v>
      </c>
      <c r="E326">
        <v>1</v>
      </c>
      <c r="F326">
        <v>1</v>
      </c>
      <c r="G326">
        <v>30515945</v>
      </c>
      <c r="H326">
        <v>3</v>
      </c>
      <c r="I326" t="s">
        <v>408</v>
      </c>
      <c r="J326" t="s">
        <v>409</v>
      </c>
      <c r="K326" t="s">
        <v>410</v>
      </c>
      <c r="L326">
        <v>1346</v>
      </c>
      <c r="N326">
        <v>1009</v>
      </c>
      <c r="O326" t="s">
        <v>166</v>
      </c>
      <c r="P326" t="s">
        <v>166</v>
      </c>
      <c r="Q326">
        <v>1</v>
      </c>
      <c r="X326">
        <v>5</v>
      </c>
      <c r="Y326">
        <v>1.61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0</v>
      </c>
      <c r="AF326" t="s">
        <v>3</v>
      </c>
      <c r="AG326">
        <v>5</v>
      </c>
      <c r="AH326">
        <v>2</v>
      </c>
      <c r="AI326">
        <v>52213634</v>
      </c>
      <c r="AJ326">
        <v>287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ROW(Source!A506)</f>
        <v>506</v>
      </c>
      <c r="B327">
        <v>52213641</v>
      </c>
      <c r="C327">
        <v>52213631</v>
      </c>
      <c r="D327">
        <v>30572395</v>
      </c>
      <c r="E327">
        <v>1</v>
      </c>
      <c r="F327">
        <v>1</v>
      </c>
      <c r="G327">
        <v>30515945</v>
      </c>
      <c r="H327">
        <v>3</v>
      </c>
      <c r="I327" t="s">
        <v>411</v>
      </c>
      <c r="J327" t="s">
        <v>412</v>
      </c>
      <c r="K327" t="s">
        <v>413</v>
      </c>
      <c r="L327">
        <v>1327</v>
      </c>
      <c r="N327">
        <v>1005</v>
      </c>
      <c r="O327" t="s">
        <v>414</v>
      </c>
      <c r="P327" t="s">
        <v>414</v>
      </c>
      <c r="Q327">
        <v>1</v>
      </c>
      <c r="X327">
        <v>6</v>
      </c>
      <c r="Y327">
        <v>127.33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3</v>
      </c>
      <c r="AG327">
        <v>6</v>
      </c>
      <c r="AH327">
        <v>2</v>
      </c>
      <c r="AI327">
        <v>52213635</v>
      </c>
      <c r="AJ327">
        <v>288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ROW(Source!A506)</f>
        <v>506</v>
      </c>
      <c r="B328">
        <v>52213642</v>
      </c>
      <c r="C328">
        <v>52213631</v>
      </c>
      <c r="D328">
        <v>30574215</v>
      </c>
      <c r="E328">
        <v>1</v>
      </c>
      <c r="F328">
        <v>1</v>
      </c>
      <c r="G328">
        <v>30515945</v>
      </c>
      <c r="H328">
        <v>3</v>
      </c>
      <c r="I328" t="s">
        <v>428</v>
      </c>
      <c r="J328" t="s">
        <v>429</v>
      </c>
      <c r="K328" t="s">
        <v>430</v>
      </c>
      <c r="L328">
        <v>1354</v>
      </c>
      <c r="N328">
        <v>1010</v>
      </c>
      <c r="O328" t="s">
        <v>47</v>
      </c>
      <c r="P328" t="s">
        <v>47</v>
      </c>
      <c r="Q328">
        <v>1</v>
      </c>
      <c r="X328">
        <v>1.6</v>
      </c>
      <c r="Y328">
        <v>38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3</v>
      </c>
      <c r="AG328">
        <v>1.6</v>
      </c>
      <c r="AH328">
        <v>2</v>
      </c>
      <c r="AI328">
        <v>52213636</v>
      </c>
      <c r="AJ328">
        <v>289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ROW(Source!A506)</f>
        <v>506</v>
      </c>
      <c r="B329">
        <v>52213643</v>
      </c>
      <c r="C329">
        <v>52213631</v>
      </c>
      <c r="D329">
        <v>30574814</v>
      </c>
      <c r="E329">
        <v>1</v>
      </c>
      <c r="F329">
        <v>1</v>
      </c>
      <c r="G329">
        <v>30515945</v>
      </c>
      <c r="H329">
        <v>3</v>
      </c>
      <c r="I329" t="s">
        <v>424</v>
      </c>
      <c r="J329" t="s">
        <v>425</v>
      </c>
      <c r="K329" t="s">
        <v>426</v>
      </c>
      <c r="L329">
        <v>1296</v>
      </c>
      <c r="N329">
        <v>1002</v>
      </c>
      <c r="O329" t="s">
        <v>427</v>
      </c>
      <c r="P329" t="s">
        <v>427</v>
      </c>
      <c r="Q329">
        <v>1</v>
      </c>
      <c r="X329">
        <v>17.5</v>
      </c>
      <c r="Y329">
        <v>16.260000000000002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3</v>
      </c>
      <c r="AG329">
        <v>17.5</v>
      </c>
      <c r="AH329">
        <v>2</v>
      </c>
      <c r="AI329">
        <v>52213637</v>
      </c>
      <c r="AJ329">
        <v>290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ROW(Source!A506)</f>
        <v>506</v>
      </c>
      <c r="B330">
        <v>52213644</v>
      </c>
      <c r="C330">
        <v>52213631</v>
      </c>
      <c r="D330">
        <v>48574919</v>
      </c>
      <c r="E330">
        <v>30515945</v>
      </c>
      <c r="F330">
        <v>1</v>
      </c>
      <c r="G330">
        <v>30515945</v>
      </c>
      <c r="H330">
        <v>3</v>
      </c>
      <c r="I330" t="s">
        <v>446</v>
      </c>
      <c r="J330" t="s">
        <v>3</v>
      </c>
      <c r="K330" t="s">
        <v>449</v>
      </c>
      <c r="L330">
        <v>1391</v>
      </c>
      <c r="N330">
        <v>1013</v>
      </c>
      <c r="O330" t="s">
        <v>294</v>
      </c>
      <c r="P330" t="s">
        <v>294</v>
      </c>
      <c r="Q330">
        <v>1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 t="s">
        <v>3</v>
      </c>
      <c r="AG330">
        <v>0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1422-2364-4F21-9305-F21E5E7D6EB8}">
  <dimension ref="A1:U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53</v>
      </c>
      <c r="B1">
        <v>1</v>
      </c>
      <c r="C1" t="s">
        <v>3</v>
      </c>
      <c r="D1" t="s">
        <v>450</v>
      </c>
      <c r="E1" t="s">
        <v>451</v>
      </c>
      <c r="F1" t="s">
        <v>451</v>
      </c>
      <c r="G1" t="s">
        <v>451</v>
      </c>
      <c r="H1" t="s">
        <v>3</v>
      </c>
      <c r="I1" t="s">
        <v>451</v>
      </c>
      <c r="J1" t="s">
        <v>451</v>
      </c>
      <c r="K1" t="s">
        <v>3</v>
      </c>
      <c r="L1" t="s">
        <v>3</v>
      </c>
      <c r="M1" t="s">
        <v>3</v>
      </c>
      <c r="N1" t="s">
        <v>450</v>
      </c>
      <c r="O1" t="s">
        <v>452</v>
      </c>
      <c r="P1" t="s">
        <v>3</v>
      </c>
      <c r="Q1" t="s">
        <v>3</v>
      </c>
      <c r="R1" t="s">
        <v>3</v>
      </c>
      <c r="S1" t="s">
        <v>453</v>
      </c>
      <c r="T1" t="s">
        <v>464</v>
      </c>
      <c r="U1" t="s">
        <v>454</v>
      </c>
    </row>
    <row r="2" spans="1:21" x14ac:dyDescent="0.2">
      <c r="A2">
        <v>53</v>
      </c>
      <c r="B2">
        <v>1</v>
      </c>
      <c r="C2" t="s">
        <v>3</v>
      </c>
      <c r="D2" t="s">
        <v>450</v>
      </c>
      <c r="E2" t="s">
        <v>455</v>
      </c>
      <c r="F2" t="s">
        <v>455</v>
      </c>
      <c r="G2" t="s">
        <v>455</v>
      </c>
      <c r="H2" t="s">
        <v>3</v>
      </c>
      <c r="I2" t="s">
        <v>455</v>
      </c>
      <c r="J2" t="s">
        <v>455</v>
      </c>
      <c r="K2" t="s">
        <v>3</v>
      </c>
      <c r="L2" t="s">
        <v>3</v>
      </c>
      <c r="M2" t="s">
        <v>3</v>
      </c>
      <c r="N2" t="s">
        <v>450</v>
      </c>
      <c r="O2" t="s">
        <v>455</v>
      </c>
      <c r="P2" t="s">
        <v>3</v>
      </c>
      <c r="Q2" t="s">
        <v>3</v>
      </c>
      <c r="R2" t="s">
        <v>3</v>
      </c>
      <c r="S2" t="s">
        <v>456</v>
      </c>
      <c r="T2" t="s">
        <v>457</v>
      </c>
      <c r="U2" t="s">
        <v>458</v>
      </c>
    </row>
    <row r="3" spans="1:21" x14ac:dyDescent="0.2">
      <c r="A3">
        <v>54</v>
      </c>
      <c r="B3">
        <v>1</v>
      </c>
      <c r="C3" t="s">
        <v>3</v>
      </c>
      <c r="D3" t="s">
        <v>450</v>
      </c>
      <c r="E3" t="s">
        <v>451</v>
      </c>
      <c r="F3" t="s">
        <v>451</v>
      </c>
      <c r="G3" t="s">
        <v>451</v>
      </c>
      <c r="H3" t="s">
        <v>3</v>
      </c>
      <c r="I3" t="s">
        <v>451</v>
      </c>
      <c r="J3" t="s">
        <v>451</v>
      </c>
      <c r="K3" t="s">
        <v>3</v>
      </c>
      <c r="L3" t="s">
        <v>3</v>
      </c>
      <c r="M3" t="s">
        <v>3</v>
      </c>
      <c r="N3" t="s">
        <v>450</v>
      </c>
      <c r="O3" t="s">
        <v>452</v>
      </c>
      <c r="P3" t="s">
        <v>3</v>
      </c>
      <c r="Q3" t="s">
        <v>3</v>
      </c>
      <c r="R3" t="s">
        <v>3</v>
      </c>
      <c r="S3" t="s">
        <v>453</v>
      </c>
      <c r="T3" t="s">
        <v>464</v>
      </c>
      <c r="U3" t="s">
        <v>454</v>
      </c>
    </row>
    <row r="4" spans="1:21" x14ac:dyDescent="0.2">
      <c r="A4">
        <v>54</v>
      </c>
      <c r="B4">
        <v>1</v>
      </c>
      <c r="C4" t="s">
        <v>3</v>
      </c>
      <c r="D4" t="s">
        <v>450</v>
      </c>
      <c r="E4" t="s">
        <v>455</v>
      </c>
      <c r="F4" t="s">
        <v>455</v>
      </c>
      <c r="G4" t="s">
        <v>455</v>
      </c>
      <c r="H4" t="s">
        <v>3</v>
      </c>
      <c r="I4" t="s">
        <v>455</v>
      </c>
      <c r="J4" t="s">
        <v>455</v>
      </c>
      <c r="K4" t="s">
        <v>3</v>
      </c>
      <c r="L4" t="s">
        <v>3</v>
      </c>
      <c r="M4" t="s">
        <v>3</v>
      </c>
      <c r="N4" t="s">
        <v>450</v>
      </c>
      <c r="O4" t="s">
        <v>455</v>
      </c>
      <c r="P4" t="s">
        <v>3</v>
      </c>
      <c r="Q4" t="s">
        <v>3</v>
      </c>
      <c r="R4" t="s">
        <v>3</v>
      </c>
      <c r="S4" t="s">
        <v>456</v>
      </c>
      <c r="T4" t="s">
        <v>457</v>
      </c>
      <c r="U4" t="s">
        <v>458</v>
      </c>
    </row>
    <row r="5" spans="1:21" x14ac:dyDescent="0.2">
      <c r="A5">
        <v>260</v>
      </c>
      <c r="B5">
        <v>1</v>
      </c>
      <c r="C5" t="s">
        <v>3</v>
      </c>
      <c r="D5" t="s">
        <v>450</v>
      </c>
      <c r="E5" t="s">
        <v>451</v>
      </c>
      <c r="F5" t="s">
        <v>451</v>
      </c>
      <c r="G5" t="s">
        <v>451</v>
      </c>
      <c r="H5" t="s">
        <v>3</v>
      </c>
      <c r="I5" t="s">
        <v>451</v>
      </c>
      <c r="J5" t="s">
        <v>451</v>
      </c>
      <c r="K5" t="s">
        <v>3</v>
      </c>
      <c r="L5" t="s">
        <v>3</v>
      </c>
      <c r="M5" t="s">
        <v>3</v>
      </c>
      <c r="N5" t="s">
        <v>450</v>
      </c>
      <c r="O5" t="s">
        <v>452</v>
      </c>
      <c r="P5" t="s">
        <v>3</v>
      </c>
      <c r="Q5" t="s">
        <v>3</v>
      </c>
      <c r="R5" t="s">
        <v>3</v>
      </c>
      <c r="S5" t="s">
        <v>453</v>
      </c>
      <c r="T5" t="s">
        <v>464</v>
      </c>
      <c r="U5" t="s">
        <v>454</v>
      </c>
    </row>
    <row r="6" spans="1:21" x14ac:dyDescent="0.2">
      <c r="A6">
        <v>260</v>
      </c>
      <c r="B6">
        <v>1</v>
      </c>
      <c r="C6" t="s">
        <v>3</v>
      </c>
      <c r="D6" t="s">
        <v>450</v>
      </c>
      <c r="E6" t="s">
        <v>455</v>
      </c>
      <c r="F6" t="s">
        <v>455</v>
      </c>
      <c r="G6" t="s">
        <v>455</v>
      </c>
      <c r="H6" t="s">
        <v>3</v>
      </c>
      <c r="I6" t="s">
        <v>455</v>
      </c>
      <c r="J6" t="s">
        <v>455</v>
      </c>
      <c r="K6" t="s">
        <v>3</v>
      </c>
      <c r="L6" t="s">
        <v>3</v>
      </c>
      <c r="M6" t="s">
        <v>3</v>
      </c>
      <c r="N6" t="s">
        <v>450</v>
      </c>
      <c r="O6" t="s">
        <v>455</v>
      </c>
      <c r="P6" t="s">
        <v>3</v>
      </c>
      <c r="Q6" t="s">
        <v>3</v>
      </c>
      <c r="R6" t="s">
        <v>3</v>
      </c>
      <c r="S6" t="s">
        <v>456</v>
      </c>
      <c r="T6" t="s">
        <v>457</v>
      </c>
      <c r="U6" t="s">
        <v>458</v>
      </c>
    </row>
    <row r="7" spans="1:21" x14ac:dyDescent="0.2">
      <c r="A7">
        <v>261</v>
      </c>
      <c r="B7">
        <v>1</v>
      </c>
      <c r="C7" t="s">
        <v>3</v>
      </c>
      <c r="D7" t="s">
        <v>450</v>
      </c>
      <c r="E7" t="s">
        <v>451</v>
      </c>
      <c r="F7" t="s">
        <v>451</v>
      </c>
      <c r="G7" t="s">
        <v>451</v>
      </c>
      <c r="H7" t="s">
        <v>3</v>
      </c>
      <c r="I7" t="s">
        <v>451</v>
      </c>
      <c r="J7" t="s">
        <v>451</v>
      </c>
      <c r="K7" t="s">
        <v>3</v>
      </c>
      <c r="L7" t="s">
        <v>3</v>
      </c>
      <c r="M7" t="s">
        <v>3</v>
      </c>
      <c r="N7" t="s">
        <v>450</v>
      </c>
      <c r="O7" t="s">
        <v>452</v>
      </c>
      <c r="P7" t="s">
        <v>3</v>
      </c>
      <c r="Q7" t="s">
        <v>3</v>
      </c>
      <c r="R7" t="s">
        <v>3</v>
      </c>
      <c r="S7" t="s">
        <v>453</v>
      </c>
      <c r="T7" t="s">
        <v>464</v>
      </c>
      <c r="U7" t="s">
        <v>454</v>
      </c>
    </row>
    <row r="8" spans="1:21" x14ac:dyDescent="0.2">
      <c r="A8">
        <v>261</v>
      </c>
      <c r="B8">
        <v>1</v>
      </c>
      <c r="C8" t="s">
        <v>3</v>
      </c>
      <c r="D8" t="s">
        <v>450</v>
      </c>
      <c r="E8" t="s">
        <v>455</v>
      </c>
      <c r="F8" t="s">
        <v>455</v>
      </c>
      <c r="G8" t="s">
        <v>455</v>
      </c>
      <c r="H8" t="s">
        <v>3</v>
      </c>
      <c r="I8" t="s">
        <v>455</v>
      </c>
      <c r="J8" t="s">
        <v>455</v>
      </c>
      <c r="K8" t="s">
        <v>3</v>
      </c>
      <c r="L8" t="s">
        <v>3</v>
      </c>
      <c r="M8" t="s">
        <v>3</v>
      </c>
      <c r="N8" t="s">
        <v>450</v>
      </c>
      <c r="O8" t="s">
        <v>455</v>
      </c>
      <c r="P8" t="s">
        <v>3</v>
      </c>
      <c r="Q8" t="s">
        <v>3</v>
      </c>
      <c r="R8" t="s">
        <v>3</v>
      </c>
      <c r="S8" t="s">
        <v>456</v>
      </c>
      <c r="T8" t="s">
        <v>457</v>
      </c>
      <c r="U8" t="s">
        <v>458</v>
      </c>
    </row>
    <row r="9" spans="1:21" x14ac:dyDescent="0.2">
      <c r="A9">
        <v>420</v>
      </c>
      <c r="B9">
        <v>1</v>
      </c>
      <c r="C9" t="s">
        <v>3</v>
      </c>
      <c r="D9" t="s">
        <v>450</v>
      </c>
      <c r="E9" t="s">
        <v>451</v>
      </c>
      <c r="F9" t="s">
        <v>451</v>
      </c>
      <c r="G9" t="s">
        <v>451</v>
      </c>
      <c r="H9" t="s">
        <v>3</v>
      </c>
      <c r="I9" t="s">
        <v>451</v>
      </c>
      <c r="J9" t="s">
        <v>451</v>
      </c>
      <c r="K9" t="s">
        <v>3</v>
      </c>
      <c r="L9" t="s">
        <v>3</v>
      </c>
      <c r="M9" t="s">
        <v>3</v>
      </c>
      <c r="N9" t="s">
        <v>450</v>
      </c>
      <c r="O9" t="s">
        <v>452</v>
      </c>
      <c r="P9" t="s">
        <v>3</v>
      </c>
      <c r="Q9" t="s">
        <v>3</v>
      </c>
      <c r="R9" t="s">
        <v>3</v>
      </c>
      <c r="S9" t="s">
        <v>453</v>
      </c>
      <c r="T9" t="s">
        <v>464</v>
      </c>
      <c r="U9" t="s">
        <v>454</v>
      </c>
    </row>
    <row r="10" spans="1:21" x14ac:dyDescent="0.2">
      <c r="A10">
        <v>420</v>
      </c>
      <c r="B10">
        <v>1</v>
      </c>
      <c r="C10" t="s">
        <v>3</v>
      </c>
      <c r="D10" t="s">
        <v>450</v>
      </c>
      <c r="E10" t="s">
        <v>455</v>
      </c>
      <c r="F10" t="s">
        <v>455</v>
      </c>
      <c r="G10" t="s">
        <v>455</v>
      </c>
      <c r="H10" t="s">
        <v>3</v>
      </c>
      <c r="I10" t="s">
        <v>455</v>
      </c>
      <c r="J10" t="s">
        <v>455</v>
      </c>
      <c r="K10" t="s">
        <v>3</v>
      </c>
      <c r="L10" t="s">
        <v>3</v>
      </c>
      <c r="M10" t="s">
        <v>3</v>
      </c>
      <c r="N10" t="s">
        <v>450</v>
      </c>
      <c r="O10" t="s">
        <v>455</v>
      </c>
      <c r="P10" t="s">
        <v>3</v>
      </c>
      <c r="Q10" t="s">
        <v>3</v>
      </c>
      <c r="R10" t="s">
        <v>3</v>
      </c>
      <c r="S10" t="s">
        <v>456</v>
      </c>
      <c r="T10" t="s">
        <v>457</v>
      </c>
      <c r="U10" t="s">
        <v>458</v>
      </c>
    </row>
    <row r="11" spans="1:21" x14ac:dyDescent="0.2">
      <c r="A11">
        <v>421</v>
      </c>
      <c r="B11">
        <v>1</v>
      </c>
      <c r="C11" t="s">
        <v>3</v>
      </c>
      <c r="D11" t="s">
        <v>450</v>
      </c>
      <c r="E11" t="s">
        <v>451</v>
      </c>
      <c r="F11" t="s">
        <v>451</v>
      </c>
      <c r="G11" t="s">
        <v>451</v>
      </c>
      <c r="H11" t="s">
        <v>3</v>
      </c>
      <c r="I11" t="s">
        <v>451</v>
      </c>
      <c r="J11" t="s">
        <v>451</v>
      </c>
      <c r="K11" t="s">
        <v>3</v>
      </c>
      <c r="L11" t="s">
        <v>3</v>
      </c>
      <c r="M11" t="s">
        <v>3</v>
      </c>
      <c r="N11" t="s">
        <v>450</v>
      </c>
      <c r="O11" t="s">
        <v>452</v>
      </c>
      <c r="P11" t="s">
        <v>3</v>
      </c>
      <c r="Q11" t="s">
        <v>3</v>
      </c>
      <c r="R11" t="s">
        <v>3</v>
      </c>
      <c r="S11" t="s">
        <v>453</v>
      </c>
      <c r="T11" t="s">
        <v>464</v>
      </c>
      <c r="U11" t="s">
        <v>454</v>
      </c>
    </row>
    <row r="12" spans="1:21" x14ac:dyDescent="0.2">
      <c r="A12">
        <v>421</v>
      </c>
      <c r="B12">
        <v>1</v>
      </c>
      <c r="C12" t="s">
        <v>3</v>
      </c>
      <c r="D12" t="s">
        <v>450</v>
      </c>
      <c r="E12" t="s">
        <v>455</v>
      </c>
      <c r="F12" t="s">
        <v>455</v>
      </c>
      <c r="G12" t="s">
        <v>455</v>
      </c>
      <c r="H12" t="s">
        <v>3</v>
      </c>
      <c r="I12" t="s">
        <v>455</v>
      </c>
      <c r="J12" t="s">
        <v>455</v>
      </c>
      <c r="K12" t="s">
        <v>3</v>
      </c>
      <c r="L12" t="s">
        <v>3</v>
      </c>
      <c r="M12" t="s">
        <v>3</v>
      </c>
      <c r="N12" t="s">
        <v>450</v>
      </c>
      <c r="O12" t="s">
        <v>455</v>
      </c>
      <c r="P12" t="s">
        <v>3</v>
      </c>
      <c r="Q12" t="s">
        <v>3</v>
      </c>
      <c r="R12" t="s">
        <v>3</v>
      </c>
      <c r="S12" t="s">
        <v>456</v>
      </c>
      <c r="T12" t="s">
        <v>457</v>
      </c>
      <c r="U12" t="s">
        <v>458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4BF48-B0A5-4920-AA25-3BD523A1144A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65736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02-01-08 (2 этап)</v>
      </c>
      <c r="G12" t="str">
        <f>Source!G12</f>
        <v>02-01-08 Корты-2_корр.4_под КС-2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АктКС-2поТСН-2001(с доп.43</vt:lpstr>
      <vt:lpstr>Source</vt:lpstr>
      <vt:lpstr>SourceObSm</vt:lpstr>
      <vt:lpstr>SmtRes</vt:lpstr>
      <vt:lpstr>EtalonRes</vt:lpstr>
      <vt:lpstr>SrcPoprs</vt:lpstr>
      <vt:lpstr>SrcKA</vt:lpstr>
      <vt:lpstr>'АктКС-2поТСН-2001(с доп.43'!Область_печати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Шишканов Михаил Владимирович</cp:lastModifiedBy>
  <dcterms:created xsi:type="dcterms:W3CDTF">2025-01-13T14:24:35Z</dcterms:created>
  <dcterms:modified xsi:type="dcterms:W3CDTF">2025-04-17T13:58:43Z</dcterms:modified>
</cp:coreProperties>
</file>