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Документы\"/>
    </mc:Choice>
  </mc:AlternateContent>
  <xr:revisionPtr revIDLastSave="0" documentId="13_ncr:1_{7EFA2790-CC66-4CDD-999E-151D0F279DA3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5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1" i="1" l="1"/>
  <c r="M24" i="1"/>
  <c r="P24" i="1" s="1"/>
  <c r="P23" i="1"/>
  <c r="P25" i="1"/>
  <c r="K25" i="1"/>
  <c r="K23" i="1"/>
  <c r="P22" i="1" l="1"/>
  <c r="K22" i="1"/>
  <c r="Q22" i="1" l="1"/>
  <c r="K18" i="1"/>
  <c r="K17" i="1" l="1"/>
  <c r="K20" i="1" l="1"/>
  <c r="M20" i="1" s="1"/>
  <c r="P20" i="1" l="1"/>
  <c r="Q15" i="1"/>
  <c r="Q14" i="1"/>
  <c r="P14" i="1" l="1"/>
  <c r="P15" i="1"/>
  <c r="K14" i="1"/>
  <c r="K15" i="1"/>
  <c r="K11" i="1"/>
  <c r="M11" i="1" s="1"/>
  <c r="K10" i="1"/>
  <c r="M10" i="1" s="1"/>
  <c r="P10" i="1" s="1"/>
  <c r="K9" i="1"/>
  <c r="M9" i="1" s="1"/>
  <c r="P9" i="1" s="1"/>
  <c r="K19" i="1"/>
  <c r="P19" i="1"/>
  <c r="P11" i="1" l="1"/>
  <c r="O11" i="1"/>
  <c r="K6" i="1" l="1"/>
  <c r="O7" i="1" l="1"/>
  <c r="M6" i="1" l="1"/>
  <c r="O5" i="1"/>
  <c r="P6" i="1" l="1"/>
  <c r="O6" i="1"/>
  <c r="K16" i="1"/>
  <c r="P17" i="1" l="1"/>
  <c r="L16" i="1" l="1"/>
  <c r="M13" i="1" l="1"/>
  <c r="M16" i="1" l="1"/>
  <c r="P16" i="1" l="1"/>
  <c r="M12" i="1"/>
  <c r="O12" i="1" l="1"/>
  <c r="M18" i="1"/>
  <c r="P18" i="1" s="1"/>
  <c r="P21" i="1" l="1"/>
  <c r="P26" i="1" s="1"/>
  <c r="K21" i="1"/>
  <c r="M26" i="1"/>
</calcChain>
</file>

<file path=xl/sharedStrings.xml><?xml version="1.0" encoding="utf-8"?>
<sst xmlns="http://schemas.openxmlformats.org/spreadsheetml/2006/main" count="143" uniqueCount="101">
  <si>
    <t>II</t>
  </si>
  <si>
    <t>Наименование потребителя</t>
  </si>
  <si>
    <t>Адрес объекта</t>
  </si>
  <si>
    <t>Договор технологического присоединения</t>
  </si>
  <si>
    <t>Мощность 
по договору, кВт</t>
  </si>
  <si>
    <t>Уровень напряжения, 
кВ</t>
  </si>
  <si>
    <t>Категория надежности</t>
  </si>
  <si>
    <t>Метод расчета (льготная категория/ставка за 1 квт /стандартизированная ставка/инд.проект)</t>
  </si>
  <si>
    <t>Решение регулирующего органа, в соответствии 
с которым расчитана стоимость договора</t>
  </si>
  <si>
    <t>дата</t>
  </si>
  <si>
    <t>номер</t>
  </si>
  <si>
    <t>Всего, без НДС</t>
  </si>
  <si>
    <t>Стоимость договора ТП, тыс.руб</t>
  </si>
  <si>
    <t>№ п/п</t>
  </si>
  <si>
    <t>стандартизированная ставка</t>
  </si>
  <si>
    <t>от 25.12.2015 № 517-тпэ; от 25.12.2015 № 508-тпэ</t>
  </si>
  <si>
    <t>г. Москва, район Северный, мкр.2</t>
  </si>
  <si>
    <t>ДТП/14-01-031</t>
  </si>
  <si>
    <t>г. Москва, Софийская наб., вл.18/8, стр.1, вл.20, стр.1, вл.24/2, стр.1,2, часть стр.5, Болотная пл., вл. 2/4, стр.1, вл.4, стр.1, вл.6-8, вл.10, стр.16,17</t>
  </si>
  <si>
    <t>ДТП/17-01-134</t>
  </si>
  <si>
    <t xml:space="preserve">стандартизированная ставка
</t>
  </si>
  <si>
    <t>ИТОГО</t>
  </si>
  <si>
    <t>от 19.12.2017 №478-ТР</t>
  </si>
  <si>
    <t>ООО "Мегаполис Груп"</t>
  </si>
  <si>
    <t>ООО "СР-Групп"</t>
  </si>
  <si>
    <t>ДТП/18-01-144</t>
  </si>
  <si>
    <t xml:space="preserve">Оценка полной стоимости проекта, с НДС-18%, млн.руб. </t>
  </si>
  <si>
    <t>от 14.12.2016 №381-ТР; 
 от 14.12.2016 №386-ТР</t>
  </si>
  <si>
    <t xml:space="preserve">
ООО "Международный парк развлечений и туризма"</t>
  </si>
  <si>
    <t xml:space="preserve">Стоимость организацион-ных мероприятий, без НДС </t>
  </si>
  <si>
    <t xml:space="preserve">Стоимость мероприятий, связанных со строительством, без НДС </t>
  </si>
  <si>
    <t>Затраты на присоединение к ССО, без НДС</t>
  </si>
  <si>
    <t>г. Москва, поселение Рязановское, с. Остафьево</t>
  </si>
  <si>
    <t>Дата окончания договора</t>
  </si>
  <si>
    <t>№ ДС</t>
  </si>
  <si>
    <t>от 17.12.2018 №306-ТР</t>
  </si>
  <si>
    <t>от 12.12.2019 №248-ТР</t>
  </si>
  <si>
    <t>ДТП/19-01-191</t>
  </si>
  <si>
    <t>НИППА "Народное домостроение" (некоммерческая организация)</t>
  </si>
  <si>
    <t>ДТП/16-01-082</t>
  </si>
  <si>
    <t>ООО "ДАЙКАР"</t>
  </si>
  <si>
    <t>г. Москва, ул. Старокрымская, вл. 13</t>
  </si>
  <si>
    <t>ДТП/13-01-003/001</t>
  </si>
  <si>
    <t>инд. проект</t>
  </si>
  <si>
    <t>от 29.08.2013 № 118-тпэ</t>
  </si>
  <si>
    <t>ООО "Альвента-Стиль"</t>
  </si>
  <si>
    <t>г. Москва, Автомобильный проезд, вл.4</t>
  </si>
  <si>
    <t>ДТП/13-01-016/007</t>
  </si>
  <si>
    <t>ставка за 1 кВт</t>
  </si>
  <si>
    <t>от 27.12.2013 № 462-тпэ</t>
  </si>
  <si>
    <t>ООО "Стройтэк"</t>
  </si>
  <si>
    <t>Москва, Дмитровское ш. вл.71</t>
  </si>
  <si>
    <t>ДТП/19-01-192</t>
  </si>
  <si>
    <t>ООО "Пламя"</t>
  </si>
  <si>
    <t>г. Москва, п. Сосенское, в районе д. Мамыри, уч. 74/1</t>
  </si>
  <si>
    <t>ДТП/14-01-036</t>
  </si>
  <si>
    <t>ДТП/14-01-052</t>
  </si>
  <si>
    <t>ООО "СНАРК-Север"</t>
  </si>
  <si>
    <t>Москва, Новоясеневский пр-т, вл.1-В стр.1</t>
  </si>
  <si>
    <t>ДТП/19-01-193</t>
  </si>
  <si>
    <t>№151-ТР от 24.10.2019</t>
  </si>
  <si>
    <t>от 02.09.2021 №84-ТР</t>
  </si>
  <si>
    <t>индивидуальный тариф</t>
  </si>
  <si>
    <t>г. Москва, Краснопресненская наб. вл.14, стр.1</t>
  </si>
  <si>
    <t>г. Москва, Олимпийский пр-т, д.16, стр.1,2,3,4</t>
  </si>
  <si>
    <t>АО "СК "Олимпийский"</t>
  </si>
  <si>
    <t>ДТП/21-01-252</t>
  </si>
  <si>
    <t xml:space="preserve">Оценка полной стоимости проекта, с НДС 20%, млн.руб. </t>
  </si>
  <si>
    <t>г. Москва, Краснопресненская наб., вл.14, стр.1</t>
  </si>
  <si>
    <t>III</t>
  </si>
  <si>
    <t>ДТП/22-01-307</t>
  </si>
  <si>
    <t>ДТП/22-01-296</t>
  </si>
  <si>
    <t>АО "Стройспортинвест"</t>
  </si>
  <si>
    <t>ООО "Град Инвест"</t>
  </si>
  <si>
    <t>ДТП/21-01-255</t>
  </si>
  <si>
    <t>Москва, ул. Мантулинская, вл.5</t>
  </si>
  <si>
    <t>Москва, ул. Старокрымская, вл.13</t>
  </si>
  <si>
    <t>от 21.12.2021 №453-ТР</t>
  </si>
  <si>
    <t>от 23.12.2020 №417-ТР</t>
  </si>
  <si>
    <t>ставка за 1 кВТ</t>
  </si>
  <si>
    <t xml:space="preserve"> Объекты технологического присоединения в корректировку ИПР</t>
  </si>
  <si>
    <t xml:space="preserve">г. Москва, ул. Мантулинская, вл.5 </t>
  </si>
  <si>
    <t>г. Москва, Дмитровское ш. вл.107</t>
  </si>
  <si>
    <t>ДТП/23-01-324</t>
  </si>
  <si>
    <t>от 25.11.2022 №460-ТР</t>
  </si>
  <si>
    <t>ДТП/23-01-327</t>
  </si>
  <si>
    <t>ООО СЗ "1-й Красногвардейский"</t>
  </si>
  <si>
    <t>г. Москва, Краснопресненская наб., земельный участок 14/15</t>
  </si>
  <si>
    <t>ООО "УК Дмитровская"</t>
  </si>
  <si>
    <t>от 13.12.2023 №ДПР-ТР-255/23</t>
  </si>
  <si>
    <t>г. Москва, Дмитровское ш., зем/уч 107</t>
  </si>
  <si>
    <t>ДТП/24-01-366</t>
  </si>
  <si>
    <t>ООО "БонАпарт"</t>
  </si>
  <si>
    <t>г.Москва, ул.Скотопрогонная, зем/уч 31А</t>
  </si>
  <si>
    <t>ДТП/24-01-399</t>
  </si>
  <si>
    <t>ООО "СЗ "Объект Гарант"</t>
  </si>
  <si>
    <t>г.Москва,  ш.Энтузиастов, вл.12</t>
  </si>
  <si>
    <t>ДТП/24-01-408</t>
  </si>
  <si>
    <t>СКП №41</t>
  </si>
  <si>
    <t>ДС№1</t>
  </si>
  <si>
    <t>ввод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</si>
</sst>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0.0%_);\(0.0%\)"/>
    <numFmt numFmtId="170" formatCode="General_)"/>
    <numFmt numFmtId="171" formatCode="_-* #,##0&quot;đ.&quot;_-;\-* #,##0&quot;đ.&quot;_-;_-* &quot;-&quot;&quot;đ.&quot;_-;_-@_-"/>
    <numFmt numFmtId="172" formatCode="_-* #,##0.00&quot;đ.&quot;_-;\-* #,##0.00&quot;đ.&quot;_-;_-* &quot;-&quot;??&quot;đ.&quot;_-;_-@_-"/>
    <numFmt numFmtId="173" formatCode="_-* #,##0_$_-;\-* #,##0_$_-;_-* &quot;-&quot;_$_-;_-@_-"/>
    <numFmt numFmtId="174" formatCode="_-* #,##0.00_$_-;\-* #,##0.00_$_-;_-* &quot;-&quot;??_$_-;_-@_-"/>
    <numFmt numFmtId="175" formatCode="&quot;$&quot;#,##0_);[Red]\(&quot;$&quot;#,##0\)"/>
    <numFmt numFmtId="176" formatCode="_-* #,##0.00&quot;$&quot;_-;\-* #,##0.00&quot;$&quot;_-;_-* &quot;-&quot;??&quot;$&quot;_-;_-@_-"/>
    <numFmt numFmtId="177" formatCode="\$#,##0\ ;\(\$#,##0\)"/>
    <numFmt numFmtId="178" formatCode="_-* #,##0.00[$€-1]_-;\-* #,##0.00[$€-1]_-;_-* &quot;-&quot;??[$€-1]_-"/>
    <numFmt numFmtId="179" formatCode="#,##0_);[Blue]\(#,##0\)"/>
    <numFmt numFmtId="180" formatCode="_-* #,##0_đ_._-;\-* #,##0_đ_._-;_-* &quot;-&quot;_đ_._-;_-@_-"/>
    <numFmt numFmtId="181" formatCode="_-* #,##0.00_đ_._-;\-* #,##0.00_đ_._-;_-* &quot;-&quot;??_đ_._-;_-@_-"/>
    <numFmt numFmtId="182" formatCode="_([$€-2]* #,##0.00_);_([$€-2]* \(#,##0.00\);_([$€-2]* &quot;-&quot;??_)"/>
    <numFmt numFmtId="183" formatCode="0.0"/>
    <numFmt numFmtId="184" formatCode="_-* #,##0\ _р_._-;\-* #,##0\ _р_._-;_-* &quot;-&quot;\ _р_._-;_-@_-"/>
    <numFmt numFmtId="185" formatCode="_-* #,##0.00\ _р_._-;\-* #,##0.00\ _р_._-;_-* &quot;-&quot;??\ _р_._-;_-@_-"/>
    <numFmt numFmtId="186" formatCode="_-* #,##0.00\ _р_у_б_._-;\-* #,##0.00\ _р_у_б_._-;_-* &quot;-&quot;??\ _р_у_б_._-;_-@_-"/>
    <numFmt numFmtId="187" formatCode="#,##0.0"/>
    <numFmt numFmtId="188" formatCode="#,##0.00_ ;\-#,##0.00\ "/>
  </numFmts>
  <fonts count="9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sz val="11"/>
      <color rgb="FF000000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color indexed="5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10"/>
      <name val="Arial Cyr"/>
      <family val="2"/>
      <charset val="204"/>
    </font>
    <font>
      <u/>
      <sz val="7.7"/>
      <color theme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45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45"/>
      <name val="Arial Cyr"/>
      <family val="2"/>
      <charset val="204"/>
    </font>
    <font>
      <b/>
      <sz val="11"/>
      <color indexed="45"/>
      <name val="Arial Cyr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45"/>
      <name val="Cambria"/>
      <family val="2"/>
      <charset val="204"/>
    </font>
    <font>
      <sz val="10"/>
      <color indexed="18"/>
      <name val="Arial Cyr"/>
      <family val="2"/>
      <charset val="204"/>
    </font>
    <font>
      <sz val="10"/>
      <color rgb="FF000000"/>
      <name val="Arial Cyr"/>
      <charset val="204"/>
    </font>
    <font>
      <sz val="8"/>
      <name val="Arial"/>
      <family val="2"/>
    </font>
    <font>
      <sz val="12"/>
      <color theme="1"/>
      <name val="Times New Roman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2"/>
      <name val="Arial Cyr"/>
      <family val="2"/>
      <charset val="204"/>
    </font>
    <font>
      <sz val="10"/>
      <color indexed="10"/>
      <name val="Arial Cyr"/>
      <family val="2"/>
      <charset val="204"/>
    </font>
    <font>
      <sz val="12"/>
      <color indexed="24"/>
      <name val="Arial"/>
      <family val="2"/>
      <charset val="204"/>
    </font>
    <font>
      <sz val="10"/>
      <color indexed="46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2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60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63"/>
      </patternFill>
    </fill>
    <fill>
      <patternFill patternType="solid">
        <fgColor indexed="23"/>
      </patternFill>
    </fill>
    <fill>
      <patternFill patternType="solid">
        <f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8"/>
      </patternFill>
    </fill>
    <fill>
      <patternFill patternType="solid">
        <fgColor indexed="40"/>
      </patternFill>
    </fill>
    <fill>
      <patternFill patternType="solid">
        <fgColor indexed="35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6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  <xf numFmtId="0" fontId="8" fillId="0" borderId="0"/>
    <xf numFmtId="0" fontId="3" fillId="0" borderId="0"/>
    <xf numFmtId="0" fontId="3" fillId="0" borderId="0"/>
    <xf numFmtId="0" fontId="10" fillId="0" borderId="0"/>
    <xf numFmtId="168" fontId="11" fillId="0" borderId="0">
      <alignment vertical="top"/>
    </xf>
    <xf numFmtId="168" fontId="12" fillId="0" borderId="0">
      <alignment vertical="top"/>
    </xf>
    <xf numFmtId="169" fontId="12" fillId="2" borderId="0">
      <alignment vertical="top"/>
    </xf>
    <xf numFmtId="168" fontId="12" fillId="3" borderId="0">
      <alignment vertical="top"/>
    </xf>
    <xf numFmtId="0" fontId="13" fillId="0" borderId="0"/>
    <xf numFmtId="38" fontId="11" fillId="0" borderId="0">
      <alignment vertical="top"/>
    </xf>
    <xf numFmtId="38" fontId="11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11" fillId="0" borderId="0">
      <alignment vertical="top"/>
    </xf>
    <xf numFmtId="0" fontId="13" fillId="0" borderId="0"/>
    <xf numFmtId="0" fontId="13" fillId="0" borderId="0"/>
    <xf numFmtId="0" fontId="10" fillId="0" borderId="0"/>
    <xf numFmtId="0" fontId="10" fillId="0" borderId="0"/>
    <xf numFmtId="38" fontId="11" fillId="0" borderId="0">
      <alignment vertical="top"/>
    </xf>
    <xf numFmtId="0" fontId="10" fillId="0" borderId="0"/>
    <xf numFmtId="0" fontId="10" fillId="0" borderId="0"/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166" fontId="14" fillId="0" borderId="0">
      <protection locked="0"/>
    </xf>
    <xf numFmtId="166" fontId="14" fillId="0" borderId="0">
      <protection locked="0"/>
    </xf>
    <xf numFmtId="166" fontId="15" fillId="0" borderId="0">
      <protection locked="0"/>
    </xf>
    <xf numFmtId="166" fontId="14" fillId="0" borderId="0">
      <protection locked="0"/>
    </xf>
    <xf numFmtId="166" fontId="14" fillId="0" borderId="0">
      <protection locked="0"/>
    </xf>
    <xf numFmtId="166" fontId="15" fillId="0" borderId="0">
      <protection locked="0"/>
    </xf>
    <xf numFmtId="166" fontId="14" fillId="0" borderId="0">
      <protection locked="0"/>
    </xf>
    <xf numFmtId="166" fontId="14" fillId="0" borderId="0">
      <protection locked="0"/>
    </xf>
    <xf numFmtId="166" fontId="15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4" fillId="0" borderId="10">
      <protection locked="0"/>
    </xf>
    <xf numFmtId="0" fontId="15" fillId="0" borderId="10">
      <protection locked="0"/>
    </xf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4" borderId="0" applyNumberFormat="0" applyBorder="0" applyAlignment="0" applyProtection="0"/>
    <xf numFmtId="0" fontId="19" fillId="1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11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12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1" borderId="0" applyNumberFormat="0" applyBorder="0" applyAlignment="0" applyProtection="0"/>
    <xf numFmtId="0" fontId="18" fillId="16" borderId="0" applyNumberFormat="0" applyBorder="0" applyAlignment="0" applyProtection="0"/>
    <xf numFmtId="0" fontId="18" fillId="7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9" fillId="8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1" borderId="0" applyNumberFormat="0" applyBorder="0" applyAlignment="0" applyProtection="0"/>
    <xf numFmtId="0" fontId="19" fillId="17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6" borderId="0" applyNumberFormat="0" applyBorder="0" applyAlignment="0" applyProtection="0"/>
    <xf numFmtId="0" fontId="19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7" borderId="0" applyNumberFormat="0" applyBorder="0" applyAlignment="0" applyProtection="0"/>
    <xf numFmtId="0" fontId="19" fillId="18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5" borderId="0" applyNumberFormat="0" applyBorder="0" applyAlignment="0" applyProtection="0"/>
    <xf numFmtId="0" fontId="19" fillId="8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9" fillId="19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0" fillId="20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0" borderId="0" applyNumberFormat="0" applyBorder="0" applyAlignment="0" applyProtection="0"/>
    <xf numFmtId="0" fontId="20" fillId="20" borderId="0" applyNumberFormat="0" applyBorder="0" applyAlignment="0" applyProtection="0"/>
    <xf numFmtId="0" fontId="21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11" borderId="0" applyNumberFormat="0" applyBorder="0" applyAlignment="0" applyProtection="0"/>
    <xf numFmtId="0" fontId="21" fillId="17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1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1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8" borderId="0" applyNumberFormat="0" applyBorder="0" applyAlignment="0" applyProtection="0"/>
    <xf numFmtId="0" fontId="20" fillId="22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70" fontId="23" fillId="0" borderId="11">
      <protection locked="0"/>
    </xf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0" fontId="25" fillId="5" borderId="0" applyNumberFormat="0" applyBorder="0" applyAlignment="0" applyProtection="0"/>
    <xf numFmtId="0" fontId="26" fillId="28" borderId="12" applyNumberFormat="0" applyAlignment="0" applyProtection="0"/>
    <xf numFmtId="0" fontId="26" fillId="28" borderId="12" applyNumberFormat="0" applyAlignment="0" applyProtection="0"/>
    <xf numFmtId="0" fontId="27" fillId="29" borderId="13" applyNumberFormat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3" fontId="28" fillId="0" borderId="0" applyFont="0" applyFill="0" applyBorder="0" applyAlignment="0" applyProtection="0"/>
    <xf numFmtId="170" fontId="29" fillId="30" borderId="11"/>
    <xf numFmtId="175" fontId="30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4" fontId="31" fillId="0" borderId="0">
      <alignment vertical="top"/>
    </xf>
    <xf numFmtId="38" fontId="32" fillId="0" borderId="0">
      <alignment vertical="top"/>
    </xf>
    <xf numFmtId="178" fontId="9" fillId="0" borderId="0" applyFont="0" applyFill="0" applyBorder="0" applyAlignment="0" applyProtection="0"/>
    <xf numFmtId="0" fontId="33" fillId="0" borderId="0" applyNumberFormat="0" applyFill="0" applyBorder="0" applyAlignment="0" applyProtection="0"/>
    <xf numFmtId="2" fontId="28" fillId="0" borderId="0" applyFont="0" applyFill="0" applyBorder="0" applyAlignment="0" applyProtection="0"/>
    <xf numFmtId="0" fontId="34" fillId="6" borderId="0" applyNumberFormat="0" applyBorder="0" applyAlignment="0" applyProtection="0"/>
    <xf numFmtId="0" fontId="35" fillId="0" borderId="0">
      <alignment vertical="top"/>
    </xf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8" fillId="0" borderId="0" applyNumberFormat="0" applyFill="0" applyBorder="0" applyAlignment="0" applyProtection="0"/>
    <xf numFmtId="38" fontId="39" fillId="0" borderId="0">
      <alignment vertical="top"/>
    </xf>
    <xf numFmtId="17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9" borderId="12" applyNumberFormat="0" applyAlignment="0" applyProtection="0"/>
    <xf numFmtId="0" fontId="42" fillId="9" borderId="12" applyNumberFormat="0" applyAlignment="0" applyProtection="0"/>
    <xf numFmtId="38" fontId="12" fillId="0" borderId="0">
      <alignment vertical="top"/>
    </xf>
    <xf numFmtId="38" fontId="12" fillId="2" borderId="0">
      <alignment vertical="top"/>
    </xf>
    <xf numFmtId="179" fontId="12" fillId="3" borderId="0">
      <alignment vertical="top"/>
    </xf>
    <xf numFmtId="0" fontId="43" fillId="0" borderId="15" applyNumberFormat="0" applyFill="0" applyAlignment="0" applyProtection="0"/>
    <xf numFmtId="0" fontId="44" fillId="31" borderId="0" applyNumberFormat="0" applyBorder="0" applyAlignment="0" applyProtection="0"/>
    <xf numFmtId="0" fontId="45" fillId="0" borderId="0"/>
    <xf numFmtId="0" fontId="13" fillId="0" borderId="0"/>
    <xf numFmtId="0" fontId="46" fillId="0" borderId="0"/>
    <xf numFmtId="0" fontId="24" fillId="0" borderId="0"/>
    <xf numFmtId="0" fontId="47" fillId="0" borderId="0"/>
    <xf numFmtId="0" fontId="18" fillId="19" borderId="16" applyNumberFormat="0" applyFont="0" applyAlignment="0" applyProtection="0"/>
    <xf numFmtId="0" fontId="18" fillId="19" borderId="16" applyNumberFormat="0" applyFont="0" applyAlignment="0" applyProtection="0"/>
    <xf numFmtId="180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48" fillId="28" borderId="17" applyNumberFormat="0" applyAlignment="0" applyProtection="0"/>
    <xf numFmtId="0" fontId="48" fillId="28" borderId="17" applyNumberFormat="0" applyAlignment="0" applyProtection="0"/>
    <xf numFmtId="0" fontId="49" fillId="0" borderId="0" applyNumberFormat="0">
      <alignment horizontal="left"/>
    </xf>
    <xf numFmtId="4" fontId="50" fillId="32" borderId="17" applyNumberFormat="0" applyProtection="0">
      <alignment vertical="center"/>
    </xf>
    <xf numFmtId="4" fontId="50" fillId="32" borderId="17" applyNumberFormat="0" applyProtection="0">
      <alignment vertical="center"/>
    </xf>
    <xf numFmtId="4" fontId="51" fillId="32" borderId="17" applyNumberFormat="0" applyProtection="0">
      <alignment vertical="center"/>
    </xf>
    <xf numFmtId="4" fontId="51" fillId="32" borderId="17" applyNumberFormat="0" applyProtection="0">
      <alignment vertical="center"/>
    </xf>
    <xf numFmtId="4" fontId="50" fillId="32" borderId="17" applyNumberFormat="0" applyProtection="0">
      <alignment horizontal="left" vertical="center" indent="1"/>
    </xf>
    <xf numFmtId="4" fontId="50" fillId="32" borderId="17" applyNumberFormat="0" applyProtection="0">
      <alignment horizontal="left" vertical="center" indent="1"/>
    </xf>
    <xf numFmtId="4" fontId="50" fillId="32" borderId="17" applyNumberFormat="0" applyProtection="0">
      <alignment horizontal="left" vertical="center" indent="1"/>
    </xf>
    <xf numFmtId="4" fontId="50" fillId="32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4" fontId="50" fillId="34" borderId="17" applyNumberFormat="0" applyProtection="0">
      <alignment horizontal="right" vertical="center"/>
    </xf>
    <xf numFmtId="4" fontId="50" fillId="34" borderId="17" applyNumberFormat="0" applyProtection="0">
      <alignment horizontal="right" vertical="center"/>
    </xf>
    <xf numFmtId="4" fontId="50" fillId="35" borderId="17" applyNumberFormat="0" applyProtection="0">
      <alignment horizontal="right" vertical="center"/>
    </xf>
    <xf numFmtId="4" fontId="50" fillId="35" borderId="17" applyNumberFormat="0" applyProtection="0">
      <alignment horizontal="right" vertical="center"/>
    </xf>
    <xf numFmtId="4" fontId="50" fillId="36" borderId="17" applyNumberFormat="0" applyProtection="0">
      <alignment horizontal="right" vertical="center"/>
    </xf>
    <xf numFmtId="4" fontId="50" fillId="36" borderId="17" applyNumberFormat="0" applyProtection="0">
      <alignment horizontal="right" vertical="center"/>
    </xf>
    <xf numFmtId="4" fontId="50" fillId="37" borderId="17" applyNumberFormat="0" applyProtection="0">
      <alignment horizontal="right" vertical="center"/>
    </xf>
    <xf numFmtId="4" fontId="50" fillId="37" borderId="17" applyNumberFormat="0" applyProtection="0">
      <alignment horizontal="right" vertical="center"/>
    </xf>
    <xf numFmtId="4" fontId="50" fillId="38" borderId="17" applyNumberFormat="0" applyProtection="0">
      <alignment horizontal="right" vertical="center"/>
    </xf>
    <xf numFmtId="4" fontId="50" fillId="38" borderId="17" applyNumberFormat="0" applyProtection="0">
      <alignment horizontal="right" vertical="center"/>
    </xf>
    <xf numFmtId="4" fontId="50" fillId="39" borderId="17" applyNumberFormat="0" applyProtection="0">
      <alignment horizontal="right" vertical="center"/>
    </xf>
    <xf numFmtId="4" fontId="50" fillId="39" borderId="17" applyNumberFormat="0" applyProtection="0">
      <alignment horizontal="right" vertical="center"/>
    </xf>
    <xf numFmtId="4" fontId="50" fillId="40" borderId="17" applyNumberFormat="0" applyProtection="0">
      <alignment horizontal="right" vertical="center"/>
    </xf>
    <xf numFmtId="4" fontId="50" fillId="40" borderId="17" applyNumberFormat="0" applyProtection="0">
      <alignment horizontal="right" vertical="center"/>
    </xf>
    <xf numFmtId="4" fontId="50" fillId="41" borderId="17" applyNumberFormat="0" applyProtection="0">
      <alignment horizontal="right" vertical="center"/>
    </xf>
    <xf numFmtId="4" fontId="50" fillId="41" borderId="17" applyNumberFormat="0" applyProtection="0">
      <alignment horizontal="right" vertical="center"/>
    </xf>
    <xf numFmtId="4" fontId="50" fillId="42" borderId="17" applyNumberFormat="0" applyProtection="0">
      <alignment horizontal="right" vertical="center"/>
    </xf>
    <xf numFmtId="4" fontId="50" fillId="42" borderId="17" applyNumberFormat="0" applyProtection="0">
      <alignment horizontal="right" vertical="center"/>
    </xf>
    <xf numFmtId="4" fontId="52" fillId="43" borderId="17" applyNumberFormat="0" applyProtection="0">
      <alignment horizontal="left" vertical="center" indent="1"/>
    </xf>
    <xf numFmtId="4" fontId="52" fillId="43" borderId="17" applyNumberFormat="0" applyProtection="0">
      <alignment horizontal="left" vertical="center" indent="1"/>
    </xf>
    <xf numFmtId="4" fontId="50" fillId="44" borderId="18" applyNumberFormat="0" applyProtection="0">
      <alignment horizontal="left" vertical="center" indent="1"/>
    </xf>
    <xf numFmtId="4" fontId="53" fillId="45" borderId="0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4" fontId="54" fillId="44" borderId="17" applyNumberFormat="0" applyProtection="0">
      <alignment horizontal="left" vertical="center" indent="1"/>
    </xf>
    <xf numFmtId="4" fontId="54" fillId="44" borderId="17" applyNumberFormat="0" applyProtection="0">
      <alignment horizontal="left" vertical="center" indent="1"/>
    </xf>
    <xf numFmtId="4" fontId="54" fillId="46" borderId="17" applyNumberFormat="0" applyProtection="0">
      <alignment horizontal="left" vertical="center" indent="1"/>
    </xf>
    <xf numFmtId="4" fontId="54" fillId="46" borderId="17" applyNumberFormat="0" applyProtection="0">
      <alignment horizontal="left" vertical="center" indent="1"/>
    </xf>
    <xf numFmtId="0" fontId="3" fillId="46" borderId="17" applyNumberFormat="0" applyProtection="0">
      <alignment horizontal="left" vertical="center" indent="1"/>
    </xf>
    <xf numFmtId="0" fontId="3" fillId="46" borderId="17" applyNumberFormat="0" applyProtection="0">
      <alignment horizontal="left" vertical="center" indent="1"/>
    </xf>
    <xf numFmtId="0" fontId="3" fillId="46" borderId="17" applyNumberFormat="0" applyProtection="0">
      <alignment horizontal="left" vertical="center" indent="1"/>
    </xf>
    <xf numFmtId="0" fontId="3" fillId="46" borderId="17" applyNumberFormat="0" applyProtection="0">
      <alignment horizontal="left" vertical="center" indent="1"/>
    </xf>
    <xf numFmtId="0" fontId="3" fillId="47" borderId="17" applyNumberFormat="0" applyProtection="0">
      <alignment horizontal="left" vertical="center" indent="1"/>
    </xf>
    <xf numFmtId="0" fontId="3" fillId="47" borderId="17" applyNumberFormat="0" applyProtection="0">
      <alignment horizontal="left" vertical="center" indent="1"/>
    </xf>
    <xf numFmtId="0" fontId="3" fillId="47" borderId="17" applyNumberFormat="0" applyProtection="0">
      <alignment horizontal="left" vertical="center" indent="1"/>
    </xf>
    <xf numFmtId="0" fontId="3" fillId="47" borderId="17" applyNumberFormat="0" applyProtection="0">
      <alignment horizontal="left" vertical="center" indent="1"/>
    </xf>
    <xf numFmtId="0" fontId="3" fillId="2" borderId="17" applyNumberFormat="0" applyProtection="0">
      <alignment horizontal="left" vertical="center" indent="1"/>
    </xf>
    <xf numFmtId="0" fontId="3" fillId="2" borderId="17" applyNumberFormat="0" applyProtection="0">
      <alignment horizontal="left" vertical="center" indent="1"/>
    </xf>
    <xf numFmtId="0" fontId="3" fillId="2" borderId="17" applyNumberFormat="0" applyProtection="0">
      <alignment horizontal="left" vertical="center" indent="1"/>
    </xf>
    <xf numFmtId="0" fontId="3" fillId="2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24" fillId="0" borderId="0"/>
    <xf numFmtId="4" fontId="50" fillId="48" borderId="17" applyNumberFormat="0" applyProtection="0">
      <alignment vertical="center"/>
    </xf>
    <xf numFmtId="4" fontId="50" fillId="48" borderId="17" applyNumberFormat="0" applyProtection="0">
      <alignment vertical="center"/>
    </xf>
    <xf numFmtId="4" fontId="51" fillId="48" borderId="17" applyNumberFormat="0" applyProtection="0">
      <alignment vertical="center"/>
    </xf>
    <xf numFmtId="4" fontId="51" fillId="48" borderId="17" applyNumberFormat="0" applyProtection="0">
      <alignment vertical="center"/>
    </xf>
    <xf numFmtId="4" fontId="50" fillId="48" borderId="17" applyNumberFormat="0" applyProtection="0">
      <alignment horizontal="left" vertical="center" indent="1"/>
    </xf>
    <xf numFmtId="4" fontId="50" fillId="48" borderId="17" applyNumberFormat="0" applyProtection="0">
      <alignment horizontal="left" vertical="center" indent="1"/>
    </xf>
    <xf numFmtId="4" fontId="50" fillId="48" borderId="17" applyNumberFormat="0" applyProtection="0">
      <alignment horizontal="left" vertical="center" indent="1"/>
    </xf>
    <xf numFmtId="4" fontId="50" fillId="48" borderId="17" applyNumberFormat="0" applyProtection="0">
      <alignment horizontal="left" vertical="center" indent="1"/>
    </xf>
    <xf numFmtId="4" fontId="50" fillId="44" borderId="17" applyNumberFormat="0" applyProtection="0">
      <alignment horizontal="right" vertical="center"/>
    </xf>
    <xf numFmtId="4" fontId="50" fillId="44" borderId="17" applyNumberFormat="0" applyProtection="0">
      <alignment horizontal="right" vertical="center"/>
    </xf>
    <xf numFmtId="4" fontId="51" fillId="44" borderId="17" applyNumberFormat="0" applyProtection="0">
      <alignment horizontal="right" vertical="center"/>
    </xf>
    <xf numFmtId="4" fontId="51" fillId="44" borderId="17" applyNumberFormat="0" applyProtection="0">
      <alignment horizontal="right" vertical="center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3" fillId="33" borderId="17" applyNumberFormat="0" applyProtection="0">
      <alignment horizontal="left" vertical="center" indent="1"/>
    </xf>
    <xf numFmtId="0" fontId="55" fillId="0" borderId="0"/>
    <xf numFmtId="4" fontId="56" fillId="44" borderId="17" applyNumberFormat="0" applyProtection="0">
      <alignment horizontal="right" vertical="center"/>
    </xf>
    <xf numFmtId="4" fontId="56" fillId="44" borderId="17" applyNumberFormat="0" applyProtection="0">
      <alignment horizontal="right" vertical="center"/>
    </xf>
    <xf numFmtId="38" fontId="57" fillId="49" borderId="0">
      <alignment horizontal="right" vertical="top"/>
    </xf>
    <xf numFmtId="0" fontId="58" fillId="0" borderId="0"/>
    <xf numFmtId="0" fontId="59" fillId="0" borderId="0" applyNumberFormat="0" applyFill="0" applyBorder="0" applyAlignment="0" applyProtection="0"/>
    <xf numFmtId="0" fontId="28" fillId="0" borderId="19" applyNumberFormat="0" applyFont="0" applyFill="0" applyAlignment="0" applyProtection="0"/>
    <xf numFmtId="0" fontId="60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1" fillId="50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17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1" fillId="51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1" fillId="3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50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1" fillId="17" borderId="0" applyNumberFormat="0" applyBorder="0" applyAlignment="0" applyProtection="0"/>
    <xf numFmtId="0" fontId="20" fillId="27" borderId="0" applyNumberFormat="0" applyBorder="0" applyAlignment="0" applyProtection="0"/>
    <xf numFmtId="170" fontId="23" fillId="0" borderId="11">
      <protection locked="0"/>
    </xf>
    <xf numFmtId="0" fontId="42" fillId="9" borderId="12" applyNumberFormat="0" applyAlignment="0" applyProtection="0"/>
    <xf numFmtId="0" fontId="61" fillId="11" borderId="16" applyNumberFormat="0" applyAlignment="0" applyProtection="0"/>
    <xf numFmtId="0" fontId="61" fillId="11" borderId="16" applyNumberFormat="0" applyAlignment="0" applyProtection="0"/>
    <xf numFmtId="0" fontId="42" fillId="9" borderId="12" applyNumberFormat="0" applyAlignment="0" applyProtection="0"/>
    <xf numFmtId="0" fontId="42" fillId="9" borderId="12" applyNumberFormat="0" applyAlignment="0" applyProtection="0"/>
    <xf numFmtId="0" fontId="42" fillId="9" borderId="12" applyNumberFormat="0" applyAlignment="0" applyProtection="0"/>
    <xf numFmtId="0" fontId="48" fillId="28" borderId="17" applyNumberFormat="0" applyAlignment="0" applyProtection="0"/>
    <xf numFmtId="0" fontId="62" fillId="13" borderId="20" applyNumberFormat="0" applyAlignment="0" applyProtection="0"/>
    <xf numFmtId="0" fontId="62" fillId="13" borderId="20" applyNumberFormat="0" applyAlignment="0" applyProtection="0"/>
    <xf numFmtId="0" fontId="48" fillId="28" borderId="17" applyNumberFormat="0" applyAlignment="0" applyProtection="0"/>
    <xf numFmtId="0" fontId="48" fillId="28" borderId="17" applyNumberFormat="0" applyAlignment="0" applyProtection="0"/>
    <xf numFmtId="0" fontId="48" fillId="28" borderId="17" applyNumberFormat="0" applyAlignment="0" applyProtection="0"/>
    <xf numFmtId="0" fontId="26" fillId="28" borderId="12" applyNumberFormat="0" applyAlignment="0" applyProtection="0"/>
    <xf numFmtId="0" fontId="63" fillId="13" borderId="16" applyNumberFormat="0" applyAlignment="0" applyProtection="0"/>
    <xf numFmtId="0" fontId="63" fillId="13" borderId="16" applyNumberFormat="0" applyAlignment="0" applyProtection="0"/>
    <xf numFmtId="0" fontId="26" fillId="28" borderId="12" applyNumberFormat="0" applyAlignment="0" applyProtection="0"/>
    <xf numFmtId="0" fontId="26" fillId="28" borderId="12" applyNumberFormat="0" applyAlignment="0" applyProtection="0"/>
    <xf numFmtId="0" fontId="26" fillId="28" borderId="12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Border="0">
      <alignment horizontal="center" vertical="center" wrapText="1"/>
    </xf>
    <xf numFmtId="0" fontId="66" fillId="0" borderId="21" applyNumberFormat="0" applyFill="0" applyAlignment="0" applyProtection="0"/>
    <xf numFmtId="0" fontId="67" fillId="0" borderId="22" applyNumberFormat="0" applyFill="0" applyAlignment="0" applyProtection="0"/>
    <xf numFmtId="0" fontId="66" fillId="0" borderId="21" applyNumberFormat="0" applyFill="0" applyAlignment="0" applyProtection="0"/>
    <xf numFmtId="0" fontId="68" fillId="0" borderId="23" applyNumberFormat="0" applyFill="0" applyAlignment="0" applyProtection="0"/>
    <xf numFmtId="0" fontId="69" fillId="0" borderId="24" applyNumberFormat="0" applyFill="0" applyAlignment="0" applyProtection="0"/>
    <xf numFmtId="0" fontId="68" fillId="0" borderId="23" applyNumberFormat="0" applyFill="0" applyAlignment="0" applyProtection="0"/>
    <xf numFmtId="0" fontId="38" fillId="0" borderId="14" applyNumberFormat="0" applyFill="0" applyAlignment="0" applyProtection="0"/>
    <xf numFmtId="0" fontId="70" fillId="0" borderId="25" applyNumberFormat="0" applyFill="0" applyAlignment="0" applyProtection="0"/>
    <xf numFmtId="0" fontId="38" fillId="0" borderId="14" applyNumberFormat="0" applyFill="0" applyAlignment="0" applyProtection="0"/>
    <xf numFmtId="0" fontId="3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1" fillId="0" borderId="26" applyBorder="0">
      <alignment horizontal="center" vertical="center" wrapText="1"/>
    </xf>
    <xf numFmtId="170" fontId="29" fillId="30" borderId="11"/>
    <xf numFmtId="4" fontId="72" fillId="32" borderId="1" applyBorder="0">
      <alignment horizontal="right"/>
    </xf>
    <xf numFmtId="49" fontId="73" fillId="0" borderId="0" applyBorder="0">
      <alignment vertical="center"/>
    </xf>
    <xf numFmtId="0" fontId="74" fillId="0" borderId="27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3" fontId="29" fillId="0" borderId="1" applyBorder="0">
      <alignment vertical="center"/>
    </xf>
    <xf numFmtId="0" fontId="27" fillId="29" borderId="13" applyNumberFormat="0" applyAlignment="0" applyProtection="0"/>
    <xf numFmtId="0" fontId="75" fillId="23" borderId="29" applyNumberFormat="0" applyAlignment="0" applyProtection="0"/>
    <xf numFmtId="0" fontId="27" fillId="29" borderId="13" applyNumberFormat="0" applyAlignment="0" applyProtection="0"/>
    <xf numFmtId="0" fontId="76" fillId="0" borderId="0">
      <alignment horizontal="center" vertical="top" wrapText="1"/>
    </xf>
    <xf numFmtId="0" fontId="77" fillId="0" borderId="0">
      <alignment horizontal="centerContinuous" vertical="center" wrapText="1"/>
    </xf>
    <xf numFmtId="0" fontId="78" fillId="3" borderId="0" applyFill="0">
      <alignment wrapText="1"/>
    </xf>
    <xf numFmtId="0" fontId="5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4" fillId="31" borderId="0" applyNumberFormat="0" applyBorder="0" applyAlignment="0" applyProtection="0"/>
    <xf numFmtId="0" fontId="80" fillId="19" borderId="0" applyNumberFormat="0" applyBorder="0" applyAlignment="0" applyProtection="0"/>
    <xf numFmtId="0" fontId="44" fillId="31" borderId="0" applyNumberFormat="0" applyBorder="0" applyAlignment="0" applyProtection="0"/>
    <xf numFmtId="0" fontId="24" fillId="0" borderId="0"/>
    <xf numFmtId="0" fontId="24" fillId="0" borderId="0"/>
    <xf numFmtId="182" fontId="24" fillId="0" borderId="0"/>
    <xf numFmtId="0" fontId="81" fillId="0" borderId="0" applyNumberFormat="0" applyFon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2" fillId="0" borderId="0"/>
    <xf numFmtId="0" fontId="83" fillId="0" borderId="0"/>
    <xf numFmtId="0" fontId="7" fillId="0" borderId="0"/>
    <xf numFmtId="0" fontId="1" fillId="0" borderId="0"/>
    <xf numFmtId="0" fontId="7" fillId="0" borderId="0"/>
    <xf numFmtId="0" fontId="11" fillId="0" borderId="0">
      <alignment horizontal="left"/>
    </xf>
    <xf numFmtId="0" fontId="1" fillId="0" borderId="0"/>
    <xf numFmtId="0" fontId="1" fillId="0" borderId="0"/>
    <xf numFmtId="0" fontId="24" fillId="0" borderId="0"/>
    <xf numFmtId="0" fontId="81" fillId="0" borderId="0" applyNumberFormat="0" applyBorder="0" applyProtection="0"/>
    <xf numFmtId="0" fontId="11" fillId="0" borderId="0">
      <alignment horizontal="left"/>
    </xf>
    <xf numFmtId="0" fontId="1" fillId="0" borderId="0"/>
    <xf numFmtId="0" fontId="1" fillId="0" borderId="0"/>
    <xf numFmtId="0" fontId="1" fillId="0" borderId="0"/>
    <xf numFmtId="0" fontId="7" fillId="0" borderId="0"/>
    <xf numFmtId="0" fontId="24" fillId="0" borderId="0"/>
    <xf numFmtId="0" fontId="46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11" fillId="0" borderId="0">
      <alignment horizontal="left"/>
    </xf>
    <xf numFmtId="0" fontId="1" fillId="0" borderId="0"/>
    <xf numFmtId="0" fontId="1" fillId="0" borderId="0"/>
    <xf numFmtId="0" fontId="3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24" fillId="0" borderId="0"/>
    <xf numFmtId="0" fontId="82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8" fillId="0" borderId="0" applyNumberFormat="0" applyFont="0" applyBorder="0" applyProtection="0"/>
    <xf numFmtId="0" fontId="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82" fillId="0" borderId="0"/>
    <xf numFmtId="0" fontId="24" fillId="0" borderId="0"/>
    <xf numFmtId="0" fontId="24" fillId="0" borderId="0"/>
    <xf numFmtId="0" fontId="83" fillId="0" borderId="0"/>
    <xf numFmtId="0" fontId="83" fillId="0" borderId="0"/>
    <xf numFmtId="0" fontId="3" fillId="0" borderId="0"/>
    <xf numFmtId="0" fontId="7" fillId="0" borderId="0"/>
    <xf numFmtId="0" fontId="83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7" fillId="0" borderId="0"/>
    <xf numFmtId="0" fontId="24" fillId="0" borderId="0"/>
    <xf numFmtId="0" fontId="11" fillId="0" borderId="0">
      <alignment horizontal="left"/>
    </xf>
    <xf numFmtId="0" fontId="24" fillId="0" borderId="0"/>
    <xf numFmtId="0" fontId="3" fillId="0" borderId="0"/>
    <xf numFmtId="0" fontId="3" fillId="0" borderId="0"/>
    <xf numFmtId="0" fontId="83" fillId="0" borderId="0"/>
    <xf numFmtId="0" fontId="83" fillId="0" borderId="0"/>
    <xf numFmtId="0" fontId="83" fillId="0" borderId="0"/>
    <xf numFmtId="0" fontId="3" fillId="0" borderId="0"/>
    <xf numFmtId="0" fontId="25" fillId="5" borderId="0" applyNumberFormat="0" applyBorder="0" applyAlignment="0" applyProtection="0"/>
    <xf numFmtId="0" fontId="84" fillId="52" borderId="0" applyNumberFormat="0" applyBorder="0" applyAlignment="0" applyProtection="0"/>
    <xf numFmtId="0" fontId="25" fillId="5" borderId="0" applyNumberFormat="0" applyBorder="0" applyAlignment="0" applyProtection="0"/>
    <xf numFmtId="0" fontId="24" fillId="0" borderId="0" applyFont="0" applyFill="0" applyBorder="0" applyProtection="0">
      <alignment horizontal="center" vertical="center" wrapText="1"/>
    </xf>
    <xf numFmtId="0" fontId="24" fillId="0" borderId="0" applyNumberFormat="0" applyFont="0" applyFill="0" applyBorder="0" applyProtection="0">
      <alignment horizontal="justify" vertical="center" wrapText="1"/>
    </xf>
    <xf numFmtId="183" fontId="85" fillId="32" borderId="30" applyNumberFormat="0" applyBorder="0" applyAlignment="0">
      <alignment vertical="center"/>
      <protection locked="0"/>
    </xf>
    <xf numFmtId="0" fontId="33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19" borderId="16" applyNumberFormat="0" applyFont="0" applyAlignment="0" applyProtection="0"/>
    <xf numFmtId="0" fontId="3" fillId="19" borderId="12" applyNumberFormat="0" applyFont="0" applyAlignment="0" applyProtection="0"/>
    <xf numFmtId="0" fontId="3" fillId="19" borderId="12" applyNumberFormat="0" applyFont="0" applyAlignment="0" applyProtection="0"/>
    <xf numFmtId="0" fontId="3" fillId="19" borderId="16" applyNumberFormat="0" applyFont="0" applyAlignment="0" applyProtection="0"/>
    <xf numFmtId="0" fontId="3" fillId="19" borderId="16" applyNumberFormat="0" applyFont="0" applyAlignment="0" applyProtection="0"/>
    <xf numFmtId="0" fontId="18" fillId="19" borderId="16" applyNumberFormat="0" applyFont="0" applyAlignment="0" applyProtection="0"/>
    <xf numFmtId="0" fontId="18" fillId="19" borderId="16" applyNumberFormat="0" applyFont="0" applyAlignment="0" applyProtection="0"/>
    <xf numFmtId="0" fontId="24" fillId="19" borderId="16" applyNumberFormat="0" applyFont="0" applyAlignment="0" applyProtection="0"/>
    <xf numFmtId="0" fontId="24" fillId="19" borderId="16" applyNumberFormat="0" applyFont="0" applyAlignment="0" applyProtection="0"/>
    <xf numFmtId="0" fontId="3" fillId="19" borderId="16" applyNumberFormat="0" applyFont="0" applyAlignment="0" applyProtection="0"/>
    <xf numFmtId="0" fontId="3" fillId="19" borderId="16" applyNumberFormat="0" applyFont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15" applyNumberFormat="0" applyFill="0" applyAlignment="0" applyProtection="0"/>
    <xf numFmtId="0" fontId="87" fillId="0" borderId="31" applyNumberFormat="0" applyFill="0" applyAlignment="0" applyProtection="0"/>
    <xf numFmtId="0" fontId="43" fillId="0" borderId="15" applyNumberFormat="0" applyFill="0" applyAlignment="0" applyProtection="0"/>
    <xf numFmtId="0" fontId="10" fillId="0" borderId="0"/>
    <xf numFmtId="0" fontId="10" fillId="0" borderId="0"/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0" fillId="0" borderId="0"/>
    <xf numFmtId="38" fontId="11" fillId="0" borderId="0">
      <alignment vertical="top"/>
    </xf>
    <xf numFmtId="38" fontId="11" fillId="0" borderId="0">
      <alignment vertical="top"/>
    </xf>
    <xf numFmtId="0" fontId="13" fillId="0" borderId="0"/>
    <xf numFmtId="3" fontId="88" fillId="0" borderId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49" fontId="78" fillId="0" borderId="0">
      <alignment horizontal="center"/>
    </xf>
    <xf numFmtId="184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8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86" fontId="1" fillId="0" borderId="0" applyFont="0" applyFill="0" applyBorder="0" applyAlignment="0" applyProtection="0"/>
    <xf numFmtId="164" fontId="82" fillId="0" borderId="0" applyFont="0" applyFill="0" applyBorder="0" applyAlignment="0" applyProtection="0"/>
    <xf numFmtId="167" fontId="83" fillId="0" borderId="0" applyFont="0" applyFill="0" applyBorder="0" applyAlignment="0" applyProtection="0"/>
    <xf numFmtId="167" fontId="8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83" fillId="0" borderId="0" applyFont="0" applyFill="0" applyBorder="0" applyAlignment="0" applyProtection="0"/>
    <xf numFmtId="167" fontId="8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8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" fontId="72" fillId="3" borderId="0" applyBorder="0">
      <alignment horizontal="right"/>
    </xf>
    <xf numFmtId="4" fontId="72" fillId="3" borderId="0" applyBorder="0">
      <alignment horizontal="right"/>
    </xf>
    <xf numFmtId="4" fontId="72" fillId="3" borderId="0" applyBorder="0">
      <alignment horizontal="right"/>
    </xf>
    <xf numFmtId="4" fontId="72" fillId="53" borderId="32" applyBorder="0">
      <alignment horizontal="right"/>
    </xf>
    <xf numFmtId="4" fontId="72" fillId="3" borderId="1" applyFont="0" applyBorder="0">
      <alignment horizontal="right"/>
    </xf>
    <xf numFmtId="0" fontId="34" fillId="6" borderId="0" applyNumberFormat="0" applyBorder="0" applyAlignment="0" applyProtection="0"/>
    <xf numFmtId="0" fontId="89" fillId="12" borderId="0" applyNumberFormat="0" applyBorder="0" applyAlignment="0" applyProtection="0"/>
    <xf numFmtId="0" fontId="34" fillId="6" borderId="0" applyNumberFormat="0" applyBorder="0" applyAlignment="0" applyProtection="0"/>
    <xf numFmtId="187" fontId="24" fillId="0" borderId="1" applyFont="0" applyFill="0" applyBorder="0" applyProtection="0">
      <alignment horizontal="center" vertical="center"/>
    </xf>
    <xf numFmtId="166" fontId="14" fillId="0" borderId="0">
      <protection locked="0"/>
    </xf>
    <xf numFmtId="166" fontId="14" fillId="0" borderId="0">
      <protection locked="0"/>
    </xf>
    <xf numFmtId="166" fontId="15" fillId="0" borderId="0">
      <protection locked="0"/>
    </xf>
    <xf numFmtId="0" fontId="23" fillId="0" borderId="1" applyBorder="0">
      <alignment horizontal="center" vertical="center" wrapText="1"/>
    </xf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42" fillId="54" borderId="12" applyNumberFormat="0" applyAlignment="0" applyProtection="0"/>
    <xf numFmtId="0" fontId="42" fillId="54" borderId="12" applyNumberFormat="0" applyAlignment="0" applyProtection="0"/>
    <xf numFmtId="0" fontId="74" fillId="0" borderId="27" applyNumberFormat="0" applyFill="0" applyAlignment="0" applyProtection="0"/>
    <xf numFmtId="0" fontId="25" fillId="55" borderId="0" applyNumberFormat="0" applyBorder="0" applyAlignment="0" applyProtection="0"/>
    <xf numFmtId="0" fontId="20" fillId="56" borderId="0" applyNumberFormat="0" applyBorder="0" applyAlignment="0" applyProtection="0"/>
    <xf numFmtId="0" fontId="25" fillId="55" borderId="0" applyNumberFormat="0" applyBorder="0" applyAlignment="0" applyProtection="0"/>
    <xf numFmtId="0" fontId="5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" fillId="57" borderId="16" applyNumberFormat="0" applyAlignment="0" applyProtection="0"/>
    <xf numFmtId="0" fontId="3" fillId="57" borderId="16" applyNumberFormat="0" applyAlignment="0" applyProtection="0"/>
    <xf numFmtId="0" fontId="66" fillId="0" borderId="21" applyNumberFormat="0" applyFill="0" applyAlignment="0" applyProtection="0"/>
    <xf numFmtId="0" fontId="3" fillId="57" borderId="16" applyNumberFormat="0" applyAlignment="0" applyProtection="0"/>
    <xf numFmtId="0" fontId="20" fillId="58" borderId="0" applyNumberFormat="0" applyBorder="0" applyAlignment="0" applyProtection="0"/>
    <xf numFmtId="0" fontId="43" fillId="0" borderId="15" applyNumberFormat="0" applyFill="0" applyAlignment="0" applyProtection="0"/>
    <xf numFmtId="0" fontId="27" fillId="59" borderId="13" applyNumberFormat="0" applyAlignment="0" applyProtection="0"/>
    <xf numFmtId="0" fontId="6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96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0" fillId="0" borderId="1" xfId="0" applyBorder="1"/>
    <xf numFmtId="14" fontId="90" fillId="0" borderId="1" xfId="0" applyNumberFormat="1" applyFont="1" applyBorder="1" applyAlignment="1">
      <alignment horizontal="center" vertical="center" wrapText="1" shrinkToFit="1"/>
    </xf>
    <xf numFmtId="0" fontId="90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92" fillId="0" borderId="1" xfId="1" applyFont="1" applyFill="1" applyBorder="1" applyAlignment="1">
      <alignment horizontal="center" vertical="center"/>
    </xf>
    <xf numFmtId="164" fontId="92" fillId="0" borderId="1" xfId="1" applyFont="1" applyFill="1" applyBorder="1" applyAlignment="1">
      <alignment horizontal="center" vertical="center" wrapText="1"/>
    </xf>
    <xf numFmtId="164" fontId="95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88" fontId="93" fillId="0" borderId="9" xfId="655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90" fillId="0" borderId="1" xfId="0" applyFont="1" applyBorder="1" applyAlignment="1">
      <alignment horizontal="center" vertical="center" wrapText="1" shrinkToFit="1"/>
    </xf>
    <xf numFmtId="2" fontId="90" fillId="0" borderId="1" xfId="0" applyNumberFormat="1" applyFont="1" applyBorder="1" applyAlignment="1">
      <alignment horizontal="center" vertical="center" wrapText="1"/>
    </xf>
    <xf numFmtId="0" fontId="90" fillId="0" borderId="5" xfId="0" applyFont="1" applyBorder="1" applyAlignment="1">
      <alignment horizontal="center" vertical="center" wrapText="1" shrinkToFit="1"/>
    </xf>
    <xf numFmtId="2" fontId="97" fillId="0" borderId="1" xfId="472" applyNumberFormat="1" applyFont="1" applyBorder="1" applyAlignment="1">
      <alignment horizontal="center" vertical="center"/>
    </xf>
    <xf numFmtId="164" fontId="90" fillId="0" borderId="1" xfId="1" applyFont="1" applyFill="1" applyBorder="1" applyAlignment="1">
      <alignment horizontal="center" vertical="center" wrapText="1"/>
    </xf>
    <xf numFmtId="188" fontId="92" fillId="0" borderId="1" xfId="656" applyNumberFormat="1" applyFont="1" applyFill="1" applyBorder="1" applyAlignment="1">
      <alignment horizontal="center" vertical="center" wrapText="1"/>
    </xf>
    <xf numFmtId="1" fontId="90" fillId="0" borderId="1" xfId="0" applyNumberFormat="1" applyFont="1" applyBorder="1" applyAlignment="1">
      <alignment horizontal="center" vertical="center" wrapText="1"/>
    </xf>
    <xf numFmtId="1" fontId="90" fillId="60" borderId="1" xfId="0" applyNumberFormat="1" applyFont="1" applyFill="1" applyBorder="1" applyAlignment="1">
      <alignment horizontal="center" vertical="center" wrapText="1"/>
    </xf>
    <xf numFmtId="1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88" fontId="93" fillId="0" borderId="1" xfId="655" applyNumberFormat="1" applyFont="1" applyFill="1" applyBorder="1" applyAlignment="1">
      <alignment horizontal="center" vertical="center"/>
    </xf>
    <xf numFmtId="188" fontId="92" fillId="0" borderId="1" xfId="655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88" fontId="92" fillId="0" borderId="1" xfId="1" applyNumberFormat="1" applyFont="1" applyFill="1" applyBorder="1" applyAlignment="1">
      <alignment horizontal="center" vertical="center" wrapText="1"/>
    </xf>
    <xf numFmtId="188" fontId="92" fillId="60" borderId="1" xfId="656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4" fontId="90" fillId="60" borderId="1" xfId="0" applyNumberFormat="1" applyFont="1" applyFill="1" applyBorder="1" applyAlignment="1">
      <alignment horizontal="center" vertical="center" wrapText="1" shrinkToFit="1"/>
    </xf>
    <xf numFmtId="164" fontId="90" fillId="60" borderId="1" xfId="1" applyFont="1" applyFill="1" applyBorder="1" applyAlignment="1">
      <alignment horizontal="center" vertical="center" wrapText="1"/>
    </xf>
    <xf numFmtId="2" fontId="90" fillId="60" borderId="1" xfId="0" applyNumberFormat="1" applyFont="1" applyFill="1" applyBorder="1" applyAlignment="1">
      <alignment horizontal="center" vertical="center" wrapText="1"/>
    </xf>
    <xf numFmtId="0" fontId="90" fillId="60" borderId="1" xfId="0" applyFont="1" applyFill="1" applyBorder="1" applyAlignment="1">
      <alignment horizontal="center" vertical="center" wrapText="1"/>
    </xf>
    <xf numFmtId="0" fontId="90" fillId="60" borderId="1" xfId="0" applyFont="1" applyFill="1" applyBorder="1" applyAlignment="1">
      <alignment horizontal="center" vertical="center" wrapText="1" shrinkToFit="1"/>
    </xf>
    <xf numFmtId="164" fontId="92" fillId="60" borderId="1" xfId="1" applyFont="1" applyFill="1" applyBorder="1" applyAlignment="1">
      <alignment horizontal="center" vertical="center" wrapText="1"/>
    </xf>
    <xf numFmtId="164" fontId="92" fillId="60" borderId="1" xfId="1" applyFont="1" applyFill="1" applyBorder="1" applyAlignment="1">
      <alignment horizontal="center" vertical="center"/>
    </xf>
    <xf numFmtId="2" fontId="97" fillId="60" borderId="1" xfId="472" applyNumberFormat="1" applyFont="1" applyFill="1" applyBorder="1" applyAlignment="1">
      <alignment horizontal="center" vertical="center"/>
    </xf>
    <xf numFmtId="2" fontId="97" fillId="0" borderId="9" xfId="472" applyNumberFormat="1" applyFont="1" applyBorder="1" applyAlignment="1">
      <alignment horizontal="center" vertical="center"/>
    </xf>
    <xf numFmtId="183" fontId="90" fillId="0" borderId="1" xfId="0" applyNumberFormat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90" fillId="0" borderId="4" xfId="0" applyFont="1" applyBorder="1" applyAlignment="1">
      <alignment horizontal="center" vertical="center" wrapText="1" shrinkToFit="1"/>
    </xf>
    <xf numFmtId="164" fontId="0" fillId="0" borderId="0" xfId="1" applyFont="1"/>
    <xf numFmtId="164" fontId="0" fillId="0" borderId="0" xfId="0" applyNumberFormat="1"/>
    <xf numFmtId="14" fontId="0" fillId="0" borderId="0" xfId="0" applyNumberFormat="1"/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91" fillId="60" borderId="3" xfId="0" applyFont="1" applyFill="1" applyBorder="1" applyAlignment="1">
      <alignment horizontal="left" vertical="center" wrapText="1" shrinkToFit="1"/>
    </xf>
    <xf numFmtId="0" fontId="91" fillId="60" borderId="4" xfId="0" applyFont="1" applyFill="1" applyBorder="1" applyAlignment="1">
      <alignment horizontal="left" vertical="center" wrapText="1" shrinkToFit="1"/>
    </xf>
    <xf numFmtId="0" fontId="91" fillId="60" borderId="5" xfId="0" applyFont="1" applyFill="1" applyBorder="1" applyAlignment="1">
      <alignment horizontal="left" vertical="center" wrapText="1" shrinkToFi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90" fillId="60" borderId="2" xfId="0" applyFont="1" applyFill="1" applyBorder="1" applyAlignment="1">
      <alignment horizontal="center" vertical="center" wrapText="1" shrinkToFit="1"/>
    </xf>
    <xf numFmtId="0" fontId="90" fillId="60" borderId="9" xfId="0" applyFont="1" applyFill="1" applyBorder="1" applyAlignment="1">
      <alignment horizontal="center" vertical="center" wrapText="1" shrinkToFit="1"/>
    </xf>
    <xf numFmtId="188" fontId="92" fillId="0" borderId="1" xfId="655" applyNumberFormat="1" applyFont="1" applyFill="1" applyBorder="1" applyAlignment="1">
      <alignment horizontal="center" vertical="center"/>
    </xf>
    <xf numFmtId="188" fontId="93" fillId="0" borderId="1" xfId="655" applyNumberFormat="1" applyFont="1" applyFill="1" applyBorder="1" applyAlignment="1">
      <alignment horizontal="center" vertical="center"/>
    </xf>
    <xf numFmtId="0" fontId="90" fillId="0" borderId="2" xfId="0" applyFont="1" applyBorder="1" applyAlignment="1">
      <alignment horizontal="center" vertical="center" wrapText="1" shrinkToFit="1"/>
    </xf>
    <xf numFmtId="0" fontId="90" fillId="0" borderId="9" xfId="0" applyFont="1" applyBorder="1" applyAlignment="1">
      <alignment horizontal="center" vertical="center" wrapText="1" shrinkToFit="1"/>
    </xf>
    <xf numFmtId="0" fontId="90" fillId="0" borderId="8" xfId="0" applyFont="1" applyBorder="1" applyAlignment="1">
      <alignment horizontal="center" vertical="center" wrapText="1" shrinkToFit="1"/>
    </xf>
    <xf numFmtId="0" fontId="90" fillId="0" borderId="34" xfId="0" applyFont="1" applyBorder="1" applyAlignment="1">
      <alignment horizontal="center" vertical="center" wrapText="1" shrinkToFit="1"/>
    </xf>
    <xf numFmtId="0" fontId="5" fillId="0" borderId="7" xfId="2" applyFont="1" applyBorder="1" applyAlignment="1">
      <alignment horizontal="center" vertical="center"/>
    </xf>
    <xf numFmtId="0" fontId="5" fillId="0" borderId="33" xfId="2" applyFont="1" applyBorder="1" applyAlignment="1">
      <alignment horizontal="center" vertical="center"/>
    </xf>
    <xf numFmtId="0" fontId="94" fillId="0" borderId="0" xfId="0" applyFont="1" applyAlignment="1">
      <alignment horizontal="center"/>
    </xf>
    <xf numFmtId="0" fontId="93" fillId="0" borderId="3" xfId="0" applyFont="1" applyBorder="1" applyAlignment="1">
      <alignment horizontal="center"/>
    </xf>
    <xf numFmtId="0" fontId="93" fillId="0" borderId="4" xfId="0" applyFont="1" applyBorder="1" applyAlignment="1">
      <alignment horizontal="center"/>
    </xf>
    <xf numFmtId="0" fontId="93" fillId="0" borderId="5" xfId="0" applyFont="1" applyBorder="1" applyAlignment="1">
      <alignment horizontal="center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33" xfId="2" applyFont="1" applyBorder="1" applyAlignment="1">
      <alignment horizontal="center" vertical="center" wrapText="1"/>
    </xf>
    <xf numFmtId="0" fontId="5" fillId="0" borderId="34" xfId="2" applyFont="1" applyBorder="1" applyAlignment="1">
      <alignment horizontal="center" vertical="center" wrapText="1"/>
    </xf>
  </cellXfs>
  <cellStyles count="663">
    <cellStyle name=" 1" xfId="7" xr:uid="{00000000-0005-0000-0000-000000000000}"/>
    <cellStyle name="%" xfId="8" xr:uid="{00000000-0005-0000-0000-000001000000}"/>
    <cellStyle name="%_Inputs" xfId="9" xr:uid="{00000000-0005-0000-0000-000002000000}"/>
    <cellStyle name="%_Inputs (const)" xfId="10" xr:uid="{00000000-0005-0000-0000-000003000000}"/>
    <cellStyle name="%_Inputs Co" xfId="11" xr:uid="{00000000-0005-0000-0000-000004000000}"/>
    <cellStyle name="_07. расчет тарифа 2007 от 23.08.06 для аудиторов" xfId="12" xr:uid="{00000000-0005-0000-0000-000005000000}"/>
    <cellStyle name="_Model_RAB Мой" xfId="13" xr:uid="{00000000-0005-0000-0000-000006000000}"/>
    <cellStyle name="_Model_RAB_MRSK_svod" xfId="14" xr:uid="{00000000-0005-0000-0000-000007000000}"/>
    <cellStyle name="_Агафонов ЛИЗИНГ 19 сентября" xfId="15" xr:uid="{00000000-0005-0000-0000-000008000000}"/>
    <cellStyle name="_Анализ_231207-3 (2)" xfId="16" xr:uid="{00000000-0005-0000-0000-000009000000}"/>
    <cellStyle name="_выручка по присоединениям2" xfId="17" xr:uid="{00000000-0005-0000-0000-00000A000000}"/>
    <cellStyle name="_Заявка Тестова  СКОРРЕКТИРОВАННАЯ" xfId="18" xr:uid="{00000000-0005-0000-0000-00000B000000}"/>
    <cellStyle name="_Инвест программа" xfId="19" xr:uid="{00000000-0005-0000-0000-00000C000000}"/>
    <cellStyle name="_ИНФОРМАЦИЯ ПО ДОГОВОРАМ ЛИЗИНГА" xfId="20" xr:uid="{00000000-0005-0000-0000-00000D000000}"/>
    <cellStyle name="_ИНФОРМАЦИЯ ПО ДОГОВОРАМ ЛИЗИНГА 19 мая" xfId="21" xr:uid="{00000000-0005-0000-0000-00000E000000}"/>
    <cellStyle name="_ИНФОРМАЦИЯ ПО ДОГОВОРАМ ЛИЗИНГА 27.04.071" xfId="22" xr:uid="{00000000-0005-0000-0000-00000F000000}"/>
    <cellStyle name="_ИНФОРМАЦИЯ ПО ДОГОВОРАМ ЛИЗИНГА1" xfId="23" xr:uid="{00000000-0005-0000-0000-000010000000}"/>
    <cellStyle name="_Исходные данные для модели" xfId="24" xr:uid="{00000000-0005-0000-0000-000011000000}"/>
    <cellStyle name="_Копия Программа первоочередных мер_(правка 18 05 06 Усаров_2А_3)" xfId="25" xr:uid="{00000000-0005-0000-0000-000012000000}"/>
    <cellStyle name="_Копия Свод все сети+" xfId="26" xr:uid="{00000000-0005-0000-0000-000013000000}"/>
    <cellStyle name="_Копия формы для ФСК" xfId="27" xr:uid="{00000000-0005-0000-0000-000014000000}"/>
    <cellStyle name="_ЛИЗИНГ" xfId="28" xr:uid="{00000000-0005-0000-0000-000015000000}"/>
    <cellStyle name="_ЛИЗИНГ Агафонов 15.01.08" xfId="29" xr:uid="{00000000-0005-0000-0000-000016000000}"/>
    <cellStyle name="_Лизинг справка по забалансу 3 апрель" xfId="30" xr:uid="{00000000-0005-0000-0000-000017000000}"/>
    <cellStyle name="_Лист1" xfId="31" xr:uid="{00000000-0005-0000-0000-000018000000}"/>
    <cellStyle name="_Макет_Итоговый лист по анализу ИПР" xfId="32" xr:uid="{00000000-0005-0000-0000-000019000000}"/>
    <cellStyle name="_МОДЕЛЬ_1 (2)" xfId="33" xr:uid="{00000000-0005-0000-0000-00001A000000}"/>
    <cellStyle name="_НВВ 2009 постатейно свод по филиалам_09_02_09" xfId="34" xr:uid="{00000000-0005-0000-0000-00001B000000}"/>
    <cellStyle name="_НВВ 2009 постатейно свод по филиалам_для Валентина" xfId="35" xr:uid="{00000000-0005-0000-0000-00001C000000}"/>
    <cellStyle name="_ОКС - программа кап.стройки" xfId="36" xr:uid="{00000000-0005-0000-0000-00001D000000}"/>
    <cellStyle name="_Омск" xfId="37" xr:uid="{00000000-0005-0000-0000-00001E000000}"/>
    <cellStyle name="_пр 5 тариф RAB" xfId="38" xr:uid="{00000000-0005-0000-0000-00001F000000}"/>
    <cellStyle name="_Предожение _ДБП_2009 г ( согласованные БП)  (2)" xfId="39" xr:uid="{00000000-0005-0000-0000-000020000000}"/>
    <cellStyle name="_Приложение МТС-3-КС" xfId="40" xr:uid="{00000000-0005-0000-0000-000021000000}"/>
    <cellStyle name="_Приложение-МТС--2-1" xfId="41" xr:uid="{00000000-0005-0000-0000-000022000000}"/>
    <cellStyle name="_Расчет RAB_22072008" xfId="42" xr:uid="{00000000-0005-0000-0000-000023000000}"/>
    <cellStyle name="_Расчет RAB_Лен и МОЭСК_с 2010 года_14.04.2009_со сглаж_version 3.0_без ФСК" xfId="43" xr:uid="{00000000-0005-0000-0000-000024000000}"/>
    <cellStyle name="_Расчет амортизации-ОТПРАВКА" xfId="44" xr:uid="{00000000-0005-0000-0000-000025000000}"/>
    <cellStyle name="_Свод по ИПР (2)" xfId="45" xr:uid="{00000000-0005-0000-0000-000026000000}"/>
    <cellStyle name="_смета расходов по версии ФСТ от 26.09.06 - Звержанская" xfId="46" xr:uid="{00000000-0005-0000-0000-000027000000}"/>
    <cellStyle name="_СМЕТЫ 2005 2006 2007" xfId="47" xr:uid="{00000000-0005-0000-0000-000028000000}"/>
    <cellStyle name="_Справка по забалансу по лизингу" xfId="48" xr:uid="{00000000-0005-0000-0000-000029000000}"/>
    <cellStyle name="_счета 2008 оплаченные в 2007г " xfId="49" xr:uid="{00000000-0005-0000-0000-00002A000000}"/>
    <cellStyle name="_таблицы для расчетов28-04-08_2006-2009_прибыль корр_по ИА" xfId="50" xr:uid="{00000000-0005-0000-0000-00002B000000}"/>
    <cellStyle name="_таблицы для расчетов28-04-08_2006-2009с ИА" xfId="51" xr:uid="{00000000-0005-0000-0000-00002C000000}"/>
    <cellStyle name="_ТАРИФ1" xfId="52" xr:uid="{00000000-0005-0000-0000-00002D000000}"/>
    <cellStyle name="_Фина план на 2007 год (ФО)" xfId="53" xr:uid="{00000000-0005-0000-0000-00002E000000}"/>
    <cellStyle name="_Форма 6  РТК.xls(отчет по Адр пр. ЛО)" xfId="54" xr:uid="{00000000-0005-0000-0000-00002F000000}"/>
    <cellStyle name="_Формат разбивки по МРСК_РСК" xfId="55" xr:uid="{00000000-0005-0000-0000-000030000000}"/>
    <cellStyle name="_Формат_для Согласования" xfId="56" xr:uid="{00000000-0005-0000-0000-000031000000}"/>
    <cellStyle name="_ФП К" xfId="57" xr:uid="{00000000-0005-0000-0000-000032000000}"/>
    <cellStyle name="_ФП К_к ФСТ" xfId="58" xr:uid="{00000000-0005-0000-0000-000033000000}"/>
    <cellStyle name="_ФСТ-2007-отправка-сентябрь ИСТОЧНИКИ" xfId="59" xr:uid="{00000000-0005-0000-0000-000034000000}"/>
    <cellStyle name="”ќђќ‘ћ‚›‰" xfId="60" xr:uid="{00000000-0005-0000-0000-000035000000}"/>
    <cellStyle name="”ќђќ‘ћ‚›‰ 2" xfId="61" xr:uid="{00000000-0005-0000-0000-000036000000}"/>
    <cellStyle name="”ќђќ‘ћ‚›‰ 3" xfId="62" xr:uid="{00000000-0005-0000-0000-000037000000}"/>
    <cellStyle name="”љ‘ђћ‚ђќќ›‰" xfId="63" xr:uid="{00000000-0005-0000-0000-000038000000}"/>
    <cellStyle name="”љ‘ђћ‚ђќќ›‰ 2" xfId="64" xr:uid="{00000000-0005-0000-0000-000039000000}"/>
    <cellStyle name="”љ‘ђћ‚ђќќ›‰ 3" xfId="65" xr:uid="{00000000-0005-0000-0000-00003A000000}"/>
    <cellStyle name="„…ќ…†ќ›‰" xfId="66" xr:uid="{00000000-0005-0000-0000-00003B000000}"/>
    <cellStyle name="„…ќ…†ќ›‰ 2" xfId="67" xr:uid="{00000000-0005-0000-0000-00003C000000}"/>
    <cellStyle name="„…ќ…†ќ›‰ 3" xfId="68" xr:uid="{00000000-0005-0000-0000-00003D000000}"/>
    <cellStyle name="‡ђѓћ‹ћ‚ћљ1" xfId="69" xr:uid="{00000000-0005-0000-0000-00003E000000}"/>
    <cellStyle name="‡ђѓћ‹ћ‚ћљ1 2" xfId="70" xr:uid="{00000000-0005-0000-0000-00003F000000}"/>
    <cellStyle name="‡ђѓћ‹ћ‚ћљ2" xfId="71" xr:uid="{00000000-0005-0000-0000-000040000000}"/>
    <cellStyle name="‡ђѓћ‹ћ‚ћљ2 2" xfId="72" xr:uid="{00000000-0005-0000-0000-000041000000}"/>
    <cellStyle name="’ћѓћ‚›‰" xfId="73" xr:uid="{00000000-0005-0000-0000-000042000000}"/>
    <cellStyle name="’ћѓћ‚›‰ 2" xfId="74" xr:uid="{00000000-0005-0000-0000-000043000000}"/>
    <cellStyle name="20% - Accent1" xfId="75" xr:uid="{00000000-0005-0000-0000-000044000000}"/>
    <cellStyle name="20% - Accent2" xfId="76" xr:uid="{00000000-0005-0000-0000-000045000000}"/>
    <cellStyle name="20% - Accent3" xfId="77" xr:uid="{00000000-0005-0000-0000-000046000000}"/>
    <cellStyle name="20% - Accent4" xfId="78" xr:uid="{00000000-0005-0000-0000-000047000000}"/>
    <cellStyle name="20% - Accent5" xfId="79" xr:uid="{00000000-0005-0000-0000-000048000000}"/>
    <cellStyle name="20% - Accent6" xfId="80" xr:uid="{00000000-0005-0000-0000-000049000000}"/>
    <cellStyle name="20% - Акцент1 2" xfId="81" xr:uid="{00000000-0005-0000-0000-00004A000000}"/>
    <cellStyle name="20% - Акцент1 2 2" xfId="82" xr:uid="{00000000-0005-0000-0000-00004B000000}"/>
    <cellStyle name="20% - Акцент1 2 3" xfId="83" xr:uid="{00000000-0005-0000-0000-00004C000000}"/>
    <cellStyle name="20% - Акцент1 3" xfId="84" xr:uid="{00000000-0005-0000-0000-00004D000000}"/>
    <cellStyle name="20% - Акцент2 2" xfId="85" xr:uid="{00000000-0005-0000-0000-00004E000000}"/>
    <cellStyle name="20% - Акцент2 2 2" xfId="86" xr:uid="{00000000-0005-0000-0000-00004F000000}"/>
    <cellStyle name="20% - Акцент2 2 3" xfId="87" xr:uid="{00000000-0005-0000-0000-000050000000}"/>
    <cellStyle name="20% - Акцент2 3" xfId="88" xr:uid="{00000000-0005-0000-0000-000051000000}"/>
    <cellStyle name="20% - Акцент3 2" xfId="89" xr:uid="{00000000-0005-0000-0000-000052000000}"/>
    <cellStyle name="20% - Акцент3 2 2" xfId="90" xr:uid="{00000000-0005-0000-0000-000053000000}"/>
    <cellStyle name="20% - Акцент3 2 3" xfId="91" xr:uid="{00000000-0005-0000-0000-000054000000}"/>
    <cellStyle name="20% - Акцент3 3" xfId="92" xr:uid="{00000000-0005-0000-0000-000055000000}"/>
    <cellStyle name="20% - Акцент4 2" xfId="93" xr:uid="{00000000-0005-0000-0000-000056000000}"/>
    <cellStyle name="20% - Акцент4 2 2" xfId="94" xr:uid="{00000000-0005-0000-0000-000057000000}"/>
    <cellStyle name="20% - Акцент4 2 3" xfId="95" xr:uid="{00000000-0005-0000-0000-000058000000}"/>
    <cellStyle name="20% - Акцент4 3" xfId="96" xr:uid="{00000000-0005-0000-0000-000059000000}"/>
    <cellStyle name="20% - Акцент5 2" xfId="97" xr:uid="{00000000-0005-0000-0000-00005A000000}"/>
    <cellStyle name="20% - Акцент5 2 2" xfId="98" xr:uid="{00000000-0005-0000-0000-00005B000000}"/>
    <cellStyle name="20% - Акцент5 2 3" xfId="99" xr:uid="{00000000-0005-0000-0000-00005C000000}"/>
    <cellStyle name="20% - Акцент5 3" xfId="100" xr:uid="{00000000-0005-0000-0000-00005D000000}"/>
    <cellStyle name="20% - Акцент6 2" xfId="101" xr:uid="{00000000-0005-0000-0000-00005E000000}"/>
    <cellStyle name="20% - Акцент6 2 2" xfId="102" xr:uid="{00000000-0005-0000-0000-00005F000000}"/>
    <cellStyle name="20% - Акцент6 2 3" xfId="103" xr:uid="{00000000-0005-0000-0000-000060000000}"/>
    <cellStyle name="20% - Акцент6 3" xfId="104" xr:uid="{00000000-0005-0000-0000-000061000000}"/>
    <cellStyle name="40% - Accent1" xfId="105" xr:uid="{00000000-0005-0000-0000-000062000000}"/>
    <cellStyle name="40% - Accent2" xfId="106" xr:uid="{00000000-0005-0000-0000-000063000000}"/>
    <cellStyle name="40% - Accent3" xfId="107" xr:uid="{00000000-0005-0000-0000-000064000000}"/>
    <cellStyle name="40% - Accent4" xfId="108" xr:uid="{00000000-0005-0000-0000-000065000000}"/>
    <cellStyle name="40% - Accent5" xfId="109" xr:uid="{00000000-0005-0000-0000-000066000000}"/>
    <cellStyle name="40% - Accent6" xfId="110" xr:uid="{00000000-0005-0000-0000-000067000000}"/>
    <cellStyle name="40% - Акцент1 2" xfId="111" xr:uid="{00000000-0005-0000-0000-000068000000}"/>
    <cellStyle name="40% - Акцент1 2 2" xfId="112" xr:uid="{00000000-0005-0000-0000-000069000000}"/>
    <cellStyle name="40% - Акцент1 2 3" xfId="113" xr:uid="{00000000-0005-0000-0000-00006A000000}"/>
    <cellStyle name="40% - Акцент1 3" xfId="114" xr:uid="{00000000-0005-0000-0000-00006B000000}"/>
    <cellStyle name="40% - Акцент2 2" xfId="115" xr:uid="{00000000-0005-0000-0000-00006C000000}"/>
    <cellStyle name="40% - Акцент2 2 2" xfId="116" xr:uid="{00000000-0005-0000-0000-00006D000000}"/>
    <cellStyle name="40% - Акцент2 2 3" xfId="117" xr:uid="{00000000-0005-0000-0000-00006E000000}"/>
    <cellStyle name="40% - Акцент2 3" xfId="118" xr:uid="{00000000-0005-0000-0000-00006F000000}"/>
    <cellStyle name="40% - Акцент3 2" xfId="119" xr:uid="{00000000-0005-0000-0000-000070000000}"/>
    <cellStyle name="40% - Акцент3 2 2" xfId="120" xr:uid="{00000000-0005-0000-0000-000071000000}"/>
    <cellStyle name="40% - Акцент3 2 3" xfId="121" xr:uid="{00000000-0005-0000-0000-000072000000}"/>
    <cellStyle name="40% - Акцент3 3" xfId="122" xr:uid="{00000000-0005-0000-0000-000073000000}"/>
    <cellStyle name="40% - Акцент4 2" xfId="123" xr:uid="{00000000-0005-0000-0000-000074000000}"/>
    <cellStyle name="40% - Акцент4 2 2" xfId="124" xr:uid="{00000000-0005-0000-0000-000075000000}"/>
    <cellStyle name="40% - Акцент4 2 3" xfId="125" xr:uid="{00000000-0005-0000-0000-000076000000}"/>
    <cellStyle name="40% - Акцент4 3" xfId="126" xr:uid="{00000000-0005-0000-0000-000077000000}"/>
    <cellStyle name="40% - Акцент5 2" xfId="127" xr:uid="{00000000-0005-0000-0000-000078000000}"/>
    <cellStyle name="40% - Акцент5 2 2" xfId="128" xr:uid="{00000000-0005-0000-0000-000079000000}"/>
    <cellStyle name="40% - Акцент5 2 3" xfId="129" xr:uid="{00000000-0005-0000-0000-00007A000000}"/>
    <cellStyle name="40% - Акцент5 3" xfId="130" xr:uid="{00000000-0005-0000-0000-00007B000000}"/>
    <cellStyle name="40% - Акцент6 2" xfId="131" xr:uid="{00000000-0005-0000-0000-00007C000000}"/>
    <cellStyle name="40% - Акцент6 2 2" xfId="132" xr:uid="{00000000-0005-0000-0000-00007D000000}"/>
    <cellStyle name="40% - Акцент6 2 3" xfId="133" xr:uid="{00000000-0005-0000-0000-00007E000000}"/>
    <cellStyle name="40% - Акцент6 3" xfId="134" xr:uid="{00000000-0005-0000-0000-00007F000000}"/>
    <cellStyle name="60% - Accent1" xfId="135" xr:uid="{00000000-0005-0000-0000-000080000000}"/>
    <cellStyle name="60% - Accent2" xfId="136" xr:uid="{00000000-0005-0000-0000-000081000000}"/>
    <cellStyle name="60% - Accent3" xfId="137" xr:uid="{00000000-0005-0000-0000-000082000000}"/>
    <cellStyle name="60% - Accent4" xfId="138" xr:uid="{00000000-0005-0000-0000-000083000000}"/>
    <cellStyle name="60% - Accent5" xfId="139" xr:uid="{00000000-0005-0000-0000-000084000000}"/>
    <cellStyle name="60% - Accent6" xfId="140" xr:uid="{00000000-0005-0000-0000-000085000000}"/>
    <cellStyle name="60% - Акцент1 2" xfId="141" xr:uid="{00000000-0005-0000-0000-000086000000}"/>
    <cellStyle name="60% - Акцент1 2 2" xfId="142" xr:uid="{00000000-0005-0000-0000-000087000000}"/>
    <cellStyle name="60% - Акцент1 3" xfId="143" xr:uid="{00000000-0005-0000-0000-000088000000}"/>
    <cellStyle name="60% - Акцент2 2" xfId="144" xr:uid="{00000000-0005-0000-0000-000089000000}"/>
    <cellStyle name="60% - Акцент2 2 2" xfId="145" xr:uid="{00000000-0005-0000-0000-00008A000000}"/>
    <cellStyle name="60% - Акцент2 3" xfId="146" xr:uid="{00000000-0005-0000-0000-00008B000000}"/>
    <cellStyle name="60% - Акцент3 2" xfId="147" xr:uid="{00000000-0005-0000-0000-00008C000000}"/>
    <cellStyle name="60% - Акцент3 2 2" xfId="148" xr:uid="{00000000-0005-0000-0000-00008D000000}"/>
    <cellStyle name="60% - Акцент3 3" xfId="149" xr:uid="{00000000-0005-0000-0000-00008E000000}"/>
    <cellStyle name="60% - Акцент4 2" xfId="150" xr:uid="{00000000-0005-0000-0000-00008F000000}"/>
    <cellStyle name="60% - Акцент4 2 2" xfId="151" xr:uid="{00000000-0005-0000-0000-000090000000}"/>
    <cellStyle name="60% - Акцент4 3" xfId="152" xr:uid="{00000000-0005-0000-0000-000091000000}"/>
    <cellStyle name="60% - Акцент5 2" xfId="153" xr:uid="{00000000-0005-0000-0000-000092000000}"/>
    <cellStyle name="60% - Акцент5 2 2" xfId="154" xr:uid="{00000000-0005-0000-0000-000093000000}"/>
    <cellStyle name="60% - Акцент5 3" xfId="155" xr:uid="{00000000-0005-0000-0000-000094000000}"/>
    <cellStyle name="60% - Акцент6 2" xfId="156" xr:uid="{00000000-0005-0000-0000-000095000000}"/>
    <cellStyle name="60% - Акцент6 2 2" xfId="157" xr:uid="{00000000-0005-0000-0000-000096000000}"/>
    <cellStyle name="60% - Акцент6 3" xfId="158" xr:uid="{00000000-0005-0000-0000-000097000000}"/>
    <cellStyle name="Accent1" xfId="159" xr:uid="{00000000-0005-0000-0000-000098000000}"/>
    <cellStyle name="Accent2" xfId="160" xr:uid="{00000000-0005-0000-0000-000099000000}"/>
    <cellStyle name="Accent3" xfId="161" xr:uid="{00000000-0005-0000-0000-00009A000000}"/>
    <cellStyle name="Accent4" xfId="162" xr:uid="{00000000-0005-0000-0000-00009B000000}"/>
    <cellStyle name="Accent5" xfId="163" xr:uid="{00000000-0005-0000-0000-00009C000000}"/>
    <cellStyle name="Accent6" xfId="164" xr:uid="{00000000-0005-0000-0000-00009D000000}"/>
    <cellStyle name="Ăčďĺđńńűëęŕ" xfId="165" xr:uid="{00000000-0005-0000-0000-00009E000000}"/>
    <cellStyle name="Áĺççŕůčňíűé" xfId="166" xr:uid="{00000000-0005-0000-0000-00009F000000}"/>
    <cellStyle name="Äĺíĺćíűé [0]_(ňŕá 3č)" xfId="167" xr:uid="{00000000-0005-0000-0000-0000A0000000}"/>
    <cellStyle name="Äĺíĺćíűé_(ňŕá 3č)" xfId="168" xr:uid="{00000000-0005-0000-0000-0000A1000000}"/>
    <cellStyle name="Bad" xfId="169" xr:uid="{00000000-0005-0000-0000-0000A2000000}"/>
    <cellStyle name="Calculation" xfId="170" xr:uid="{00000000-0005-0000-0000-0000A3000000}"/>
    <cellStyle name="Calculation 2" xfId="171" xr:uid="{00000000-0005-0000-0000-0000A4000000}"/>
    <cellStyle name="Check Cell" xfId="172" xr:uid="{00000000-0005-0000-0000-0000A5000000}"/>
    <cellStyle name="Comma [0]_laroux" xfId="173" xr:uid="{00000000-0005-0000-0000-0000A6000000}"/>
    <cellStyle name="Comma_laroux" xfId="174" xr:uid="{00000000-0005-0000-0000-0000A7000000}"/>
    <cellStyle name="Comma0" xfId="175" xr:uid="{00000000-0005-0000-0000-0000A8000000}"/>
    <cellStyle name="Çŕůčňíűé" xfId="176" xr:uid="{00000000-0005-0000-0000-0000A9000000}"/>
    <cellStyle name="Currency [0]" xfId="177" xr:uid="{00000000-0005-0000-0000-0000AA000000}"/>
    <cellStyle name="Currency_laroux" xfId="178" xr:uid="{00000000-0005-0000-0000-0000AB000000}"/>
    <cellStyle name="Currency0" xfId="179" xr:uid="{00000000-0005-0000-0000-0000AC000000}"/>
    <cellStyle name="Date" xfId="180" xr:uid="{00000000-0005-0000-0000-0000AD000000}"/>
    <cellStyle name="Dates" xfId="181" xr:uid="{00000000-0005-0000-0000-0000AE000000}"/>
    <cellStyle name="E-mail" xfId="182" xr:uid="{00000000-0005-0000-0000-0000AF000000}"/>
    <cellStyle name="Euro" xfId="183" xr:uid="{00000000-0005-0000-0000-0000B0000000}"/>
    <cellStyle name="Explanatory Text" xfId="184" xr:uid="{00000000-0005-0000-0000-0000B1000000}"/>
    <cellStyle name="Fixed" xfId="185" xr:uid="{00000000-0005-0000-0000-0000B2000000}"/>
    <cellStyle name="Good" xfId="186" xr:uid="{00000000-0005-0000-0000-0000B3000000}"/>
    <cellStyle name="Heading" xfId="187" xr:uid="{00000000-0005-0000-0000-0000B4000000}"/>
    <cellStyle name="Heading 1" xfId="188" xr:uid="{00000000-0005-0000-0000-0000B5000000}"/>
    <cellStyle name="Heading 2" xfId="189" xr:uid="{00000000-0005-0000-0000-0000B6000000}"/>
    <cellStyle name="Heading 3" xfId="190" xr:uid="{00000000-0005-0000-0000-0000B7000000}"/>
    <cellStyle name="Heading 4" xfId="191" xr:uid="{00000000-0005-0000-0000-0000B8000000}"/>
    <cellStyle name="Heading2" xfId="192" xr:uid="{00000000-0005-0000-0000-0000B9000000}"/>
    <cellStyle name="Îáű÷íűé__FES" xfId="193" xr:uid="{00000000-0005-0000-0000-0000BA000000}"/>
    <cellStyle name="Îňęđűâŕâřŕ˙ń˙ ăčďĺđńńűëęŕ" xfId="194" xr:uid="{00000000-0005-0000-0000-0000BB000000}"/>
    <cellStyle name="Input" xfId="195" xr:uid="{00000000-0005-0000-0000-0000BC000000}"/>
    <cellStyle name="Input 2" xfId="196" xr:uid="{00000000-0005-0000-0000-0000BD000000}"/>
    <cellStyle name="Inputs" xfId="197" xr:uid="{00000000-0005-0000-0000-0000BE000000}"/>
    <cellStyle name="Inputs (const)" xfId="198" xr:uid="{00000000-0005-0000-0000-0000BF000000}"/>
    <cellStyle name="Inputs Co" xfId="199" xr:uid="{00000000-0005-0000-0000-0000C0000000}"/>
    <cellStyle name="Linked Cell" xfId="200" xr:uid="{00000000-0005-0000-0000-0000C1000000}"/>
    <cellStyle name="Neutral" xfId="201" xr:uid="{00000000-0005-0000-0000-0000C2000000}"/>
    <cellStyle name="Normal" xfId="202" xr:uid="{00000000-0005-0000-0000-0000C3000000}"/>
    <cellStyle name="Normal 1" xfId="203" xr:uid="{00000000-0005-0000-0000-0000C4000000}"/>
    <cellStyle name="Normal 2" xfId="204" xr:uid="{00000000-0005-0000-0000-0000C5000000}"/>
    <cellStyle name="Normal_38" xfId="205" xr:uid="{00000000-0005-0000-0000-0000C6000000}"/>
    <cellStyle name="Normal1" xfId="206" xr:uid="{00000000-0005-0000-0000-0000C7000000}"/>
    <cellStyle name="Note" xfId="207" xr:uid="{00000000-0005-0000-0000-0000C8000000}"/>
    <cellStyle name="Note 2" xfId="208" xr:uid="{00000000-0005-0000-0000-0000C9000000}"/>
    <cellStyle name="Ôčíŕíńîâűé [0]_(ňŕá 3č)" xfId="209" xr:uid="{00000000-0005-0000-0000-0000CA000000}"/>
    <cellStyle name="Ôčíŕíńîâűé_(ňŕá 3č)" xfId="210" xr:uid="{00000000-0005-0000-0000-0000CB000000}"/>
    <cellStyle name="Output" xfId="211" xr:uid="{00000000-0005-0000-0000-0000CC000000}"/>
    <cellStyle name="Output 2" xfId="212" xr:uid="{00000000-0005-0000-0000-0000CD000000}"/>
    <cellStyle name="Price_Body" xfId="213" xr:uid="{00000000-0005-0000-0000-0000CE000000}"/>
    <cellStyle name="SAPBEXaggData" xfId="214" xr:uid="{00000000-0005-0000-0000-0000CF000000}"/>
    <cellStyle name="SAPBEXaggData 2" xfId="215" xr:uid="{00000000-0005-0000-0000-0000D0000000}"/>
    <cellStyle name="SAPBEXaggDataEmph" xfId="216" xr:uid="{00000000-0005-0000-0000-0000D1000000}"/>
    <cellStyle name="SAPBEXaggDataEmph 2" xfId="217" xr:uid="{00000000-0005-0000-0000-0000D2000000}"/>
    <cellStyle name="SAPBEXaggItem" xfId="218" xr:uid="{00000000-0005-0000-0000-0000D3000000}"/>
    <cellStyle name="SAPBEXaggItem 2" xfId="219" xr:uid="{00000000-0005-0000-0000-0000D4000000}"/>
    <cellStyle name="SAPBEXaggItemX" xfId="220" xr:uid="{00000000-0005-0000-0000-0000D5000000}"/>
    <cellStyle name="SAPBEXaggItemX 2" xfId="221" xr:uid="{00000000-0005-0000-0000-0000D6000000}"/>
    <cellStyle name="SAPBEXchaText" xfId="222" xr:uid="{00000000-0005-0000-0000-0000D7000000}"/>
    <cellStyle name="SAPBEXchaText 2" xfId="223" xr:uid="{00000000-0005-0000-0000-0000D8000000}"/>
    <cellStyle name="SAPBEXexcBad7" xfId="224" xr:uid="{00000000-0005-0000-0000-0000D9000000}"/>
    <cellStyle name="SAPBEXexcBad7 2" xfId="225" xr:uid="{00000000-0005-0000-0000-0000DA000000}"/>
    <cellStyle name="SAPBEXexcBad8" xfId="226" xr:uid="{00000000-0005-0000-0000-0000DB000000}"/>
    <cellStyle name="SAPBEXexcBad8 2" xfId="227" xr:uid="{00000000-0005-0000-0000-0000DC000000}"/>
    <cellStyle name="SAPBEXexcBad9" xfId="228" xr:uid="{00000000-0005-0000-0000-0000DD000000}"/>
    <cellStyle name="SAPBEXexcBad9 2" xfId="229" xr:uid="{00000000-0005-0000-0000-0000DE000000}"/>
    <cellStyle name="SAPBEXexcCritical4" xfId="230" xr:uid="{00000000-0005-0000-0000-0000DF000000}"/>
    <cellStyle name="SAPBEXexcCritical4 2" xfId="231" xr:uid="{00000000-0005-0000-0000-0000E0000000}"/>
    <cellStyle name="SAPBEXexcCritical5" xfId="232" xr:uid="{00000000-0005-0000-0000-0000E1000000}"/>
    <cellStyle name="SAPBEXexcCritical5 2" xfId="233" xr:uid="{00000000-0005-0000-0000-0000E2000000}"/>
    <cellStyle name="SAPBEXexcCritical6" xfId="234" xr:uid="{00000000-0005-0000-0000-0000E3000000}"/>
    <cellStyle name="SAPBEXexcCritical6 2" xfId="235" xr:uid="{00000000-0005-0000-0000-0000E4000000}"/>
    <cellStyle name="SAPBEXexcGood1" xfId="236" xr:uid="{00000000-0005-0000-0000-0000E5000000}"/>
    <cellStyle name="SAPBEXexcGood1 2" xfId="237" xr:uid="{00000000-0005-0000-0000-0000E6000000}"/>
    <cellStyle name="SAPBEXexcGood2" xfId="238" xr:uid="{00000000-0005-0000-0000-0000E7000000}"/>
    <cellStyle name="SAPBEXexcGood2 2" xfId="239" xr:uid="{00000000-0005-0000-0000-0000E8000000}"/>
    <cellStyle name="SAPBEXexcGood3" xfId="240" xr:uid="{00000000-0005-0000-0000-0000E9000000}"/>
    <cellStyle name="SAPBEXexcGood3 2" xfId="241" xr:uid="{00000000-0005-0000-0000-0000EA000000}"/>
    <cellStyle name="SAPBEXfilterDrill" xfId="242" xr:uid="{00000000-0005-0000-0000-0000EB000000}"/>
    <cellStyle name="SAPBEXfilterDrill 2" xfId="243" xr:uid="{00000000-0005-0000-0000-0000EC000000}"/>
    <cellStyle name="SAPBEXfilterItem" xfId="244" xr:uid="{00000000-0005-0000-0000-0000ED000000}"/>
    <cellStyle name="SAPBEXfilterText" xfId="245" xr:uid="{00000000-0005-0000-0000-0000EE000000}"/>
    <cellStyle name="SAPBEXformats" xfId="246" xr:uid="{00000000-0005-0000-0000-0000EF000000}"/>
    <cellStyle name="SAPBEXformats 2" xfId="247" xr:uid="{00000000-0005-0000-0000-0000F0000000}"/>
    <cellStyle name="SAPBEXheaderItem" xfId="248" xr:uid="{00000000-0005-0000-0000-0000F1000000}"/>
    <cellStyle name="SAPBEXheaderItem 2" xfId="249" xr:uid="{00000000-0005-0000-0000-0000F2000000}"/>
    <cellStyle name="SAPBEXheaderText" xfId="250" xr:uid="{00000000-0005-0000-0000-0000F3000000}"/>
    <cellStyle name="SAPBEXheaderText 2" xfId="251" xr:uid="{00000000-0005-0000-0000-0000F4000000}"/>
    <cellStyle name="SAPBEXHLevel0" xfId="252" xr:uid="{00000000-0005-0000-0000-0000F5000000}"/>
    <cellStyle name="SAPBEXHLevel0 2" xfId="253" xr:uid="{00000000-0005-0000-0000-0000F6000000}"/>
    <cellStyle name="SAPBEXHLevel0X" xfId="254" xr:uid="{00000000-0005-0000-0000-0000F7000000}"/>
    <cellStyle name="SAPBEXHLevel0X 2" xfId="255" xr:uid="{00000000-0005-0000-0000-0000F8000000}"/>
    <cellStyle name="SAPBEXHLevel1" xfId="256" xr:uid="{00000000-0005-0000-0000-0000F9000000}"/>
    <cellStyle name="SAPBEXHLevel1 2" xfId="257" xr:uid="{00000000-0005-0000-0000-0000FA000000}"/>
    <cellStyle name="SAPBEXHLevel1X" xfId="258" xr:uid="{00000000-0005-0000-0000-0000FB000000}"/>
    <cellStyle name="SAPBEXHLevel1X 2" xfId="259" xr:uid="{00000000-0005-0000-0000-0000FC000000}"/>
    <cellStyle name="SAPBEXHLevel2" xfId="260" xr:uid="{00000000-0005-0000-0000-0000FD000000}"/>
    <cellStyle name="SAPBEXHLevel2 2" xfId="261" xr:uid="{00000000-0005-0000-0000-0000FE000000}"/>
    <cellStyle name="SAPBEXHLevel2X" xfId="262" xr:uid="{00000000-0005-0000-0000-0000FF000000}"/>
    <cellStyle name="SAPBEXHLevel2X 2" xfId="263" xr:uid="{00000000-0005-0000-0000-000000010000}"/>
    <cellStyle name="SAPBEXHLevel3" xfId="264" xr:uid="{00000000-0005-0000-0000-000001010000}"/>
    <cellStyle name="SAPBEXHLevel3 2" xfId="265" xr:uid="{00000000-0005-0000-0000-000002010000}"/>
    <cellStyle name="SAPBEXHLevel3X" xfId="266" xr:uid="{00000000-0005-0000-0000-000003010000}"/>
    <cellStyle name="SAPBEXHLevel3X 2" xfId="267" xr:uid="{00000000-0005-0000-0000-000004010000}"/>
    <cellStyle name="SAPBEXinputData" xfId="268" xr:uid="{00000000-0005-0000-0000-000005010000}"/>
    <cellStyle name="SAPBEXresData" xfId="269" xr:uid="{00000000-0005-0000-0000-000006010000}"/>
    <cellStyle name="SAPBEXresData 2" xfId="270" xr:uid="{00000000-0005-0000-0000-000007010000}"/>
    <cellStyle name="SAPBEXresDataEmph" xfId="271" xr:uid="{00000000-0005-0000-0000-000008010000}"/>
    <cellStyle name="SAPBEXresDataEmph 2" xfId="272" xr:uid="{00000000-0005-0000-0000-000009010000}"/>
    <cellStyle name="SAPBEXresItem" xfId="273" xr:uid="{00000000-0005-0000-0000-00000A010000}"/>
    <cellStyle name="SAPBEXresItem 2" xfId="274" xr:uid="{00000000-0005-0000-0000-00000B010000}"/>
    <cellStyle name="SAPBEXresItemX" xfId="275" xr:uid="{00000000-0005-0000-0000-00000C010000}"/>
    <cellStyle name="SAPBEXresItemX 2" xfId="276" xr:uid="{00000000-0005-0000-0000-00000D010000}"/>
    <cellStyle name="SAPBEXstdData" xfId="277" xr:uid="{00000000-0005-0000-0000-00000E010000}"/>
    <cellStyle name="SAPBEXstdData 2" xfId="278" xr:uid="{00000000-0005-0000-0000-00000F010000}"/>
    <cellStyle name="SAPBEXstdDataEmph" xfId="279" xr:uid="{00000000-0005-0000-0000-000010010000}"/>
    <cellStyle name="SAPBEXstdDataEmph 2" xfId="280" xr:uid="{00000000-0005-0000-0000-000011010000}"/>
    <cellStyle name="SAPBEXstdItem" xfId="281" xr:uid="{00000000-0005-0000-0000-000012010000}"/>
    <cellStyle name="SAPBEXstdItem 2" xfId="282" xr:uid="{00000000-0005-0000-0000-000013010000}"/>
    <cellStyle name="SAPBEXstdItem 2 2" xfId="283" xr:uid="{00000000-0005-0000-0000-000014010000}"/>
    <cellStyle name="SAPBEXstdItem 3" xfId="284" xr:uid="{00000000-0005-0000-0000-000015010000}"/>
    <cellStyle name="SAPBEXstdItemX" xfId="285" xr:uid="{00000000-0005-0000-0000-000016010000}"/>
    <cellStyle name="SAPBEXstdItemX 2" xfId="286" xr:uid="{00000000-0005-0000-0000-000017010000}"/>
    <cellStyle name="SAPBEXtitle" xfId="287" xr:uid="{00000000-0005-0000-0000-000018010000}"/>
    <cellStyle name="SAPBEXundefined" xfId="288" xr:uid="{00000000-0005-0000-0000-000019010000}"/>
    <cellStyle name="SAPBEXundefined 2" xfId="289" xr:uid="{00000000-0005-0000-0000-00001A010000}"/>
    <cellStyle name="Table Heading" xfId="290" xr:uid="{00000000-0005-0000-0000-00001B010000}"/>
    <cellStyle name="TableStyleLight1" xfId="291" xr:uid="{00000000-0005-0000-0000-00001C010000}"/>
    <cellStyle name="Title" xfId="292" xr:uid="{00000000-0005-0000-0000-00001D010000}"/>
    <cellStyle name="Total" xfId="293" xr:uid="{00000000-0005-0000-0000-00001E010000}"/>
    <cellStyle name="Warning Text" xfId="294" xr:uid="{00000000-0005-0000-0000-00001F010000}"/>
    <cellStyle name="Акцент1 2" xfId="295" xr:uid="{00000000-0005-0000-0000-000020010000}"/>
    <cellStyle name="Акцент1 2 2" xfId="296" xr:uid="{00000000-0005-0000-0000-000021010000}"/>
    <cellStyle name="Акцент1 3" xfId="297" xr:uid="{00000000-0005-0000-0000-000022010000}"/>
    <cellStyle name="Акцент2 2" xfId="298" xr:uid="{00000000-0005-0000-0000-000023010000}"/>
    <cellStyle name="Акцент2 2 2" xfId="299" xr:uid="{00000000-0005-0000-0000-000024010000}"/>
    <cellStyle name="Акцент2 3" xfId="300" xr:uid="{00000000-0005-0000-0000-000025010000}"/>
    <cellStyle name="Акцент3 2" xfId="301" xr:uid="{00000000-0005-0000-0000-000026010000}"/>
    <cellStyle name="Акцент3 2 2" xfId="302" xr:uid="{00000000-0005-0000-0000-000027010000}"/>
    <cellStyle name="Акцент3 3" xfId="303" xr:uid="{00000000-0005-0000-0000-000028010000}"/>
    <cellStyle name="Акцент4 2" xfId="304" xr:uid="{00000000-0005-0000-0000-000029010000}"/>
    <cellStyle name="Акцент4 2 2" xfId="305" xr:uid="{00000000-0005-0000-0000-00002A010000}"/>
    <cellStyle name="Акцент4 3" xfId="306" xr:uid="{00000000-0005-0000-0000-00002B010000}"/>
    <cellStyle name="Акцент5 2" xfId="307" xr:uid="{00000000-0005-0000-0000-00002C010000}"/>
    <cellStyle name="Акцент5 2 2" xfId="308" xr:uid="{00000000-0005-0000-0000-00002D010000}"/>
    <cellStyle name="Акцент5 3" xfId="309" xr:uid="{00000000-0005-0000-0000-00002E010000}"/>
    <cellStyle name="Акцент6 2" xfId="310" xr:uid="{00000000-0005-0000-0000-00002F010000}"/>
    <cellStyle name="Акцент6 2 2" xfId="311" xr:uid="{00000000-0005-0000-0000-000030010000}"/>
    <cellStyle name="Акцент6 3" xfId="312" xr:uid="{00000000-0005-0000-0000-000031010000}"/>
    <cellStyle name="Беззащитный" xfId="313" xr:uid="{00000000-0005-0000-0000-000032010000}"/>
    <cellStyle name="Ввод  2" xfId="314" xr:uid="{00000000-0005-0000-0000-000033010000}"/>
    <cellStyle name="Ввод  2 2" xfId="315" xr:uid="{00000000-0005-0000-0000-000034010000}"/>
    <cellStyle name="Ввод  2 2 2" xfId="316" xr:uid="{00000000-0005-0000-0000-000035010000}"/>
    <cellStyle name="Ввод  2 3" xfId="317" xr:uid="{00000000-0005-0000-0000-000036010000}"/>
    <cellStyle name="Ввод  3" xfId="318" xr:uid="{00000000-0005-0000-0000-000037010000}"/>
    <cellStyle name="Ввод  3 2" xfId="319" xr:uid="{00000000-0005-0000-0000-000038010000}"/>
    <cellStyle name="Вывод 2" xfId="320" xr:uid="{00000000-0005-0000-0000-000039010000}"/>
    <cellStyle name="Вывод 2 2" xfId="321" xr:uid="{00000000-0005-0000-0000-00003A010000}"/>
    <cellStyle name="Вывод 2 2 2" xfId="322" xr:uid="{00000000-0005-0000-0000-00003B010000}"/>
    <cellStyle name="Вывод 2 3" xfId="323" xr:uid="{00000000-0005-0000-0000-00003C010000}"/>
    <cellStyle name="Вывод 3" xfId="324" xr:uid="{00000000-0005-0000-0000-00003D010000}"/>
    <cellStyle name="Вывод 3 2" xfId="325" xr:uid="{00000000-0005-0000-0000-00003E010000}"/>
    <cellStyle name="Вычисление 2" xfId="326" xr:uid="{00000000-0005-0000-0000-00003F010000}"/>
    <cellStyle name="Вычисление 2 2" xfId="327" xr:uid="{00000000-0005-0000-0000-000040010000}"/>
    <cellStyle name="Вычисление 2 2 2" xfId="328" xr:uid="{00000000-0005-0000-0000-000041010000}"/>
    <cellStyle name="Вычисление 2 3" xfId="329" xr:uid="{00000000-0005-0000-0000-000042010000}"/>
    <cellStyle name="Вычисление 3" xfId="330" xr:uid="{00000000-0005-0000-0000-000043010000}"/>
    <cellStyle name="Вычисление 3 2" xfId="331" xr:uid="{00000000-0005-0000-0000-000044010000}"/>
    <cellStyle name="Гиперссылка 2" xfId="332" xr:uid="{00000000-0005-0000-0000-000045010000}"/>
    <cellStyle name="Заголовок" xfId="333" xr:uid="{00000000-0005-0000-0000-000046010000}"/>
    <cellStyle name="Заголовок 1 2" xfId="334" xr:uid="{00000000-0005-0000-0000-000047010000}"/>
    <cellStyle name="Заголовок 1 2 2" xfId="335" xr:uid="{00000000-0005-0000-0000-000048010000}"/>
    <cellStyle name="Заголовок 1 3" xfId="336" xr:uid="{00000000-0005-0000-0000-000049010000}"/>
    <cellStyle name="Заголовок 2 2" xfId="337" xr:uid="{00000000-0005-0000-0000-00004A010000}"/>
    <cellStyle name="Заголовок 2 2 2" xfId="338" xr:uid="{00000000-0005-0000-0000-00004B010000}"/>
    <cellStyle name="Заголовок 2 3" xfId="339" xr:uid="{00000000-0005-0000-0000-00004C010000}"/>
    <cellStyle name="Заголовок 3 2" xfId="340" xr:uid="{00000000-0005-0000-0000-00004D010000}"/>
    <cellStyle name="Заголовок 3 2 2" xfId="341" xr:uid="{00000000-0005-0000-0000-00004E010000}"/>
    <cellStyle name="Заголовок 3 3" xfId="342" xr:uid="{00000000-0005-0000-0000-00004F010000}"/>
    <cellStyle name="Заголовок 4 2" xfId="343" xr:uid="{00000000-0005-0000-0000-000050010000}"/>
    <cellStyle name="Заголовок 4 2 2" xfId="344" xr:uid="{00000000-0005-0000-0000-000051010000}"/>
    <cellStyle name="Заголовок 4 3" xfId="345" xr:uid="{00000000-0005-0000-0000-000052010000}"/>
    <cellStyle name="ЗаголовокСтолбца" xfId="346" xr:uid="{00000000-0005-0000-0000-000053010000}"/>
    <cellStyle name="Защитный" xfId="347" xr:uid="{00000000-0005-0000-0000-000054010000}"/>
    <cellStyle name="Значение" xfId="348" xr:uid="{00000000-0005-0000-0000-000055010000}"/>
    <cellStyle name="Зоголовок" xfId="349" xr:uid="{00000000-0005-0000-0000-000056010000}"/>
    <cellStyle name="Итог 2" xfId="350" xr:uid="{00000000-0005-0000-0000-000057010000}"/>
    <cellStyle name="Итог 2 2" xfId="351" xr:uid="{00000000-0005-0000-0000-000058010000}"/>
    <cellStyle name="Итог 2 2 2" xfId="352" xr:uid="{00000000-0005-0000-0000-000059010000}"/>
    <cellStyle name="Итог 2 3" xfId="353" xr:uid="{00000000-0005-0000-0000-00005A010000}"/>
    <cellStyle name="Итог 3" xfId="354" xr:uid="{00000000-0005-0000-0000-00005B010000}"/>
    <cellStyle name="Итог 3 2" xfId="355" xr:uid="{00000000-0005-0000-0000-00005C010000}"/>
    <cellStyle name="Итого" xfId="356" xr:uid="{00000000-0005-0000-0000-00005D010000}"/>
    <cellStyle name="Контрольная ячейка 2" xfId="357" xr:uid="{00000000-0005-0000-0000-00005E010000}"/>
    <cellStyle name="Контрольная ячейка 2 2" xfId="358" xr:uid="{00000000-0005-0000-0000-00005F010000}"/>
    <cellStyle name="Контрольная ячейка 3" xfId="359" xr:uid="{00000000-0005-0000-0000-000060010000}"/>
    <cellStyle name="Мои наименования показателей" xfId="362" xr:uid="{00000000-0005-0000-0000-000063010000}"/>
    <cellStyle name="Мой заголовок" xfId="360" xr:uid="{00000000-0005-0000-0000-000061010000}"/>
    <cellStyle name="Мой заголовок листа" xfId="361" xr:uid="{00000000-0005-0000-0000-000062010000}"/>
    <cellStyle name="Название 2" xfId="363" xr:uid="{00000000-0005-0000-0000-000064010000}"/>
    <cellStyle name="Название 2 2" xfId="364" xr:uid="{00000000-0005-0000-0000-000065010000}"/>
    <cellStyle name="Название 3" xfId="365" xr:uid="{00000000-0005-0000-0000-000066010000}"/>
    <cellStyle name="Нейтральный 2" xfId="366" xr:uid="{00000000-0005-0000-0000-000067010000}"/>
    <cellStyle name="Нейтральный 2 2" xfId="367" xr:uid="{00000000-0005-0000-0000-000068010000}"/>
    <cellStyle name="Нейтральный 3" xfId="368" xr:uid="{00000000-0005-0000-0000-000069010000}"/>
    <cellStyle name="Обычный" xfId="0" builtinId="0"/>
    <cellStyle name="Обычный 10" xfId="369" xr:uid="{00000000-0005-0000-0000-00006B010000}"/>
    <cellStyle name="Обычный 10 2" xfId="370" xr:uid="{00000000-0005-0000-0000-00006C010000}"/>
    <cellStyle name="Обычный 10 3" xfId="371" xr:uid="{00000000-0005-0000-0000-00006D010000}"/>
    <cellStyle name="Обычный 10 4" xfId="372" xr:uid="{00000000-0005-0000-0000-00006E010000}"/>
    <cellStyle name="Обычный 10 5" xfId="373" xr:uid="{00000000-0005-0000-0000-00006F010000}"/>
    <cellStyle name="Обычный 10 5 2" xfId="374" xr:uid="{00000000-0005-0000-0000-000070010000}"/>
    <cellStyle name="Обычный 11" xfId="375" xr:uid="{00000000-0005-0000-0000-000071010000}"/>
    <cellStyle name="Обычный 11 2" xfId="2" xr:uid="{00000000-0005-0000-0000-000072010000}"/>
    <cellStyle name="Обычный 11 3" xfId="376" xr:uid="{00000000-0005-0000-0000-000073010000}"/>
    <cellStyle name="Обычный 110" xfId="377" xr:uid="{00000000-0005-0000-0000-000074010000}"/>
    <cellStyle name="Обычный 12" xfId="378" xr:uid="{00000000-0005-0000-0000-000075010000}"/>
    <cellStyle name="Обычный 12 2" xfId="379" xr:uid="{00000000-0005-0000-0000-000076010000}"/>
    <cellStyle name="Обычный 13" xfId="380" xr:uid="{00000000-0005-0000-0000-000077010000}"/>
    <cellStyle name="Обычный 14" xfId="381" xr:uid="{00000000-0005-0000-0000-000078010000}"/>
    <cellStyle name="Обычный 15" xfId="382" xr:uid="{00000000-0005-0000-0000-000079010000}"/>
    <cellStyle name="Обычный 15 2" xfId="383" xr:uid="{00000000-0005-0000-0000-00007A010000}"/>
    <cellStyle name="Обычный 16" xfId="384" xr:uid="{00000000-0005-0000-0000-00007B010000}"/>
    <cellStyle name="Обычный 16 2" xfId="385" xr:uid="{00000000-0005-0000-0000-00007C010000}"/>
    <cellStyle name="Обычный 16 3" xfId="386" xr:uid="{00000000-0005-0000-0000-00007D010000}"/>
    <cellStyle name="Обычный 16 3 2" xfId="387" xr:uid="{00000000-0005-0000-0000-00007E010000}"/>
    <cellStyle name="Обычный 16 3 3" xfId="388" xr:uid="{00000000-0005-0000-0000-00007F010000}"/>
    <cellStyle name="Обычный 16 4" xfId="389" xr:uid="{00000000-0005-0000-0000-000080010000}"/>
    <cellStyle name="Обычный 17" xfId="390" xr:uid="{00000000-0005-0000-0000-000081010000}"/>
    <cellStyle name="Обычный 18" xfId="391" xr:uid="{00000000-0005-0000-0000-000082010000}"/>
    <cellStyle name="Обычный 18 2" xfId="392" xr:uid="{00000000-0005-0000-0000-000083010000}"/>
    <cellStyle name="Обычный 19" xfId="393" xr:uid="{00000000-0005-0000-0000-000084010000}"/>
    <cellStyle name="Обычный 2" xfId="394" xr:uid="{00000000-0005-0000-0000-000085010000}"/>
    <cellStyle name="Обычный 2 10" xfId="395" xr:uid="{00000000-0005-0000-0000-000086010000}"/>
    <cellStyle name="Обычный 2 11" xfId="396" xr:uid="{00000000-0005-0000-0000-000087010000}"/>
    <cellStyle name="Обычный 2 12" xfId="397" xr:uid="{00000000-0005-0000-0000-000088010000}"/>
    <cellStyle name="Обычный 2 12 2" xfId="398" xr:uid="{00000000-0005-0000-0000-000089010000}"/>
    <cellStyle name="Обычный 2 2" xfId="399" xr:uid="{00000000-0005-0000-0000-00008A010000}"/>
    <cellStyle name="Обычный 2 2 2" xfId="400" xr:uid="{00000000-0005-0000-0000-00008B010000}"/>
    <cellStyle name="Обычный 2 2 2 2" xfId="401" xr:uid="{00000000-0005-0000-0000-00008C010000}"/>
    <cellStyle name="Обычный 2 2 2 3" xfId="402" xr:uid="{00000000-0005-0000-0000-00008D010000}"/>
    <cellStyle name="Обычный 2 2 3" xfId="403" xr:uid="{00000000-0005-0000-0000-00008E010000}"/>
    <cellStyle name="Обычный 2 2 3 2" xfId="404" xr:uid="{00000000-0005-0000-0000-00008F010000}"/>
    <cellStyle name="Обычный 2 2 4" xfId="405" xr:uid="{00000000-0005-0000-0000-000090010000}"/>
    <cellStyle name="Обычный 2 2 5" xfId="406" xr:uid="{00000000-0005-0000-0000-000091010000}"/>
    <cellStyle name="Обычный 2 3" xfId="407" xr:uid="{00000000-0005-0000-0000-000092010000}"/>
    <cellStyle name="Обычный 2 3 2" xfId="408" xr:uid="{00000000-0005-0000-0000-000093010000}"/>
    <cellStyle name="Обычный 2 3 2 2" xfId="409" xr:uid="{00000000-0005-0000-0000-000094010000}"/>
    <cellStyle name="Обычный 2 3 3" xfId="410" xr:uid="{00000000-0005-0000-0000-000095010000}"/>
    <cellStyle name="Обычный 2 3 4" xfId="411" xr:uid="{00000000-0005-0000-0000-000096010000}"/>
    <cellStyle name="Обычный 2 4" xfId="412" xr:uid="{00000000-0005-0000-0000-000097010000}"/>
    <cellStyle name="Обычный 2 4 2" xfId="3" xr:uid="{00000000-0005-0000-0000-000098010000}"/>
    <cellStyle name="Обычный 2 4 3" xfId="413" xr:uid="{00000000-0005-0000-0000-000099010000}"/>
    <cellStyle name="Обычный 2 5" xfId="414" xr:uid="{00000000-0005-0000-0000-00009A010000}"/>
    <cellStyle name="Обычный 2 5 2" xfId="415" xr:uid="{00000000-0005-0000-0000-00009B010000}"/>
    <cellStyle name="Обычный 2 6" xfId="416" xr:uid="{00000000-0005-0000-0000-00009C010000}"/>
    <cellStyle name="Обычный 2 7" xfId="417" xr:uid="{00000000-0005-0000-0000-00009D010000}"/>
    <cellStyle name="Обычный 2 7 2" xfId="418" xr:uid="{00000000-0005-0000-0000-00009E010000}"/>
    <cellStyle name="Обычный 2 8" xfId="419" xr:uid="{00000000-0005-0000-0000-00009F010000}"/>
    <cellStyle name="Обычный 2 8 2" xfId="420" xr:uid="{00000000-0005-0000-0000-0000A0010000}"/>
    <cellStyle name="Обычный 2 8 3" xfId="421" xr:uid="{00000000-0005-0000-0000-0000A1010000}"/>
    <cellStyle name="Обычный 2 8 3 2" xfId="422" xr:uid="{00000000-0005-0000-0000-0000A2010000}"/>
    <cellStyle name="Обычный 2 8 3 2 2" xfId="423" xr:uid="{00000000-0005-0000-0000-0000A3010000}"/>
    <cellStyle name="Обычный 2 8 3 2 3" xfId="424" xr:uid="{00000000-0005-0000-0000-0000A4010000}"/>
    <cellStyle name="Обычный 2 8 3 3" xfId="425" xr:uid="{00000000-0005-0000-0000-0000A5010000}"/>
    <cellStyle name="Обычный 2 8 3 4" xfId="426" xr:uid="{00000000-0005-0000-0000-0000A6010000}"/>
    <cellStyle name="Обычный 2 8 4" xfId="427" xr:uid="{00000000-0005-0000-0000-0000A7010000}"/>
    <cellStyle name="Обычный 2 9" xfId="428" xr:uid="{00000000-0005-0000-0000-0000A8010000}"/>
    <cellStyle name="Обычный 2_Свод РТ, ИТК" xfId="429" xr:uid="{00000000-0005-0000-0000-0000A9010000}"/>
    <cellStyle name="Обычный 20" xfId="430" xr:uid="{00000000-0005-0000-0000-0000AA010000}"/>
    <cellStyle name="Обычный 21" xfId="431" xr:uid="{00000000-0005-0000-0000-0000AB010000}"/>
    <cellStyle name="Обычный 22" xfId="432" xr:uid="{00000000-0005-0000-0000-0000AC010000}"/>
    <cellStyle name="Обычный 3" xfId="433" xr:uid="{00000000-0005-0000-0000-0000AD010000}"/>
    <cellStyle name="Обычный 3 10" xfId="434" xr:uid="{00000000-0005-0000-0000-0000AE010000}"/>
    <cellStyle name="Обычный 3 2" xfId="435" xr:uid="{00000000-0005-0000-0000-0000AF010000}"/>
    <cellStyle name="Обычный 3 2 2" xfId="436" xr:uid="{00000000-0005-0000-0000-0000B0010000}"/>
    <cellStyle name="Обычный 3 2 2 2" xfId="437" xr:uid="{00000000-0005-0000-0000-0000B1010000}"/>
    <cellStyle name="Обычный 3 2 3" xfId="438" xr:uid="{00000000-0005-0000-0000-0000B2010000}"/>
    <cellStyle name="Обычный 3 2 4" xfId="439" xr:uid="{00000000-0005-0000-0000-0000B3010000}"/>
    <cellStyle name="Обычный 3 2 5" xfId="440" xr:uid="{00000000-0005-0000-0000-0000B4010000}"/>
    <cellStyle name="Обычный 3 3" xfId="441" xr:uid="{00000000-0005-0000-0000-0000B5010000}"/>
    <cellStyle name="Обычный 3 3 2" xfId="442" xr:uid="{00000000-0005-0000-0000-0000B6010000}"/>
    <cellStyle name="Обычный 3 4" xfId="443" xr:uid="{00000000-0005-0000-0000-0000B7010000}"/>
    <cellStyle name="Обычный 3 5" xfId="444" xr:uid="{00000000-0005-0000-0000-0000B8010000}"/>
    <cellStyle name="Обычный 3 6" xfId="445" xr:uid="{00000000-0005-0000-0000-0000B9010000}"/>
    <cellStyle name="Обычный 3 7" xfId="446" xr:uid="{00000000-0005-0000-0000-0000BA010000}"/>
    <cellStyle name="Обычный 3_ИП-май-2011" xfId="447" xr:uid="{00000000-0005-0000-0000-0000BB010000}"/>
    <cellStyle name="Обычный 33" xfId="448" xr:uid="{00000000-0005-0000-0000-0000BC010000}"/>
    <cellStyle name="Обычный 4" xfId="4" xr:uid="{00000000-0005-0000-0000-0000BD010000}"/>
    <cellStyle name="Обычный 4 2" xfId="449" xr:uid="{00000000-0005-0000-0000-0000BE010000}"/>
    <cellStyle name="Обычный 4 2 2" xfId="450" xr:uid="{00000000-0005-0000-0000-0000BF010000}"/>
    <cellStyle name="Обычный 4 2 2 2" xfId="451" xr:uid="{00000000-0005-0000-0000-0000C0010000}"/>
    <cellStyle name="Обычный 4 2 3" xfId="452" xr:uid="{00000000-0005-0000-0000-0000C1010000}"/>
    <cellStyle name="Обычный 4 2 4" xfId="453" xr:uid="{00000000-0005-0000-0000-0000C2010000}"/>
    <cellStyle name="Обычный 4 3" xfId="5" xr:uid="{00000000-0005-0000-0000-0000C3010000}"/>
    <cellStyle name="Обычный 4 3 2" xfId="454" xr:uid="{00000000-0005-0000-0000-0000C4010000}"/>
    <cellStyle name="Обычный 4 4" xfId="657" xr:uid="{00000000-0005-0000-0000-0000C5010000}"/>
    <cellStyle name="Обычный 4_Исходные данные для модели" xfId="455" xr:uid="{00000000-0005-0000-0000-0000C6010000}"/>
    <cellStyle name="Обычный 5" xfId="6" xr:uid="{00000000-0005-0000-0000-0000C7010000}"/>
    <cellStyle name="Обычный 5 2" xfId="456" xr:uid="{00000000-0005-0000-0000-0000C8010000}"/>
    <cellStyle name="Обычный 5 2 2" xfId="457" xr:uid="{00000000-0005-0000-0000-0000C9010000}"/>
    <cellStyle name="Обычный 5 2 3" xfId="458" xr:uid="{00000000-0005-0000-0000-0000CA010000}"/>
    <cellStyle name="Обычный 5 2 4" xfId="660" xr:uid="{00000000-0005-0000-0000-0000CB010000}"/>
    <cellStyle name="Обычный 5 3" xfId="459" xr:uid="{00000000-0005-0000-0000-0000CC010000}"/>
    <cellStyle name="Обычный 5 3 2" xfId="460" xr:uid="{00000000-0005-0000-0000-0000CD010000}"/>
    <cellStyle name="Обычный 5 4" xfId="461" xr:uid="{00000000-0005-0000-0000-0000CE010000}"/>
    <cellStyle name="Обычный 5 5" xfId="658" xr:uid="{00000000-0005-0000-0000-0000CF010000}"/>
    <cellStyle name="Обычный 58" xfId="462" xr:uid="{00000000-0005-0000-0000-0000D0010000}"/>
    <cellStyle name="Обычный 6" xfId="463" xr:uid="{00000000-0005-0000-0000-0000D1010000}"/>
    <cellStyle name="Обычный 6 2" xfId="464" xr:uid="{00000000-0005-0000-0000-0000D2010000}"/>
    <cellStyle name="Обычный 6 2 3" xfId="661" xr:uid="{00000000-0005-0000-0000-0000D3010000}"/>
    <cellStyle name="Обычный 6 3" xfId="465" xr:uid="{00000000-0005-0000-0000-0000D4010000}"/>
    <cellStyle name="Обычный 6 3 2" xfId="466" xr:uid="{00000000-0005-0000-0000-0000D5010000}"/>
    <cellStyle name="Обычный 6 3 3" xfId="467" xr:uid="{00000000-0005-0000-0000-0000D6010000}"/>
    <cellStyle name="Обычный 6 4" xfId="468" xr:uid="{00000000-0005-0000-0000-0000D7010000}"/>
    <cellStyle name="Обычный 6 5" xfId="469" xr:uid="{00000000-0005-0000-0000-0000D8010000}"/>
    <cellStyle name="Обычный 6 6" xfId="470" xr:uid="{00000000-0005-0000-0000-0000D9010000}"/>
    <cellStyle name="Обычный 7" xfId="471" xr:uid="{00000000-0005-0000-0000-0000DA010000}"/>
    <cellStyle name="Обычный 7 2" xfId="472" xr:uid="{00000000-0005-0000-0000-0000DB010000}"/>
    <cellStyle name="Обычный 7 2 2" xfId="662" xr:uid="{00000000-0005-0000-0000-0000DC010000}"/>
    <cellStyle name="Обычный 8" xfId="473" xr:uid="{00000000-0005-0000-0000-0000DD010000}"/>
    <cellStyle name="Обычный 8 2" xfId="474" xr:uid="{00000000-0005-0000-0000-0000DE010000}"/>
    <cellStyle name="Обычный 9" xfId="475" xr:uid="{00000000-0005-0000-0000-0000DF010000}"/>
    <cellStyle name="Обычный 9 2" xfId="476" xr:uid="{00000000-0005-0000-0000-0000E0010000}"/>
    <cellStyle name="Обычный 9 2 2" xfId="477" xr:uid="{00000000-0005-0000-0000-0000E1010000}"/>
    <cellStyle name="Обычный 9 2 3" xfId="478" xr:uid="{00000000-0005-0000-0000-0000E2010000}"/>
    <cellStyle name="Обычный 9 3" xfId="479" xr:uid="{00000000-0005-0000-0000-0000E3010000}"/>
    <cellStyle name="Обычный 9 4" xfId="480" xr:uid="{00000000-0005-0000-0000-0000E4010000}"/>
    <cellStyle name="Обычный 98" xfId="481" xr:uid="{00000000-0005-0000-0000-0000E5010000}"/>
    <cellStyle name="Плохой 2" xfId="482" xr:uid="{00000000-0005-0000-0000-0000E6010000}"/>
    <cellStyle name="Плохой 2 2" xfId="483" xr:uid="{00000000-0005-0000-0000-0000E7010000}"/>
    <cellStyle name="Плохой 3" xfId="484" xr:uid="{00000000-0005-0000-0000-0000E8010000}"/>
    <cellStyle name="По центру с переносом" xfId="485" xr:uid="{00000000-0005-0000-0000-0000E9010000}"/>
    <cellStyle name="По ширине с переносом" xfId="486" xr:uid="{00000000-0005-0000-0000-0000EA010000}"/>
    <cellStyle name="Поле ввода" xfId="487" xr:uid="{00000000-0005-0000-0000-0000EB010000}"/>
    <cellStyle name="Пояснение 2" xfId="488" xr:uid="{00000000-0005-0000-0000-0000EC010000}"/>
    <cellStyle name="Пояснение 2 2" xfId="489" xr:uid="{00000000-0005-0000-0000-0000ED010000}"/>
    <cellStyle name="Пояснение 3" xfId="490" xr:uid="{00000000-0005-0000-0000-0000EE010000}"/>
    <cellStyle name="Примечание 2" xfId="491" xr:uid="{00000000-0005-0000-0000-0000EF010000}"/>
    <cellStyle name="Примечание 2 2" xfId="492" xr:uid="{00000000-0005-0000-0000-0000F0010000}"/>
    <cellStyle name="Примечание 2 2 2" xfId="493" xr:uid="{00000000-0005-0000-0000-0000F1010000}"/>
    <cellStyle name="Примечание 2 3" xfId="494" xr:uid="{00000000-0005-0000-0000-0000F2010000}"/>
    <cellStyle name="Примечание 2 3 2" xfId="495" xr:uid="{00000000-0005-0000-0000-0000F3010000}"/>
    <cellStyle name="Примечание 2 4" xfId="496" xr:uid="{00000000-0005-0000-0000-0000F4010000}"/>
    <cellStyle name="Примечание 2 5" xfId="497" xr:uid="{00000000-0005-0000-0000-0000F5010000}"/>
    <cellStyle name="Примечание 3" xfId="498" xr:uid="{00000000-0005-0000-0000-0000F6010000}"/>
    <cellStyle name="Примечание 3 2" xfId="499" xr:uid="{00000000-0005-0000-0000-0000F7010000}"/>
    <cellStyle name="Примечание 4" xfId="500" xr:uid="{00000000-0005-0000-0000-0000F8010000}"/>
    <cellStyle name="Примечание 4 2" xfId="501" xr:uid="{00000000-0005-0000-0000-0000F9010000}"/>
    <cellStyle name="Процентный 2" xfId="502" xr:uid="{00000000-0005-0000-0000-0000FA010000}"/>
    <cellStyle name="Процентный 2 2" xfId="503" xr:uid="{00000000-0005-0000-0000-0000FB010000}"/>
    <cellStyle name="Процентный 2 2 2" xfId="504" xr:uid="{00000000-0005-0000-0000-0000FC010000}"/>
    <cellStyle name="Процентный 2 2 3" xfId="505" xr:uid="{00000000-0005-0000-0000-0000FD010000}"/>
    <cellStyle name="Процентный 2 3" xfId="506" xr:uid="{00000000-0005-0000-0000-0000FE010000}"/>
    <cellStyle name="Процентный 2 3 2" xfId="507" xr:uid="{00000000-0005-0000-0000-0000FF010000}"/>
    <cellStyle name="Процентный 2 4" xfId="508" xr:uid="{00000000-0005-0000-0000-000000020000}"/>
    <cellStyle name="Процентный 3" xfId="509" xr:uid="{00000000-0005-0000-0000-000001020000}"/>
    <cellStyle name="Процентный 4" xfId="510" xr:uid="{00000000-0005-0000-0000-000002020000}"/>
    <cellStyle name="Связанная ячейка 2" xfId="511" xr:uid="{00000000-0005-0000-0000-000003020000}"/>
    <cellStyle name="Связанная ячейка 2 2" xfId="512" xr:uid="{00000000-0005-0000-0000-000004020000}"/>
    <cellStyle name="Связанная ячейка 3" xfId="513" xr:uid="{00000000-0005-0000-0000-000005020000}"/>
    <cellStyle name="Стиль 1" xfId="514" xr:uid="{00000000-0005-0000-0000-000006020000}"/>
    <cellStyle name="Стиль 1 2" xfId="515" xr:uid="{00000000-0005-0000-0000-000007020000}"/>
    <cellStyle name="Стиль 1 2 2" xfId="516" xr:uid="{00000000-0005-0000-0000-000008020000}"/>
    <cellStyle name="Стиль 1 2 3" xfId="517" xr:uid="{00000000-0005-0000-0000-000009020000}"/>
    <cellStyle name="Стиль 1 20 2" xfId="518" xr:uid="{00000000-0005-0000-0000-00000A020000}"/>
    <cellStyle name="Стиль 1 20 2 2" xfId="519" xr:uid="{00000000-0005-0000-0000-00000B020000}"/>
    <cellStyle name="Стиль 1 22" xfId="520" xr:uid="{00000000-0005-0000-0000-00000C020000}"/>
    <cellStyle name="Стиль 1 3" xfId="521" xr:uid="{00000000-0005-0000-0000-00000D020000}"/>
    <cellStyle name="Стиль 1 3 2" xfId="522" xr:uid="{00000000-0005-0000-0000-00000E020000}"/>
    <cellStyle name="Стиль 1 4" xfId="523" xr:uid="{00000000-0005-0000-0000-00000F020000}"/>
    <cellStyle name="ТЕКСТ" xfId="524" xr:uid="{00000000-0005-0000-0000-000010020000}"/>
    <cellStyle name="Текст предупреждения 2" xfId="525" xr:uid="{00000000-0005-0000-0000-000011020000}"/>
    <cellStyle name="Текст предупреждения 2 2" xfId="526" xr:uid="{00000000-0005-0000-0000-000012020000}"/>
    <cellStyle name="Текст предупреждения 3" xfId="527" xr:uid="{00000000-0005-0000-0000-000013020000}"/>
    <cellStyle name="Текстовый" xfId="528" xr:uid="{00000000-0005-0000-0000-000014020000}"/>
    <cellStyle name="Тысячи [0]_22гк" xfId="529" xr:uid="{00000000-0005-0000-0000-000015020000}"/>
    <cellStyle name="Тысячи_22гк" xfId="530" xr:uid="{00000000-0005-0000-0000-000016020000}"/>
    <cellStyle name="Финансовый" xfId="1" builtinId="3"/>
    <cellStyle name="Финансовый [0] 2" xfId="531" xr:uid="{00000000-0005-0000-0000-000018020000}"/>
    <cellStyle name="Финансовый [0] 2 2" xfId="532" xr:uid="{00000000-0005-0000-0000-000019020000}"/>
    <cellStyle name="Финансовый 10" xfId="533" xr:uid="{00000000-0005-0000-0000-00001A020000}"/>
    <cellStyle name="Финансовый 10 2" xfId="534" xr:uid="{00000000-0005-0000-0000-00001B020000}"/>
    <cellStyle name="Финансовый 11" xfId="535" xr:uid="{00000000-0005-0000-0000-00001C020000}"/>
    <cellStyle name="Финансовый 11 2" xfId="536" xr:uid="{00000000-0005-0000-0000-00001D020000}"/>
    <cellStyle name="Финансовый 12" xfId="537" xr:uid="{00000000-0005-0000-0000-00001E020000}"/>
    <cellStyle name="Финансовый 12 2" xfId="538" xr:uid="{00000000-0005-0000-0000-00001F020000}"/>
    <cellStyle name="Финансовый 13" xfId="539" xr:uid="{00000000-0005-0000-0000-000020020000}"/>
    <cellStyle name="Финансовый 13 2" xfId="540" xr:uid="{00000000-0005-0000-0000-000021020000}"/>
    <cellStyle name="Финансовый 14" xfId="541" xr:uid="{00000000-0005-0000-0000-000022020000}"/>
    <cellStyle name="Финансовый 14 2" xfId="542" xr:uid="{00000000-0005-0000-0000-000023020000}"/>
    <cellStyle name="Финансовый 15" xfId="543" xr:uid="{00000000-0005-0000-0000-000024020000}"/>
    <cellStyle name="Финансовый 15 2" xfId="544" xr:uid="{00000000-0005-0000-0000-000025020000}"/>
    <cellStyle name="Финансовый 16" xfId="545" xr:uid="{00000000-0005-0000-0000-000026020000}"/>
    <cellStyle name="Финансовый 16 2" xfId="546" xr:uid="{00000000-0005-0000-0000-000027020000}"/>
    <cellStyle name="Финансовый 17" xfId="547" xr:uid="{00000000-0005-0000-0000-000028020000}"/>
    <cellStyle name="Финансовый 17 2" xfId="548" xr:uid="{00000000-0005-0000-0000-000029020000}"/>
    <cellStyle name="Финансовый 18" xfId="549" xr:uid="{00000000-0005-0000-0000-00002A020000}"/>
    <cellStyle name="Финансовый 18 2" xfId="550" xr:uid="{00000000-0005-0000-0000-00002B020000}"/>
    <cellStyle name="Финансовый 19" xfId="551" xr:uid="{00000000-0005-0000-0000-00002C020000}"/>
    <cellStyle name="Финансовый 19 2" xfId="552" xr:uid="{00000000-0005-0000-0000-00002D020000}"/>
    <cellStyle name="Финансовый 2" xfId="553" xr:uid="{00000000-0005-0000-0000-00002E020000}"/>
    <cellStyle name="Финансовый 2 2" xfId="554" xr:uid="{00000000-0005-0000-0000-00002F020000}"/>
    <cellStyle name="Финансовый 2 2 2" xfId="555" xr:uid="{00000000-0005-0000-0000-000030020000}"/>
    <cellStyle name="Финансовый 2 2 2 2" xfId="556" xr:uid="{00000000-0005-0000-0000-000031020000}"/>
    <cellStyle name="Финансовый 2 2 3" xfId="557" xr:uid="{00000000-0005-0000-0000-000032020000}"/>
    <cellStyle name="Финансовый 2 3" xfId="558" xr:uid="{00000000-0005-0000-0000-000033020000}"/>
    <cellStyle name="Финансовый 2 3 2" xfId="559" xr:uid="{00000000-0005-0000-0000-000034020000}"/>
    <cellStyle name="Финансовый 2 3 2 2" xfId="560" xr:uid="{00000000-0005-0000-0000-000035020000}"/>
    <cellStyle name="Финансовый 2 3 3" xfId="561" xr:uid="{00000000-0005-0000-0000-000036020000}"/>
    <cellStyle name="Финансовый 2 4" xfId="562" xr:uid="{00000000-0005-0000-0000-000037020000}"/>
    <cellStyle name="Финансовый 2 4 2" xfId="563" xr:uid="{00000000-0005-0000-0000-000038020000}"/>
    <cellStyle name="Финансовый 2 5" xfId="564" xr:uid="{00000000-0005-0000-0000-000039020000}"/>
    <cellStyle name="Финансовый 2 5 2" xfId="565" xr:uid="{00000000-0005-0000-0000-00003A020000}"/>
    <cellStyle name="Финансовый 2 6" xfId="566" xr:uid="{00000000-0005-0000-0000-00003B020000}"/>
    <cellStyle name="Финансовый 2 7" xfId="659" xr:uid="{00000000-0005-0000-0000-00003C020000}"/>
    <cellStyle name="Финансовый 20" xfId="567" xr:uid="{00000000-0005-0000-0000-00003D020000}"/>
    <cellStyle name="Финансовый 20 2" xfId="568" xr:uid="{00000000-0005-0000-0000-00003E020000}"/>
    <cellStyle name="Финансовый 21" xfId="569" xr:uid="{00000000-0005-0000-0000-00003F020000}"/>
    <cellStyle name="Финансовый 22" xfId="570" xr:uid="{00000000-0005-0000-0000-000040020000}"/>
    <cellStyle name="Финансовый 22 2" xfId="571" xr:uid="{00000000-0005-0000-0000-000041020000}"/>
    <cellStyle name="Финансовый 23" xfId="572" xr:uid="{00000000-0005-0000-0000-000042020000}"/>
    <cellStyle name="Финансовый 24" xfId="655" xr:uid="{00000000-0005-0000-0000-000043020000}"/>
    <cellStyle name="Финансовый 25" xfId="656" xr:uid="{00000000-0005-0000-0000-000044020000}"/>
    <cellStyle name="Финансовый 3" xfId="573" xr:uid="{00000000-0005-0000-0000-000045020000}"/>
    <cellStyle name="Финансовый 3 2" xfId="574" xr:uid="{00000000-0005-0000-0000-000046020000}"/>
    <cellStyle name="Финансовый 3 2 2" xfId="575" xr:uid="{00000000-0005-0000-0000-000047020000}"/>
    <cellStyle name="Финансовый 3 2 2 2" xfId="576" xr:uid="{00000000-0005-0000-0000-000048020000}"/>
    <cellStyle name="Финансовый 3 2 3" xfId="577" xr:uid="{00000000-0005-0000-0000-000049020000}"/>
    <cellStyle name="Финансовый 3 2 4" xfId="578" xr:uid="{00000000-0005-0000-0000-00004A020000}"/>
    <cellStyle name="Финансовый 3 2 5" xfId="579" xr:uid="{00000000-0005-0000-0000-00004B020000}"/>
    <cellStyle name="Финансовый 3 3" xfId="580" xr:uid="{00000000-0005-0000-0000-00004C020000}"/>
    <cellStyle name="Финансовый 3 3 2" xfId="581" xr:uid="{00000000-0005-0000-0000-00004D020000}"/>
    <cellStyle name="Финансовый 3 4" xfId="582" xr:uid="{00000000-0005-0000-0000-00004E020000}"/>
    <cellStyle name="Финансовый 3 4 2" xfId="583" xr:uid="{00000000-0005-0000-0000-00004F020000}"/>
    <cellStyle name="Финансовый 3 5" xfId="584" xr:uid="{00000000-0005-0000-0000-000050020000}"/>
    <cellStyle name="Финансовый 3 6" xfId="585" xr:uid="{00000000-0005-0000-0000-000051020000}"/>
    <cellStyle name="Финансовый 4" xfId="586" xr:uid="{00000000-0005-0000-0000-000052020000}"/>
    <cellStyle name="Финансовый 4 2" xfId="587" xr:uid="{00000000-0005-0000-0000-000053020000}"/>
    <cellStyle name="Финансовый 4 2 2" xfId="588" xr:uid="{00000000-0005-0000-0000-000054020000}"/>
    <cellStyle name="Финансовый 4 2 2 2" xfId="589" xr:uid="{00000000-0005-0000-0000-000055020000}"/>
    <cellStyle name="Финансовый 4 2 2 2 2" xfId="590" xr:uid="{00000000-0005-0000-0000-000056020000}"/>
    <cellStyle name="Финансовый 4 2 2 3" xfId="591" xr:uid="{00000000-0005-0000-0000-000057020000}"/>
    <cellStyle name="Финансовый 4 2 3" xfId="592" xr:uid="{00000000-0005-0000-0000-000058020000}"/>
    <cellStyle name="Финансовый 4 2 3 2" xfId="593" xr:uid="{00000000-0005-0000-0000-000059020000}"/>
    <cellStyle name="Финансовый 4 2 4" xfId="594" xr:uid="{00000000-0005-0000-0000-00005A020000}"/>
    <cellStyle name="Финансовый 4 3" xfId="595" xr:uid="{00000000-0005-0000-0000-00005B020000}"/>
    <cellStyle name="Финансовый 4 3 2" xfId="596" xr:uid="{00000000-0005-0000-0000-00005C020000}"/>
    <cellStyle name="Финансовый 4 4" xfId="597" xr:uid="{00000000-0005-0000-0000-00005D020000}"/>
    <cellStyle name="Финансовый 4 4 2" xfId="598" xr:uid="{00000000-0005-0000-0000-00005E020000}"/>
    <cellStyle name="Финансовый 4 5" xfId="599" xr:uid="{00000000-0005-0000-0000-00005F020000}"/>
    <cellStyle name="Финансовый 5" xfId="600" xr:uid="{00000000-0005-0000-0000-000060020000}"/>
    <cellStyle name="Финансовый 5 2" xfId="601" xr:uid="{00000000-0005-0000-0000-000061020000}"/>
    <cellStyle name="Финансовый 5 2 2" xfId="602" xr:uid="{00000000-0005-0000-0000-000062020000}"/>
    <cellStyle name="Финансовый 5 3" xfId="603" xr:uid="{00000000-0005-0000-0000-000063020000}"/>
    <cellStyle name="Финансовый 5 3 2" xfId="604" xr:uid="{00000000-0005-0000-0000-000064020000}"/>
    <cellStyle name="Финансовый 5 4" xfId="605" xr:uid="{00000000-0005-0000-0000-000065020000}"/>
    <cellStyle name="Финансовый 5 4 2" xfId="606" xr:uid="{00000000-0005-0000-0000-000066020000}"/>
    <cellStyle name="Финансовый 5 5" xfId="607" xr:uid="{00000000-0005-0000-0000-000067020000}"/>
    <cellStyle name="Финансовый 5 5 2" xfId="608" xr:uid="{00000000-0005-0000-0000-000068020000}"/>
    <cellStyle name="Финансовый 6" xfId="609" xr:uid="{00000000-0005-0000-0000-000069020000}"/>
    <cellStyle name="Финансовый 6 2" xfId="610" xr:uid="{00000000-0005-0000-0000-00006A020000}"/>
    <cellStyle name="Финансовый 6 2 2" xfId="611" xr:uid="{00000000-0005-0000-0000-00006B020000}"/>
    <cellStyle name="Финансовый 6 3" xfId="612" xr:uid="{00000000-0005-0000-0000-00006C020000}"/>
    <cellStyle name="Финансовый 6 3 2" xfId="613" xr:uid="{00000000-0005-0000-0000-00006D020000}"/>
    <cellStyle name="Финансовый 6 4" xfId="614" xr:uid="{00000000-0005-0000-0000-00006E020000}"/>
    <cellStyle name="Финансовый 6 4 2" xfId="615" xr:uid="{00000000-0005-0000-0000-00006F020000}"/>
    <cellStyle name="Финансовый 6 5" xfId="616" xr:uid="{00000000-0005-0000-0000-000070020000}"/>
    <cellStyle name="Финансовый 7" xfId="617" xr:uid="{00000000-0005-0000-0000-000071020000}"/>
    <cellStyle name="Финансовый 7 2" xfId="618" xr:uid="{00000000-0005-0000-0000-000072020000}"/>
    <cellStyle name="Финансовый 8" xfId="619" xr:uid="{00000000-0005-0000-0000-000073020000}"/>
    <cellStyle name="Финансовый 8 2" xfId="620" xr:uid="{00000000-0005-0000-0000-000074020000}"/>
    <cellStyle name="Финансовый 9" xfId="621" xr:uid="{00000000-0005-0000-0000-000075020000}"/>
    <cellStyle name="Финансовый 9 2" xfId="622" xr:uid="{00000000-0005-0000-0000-000076020000}"/>
    <cellStyle name="Формула" xfId="623" xr:uid="{00000000-0005-0000-0000-000077020000}"/>
    <cellStyle name="Формула 2" xfId="624" xr:uid="{00000000-0005-0000-0000-000078020000}"/>
    <cellStyle name="Формула_A РТ 2009 Рязаньэнерго" xfId="625" xr:uid="{00000000-0005-0000-0000-000079020000}"/>
    <cellStyle name="ФормулаВБ" xfId="626" xr:uid="{00000000-0005-0000-0000-00007A020000}"/>
    <cellStyle name="ФормулаНаКонтроль" xfId="627" xr:uid="{00000000-0005-0000-0000-00007B020000}"/>
    <cellStyle name="Хороший 2" xfId="628" xr:uid="{00000000-0005-0000-0000-00007C020000}"/>
    <cellStyle name="Хороший 2 2" xfId="629" xr:uid="{00000000-0005-0000-0000-00007D020000}"/>
    <cellStyle name="Хороший 3" xfId="630" xr:uid="{00000000-0005-0000-0000-00007E020000}"/>
    <cellStyle name="Цифры по центру с десятыми" xfId="631" xr:uid="{00000000-0005-0000-0000-00007F020000}"/>
    <cellStyle name="Џђћ–…ќ’ќ›‰" xfId="632" xr:uid="{00000000-0005-0000-0000-000080020000}"/>
    <cellStyle name="Џђћ–…ќ’ќ›‰ 2" xfId="633" xr:uid="{00000000-0005-0000-0000-000081020000}"/>
    <cellStyle name="Џђћ–…ќ’ќ›‰ 3" xfId="634" xr:uid="{00000000-0005-0000-0000-000082020000}"/>
    <cellStyle name="Шапка таблицы" xfId="635" xr:uid="{00000000-0005-0000-0000-000083020000}"/>
    <cellStyle name="㼿㼿" xfId="636" xr:uid="{00000000-0005-0000-0000-000084020000}"/>
    <cellStyle name="㼿㼿 2" xfId="637" xr:uid="{00000000-0005-0000-0000-000085020000}"/>
    <cellStyle name="㼿㼿?" xfId="638" xr:uid="{00000000-0005-0000-0000-000086020000}"/>
    <cellStyle name="㼿㼿? 2" xfId="639" xr:uid="{00000000-0005-0000-0000-000087020000}"/>
    <cellStyle name="㼿㼿_Укрупненный расчет  Варнав._3" xfId="640" xr:uid="{00000000-0005-0000-0000-000088020000}"/>
    <cellStyle name="㼿㼿㼿" xfId="641" xr:uid="{00000000-0005-0000-0000-000089020000}"/>
    <cellStyle name="㼿㼿㼿?" xfId="642" xr:uid="{00000000-0005-0000-0000-00008A020000}"/>
    <cellStyle name="㼿㼿㼿_Укрупненный расчет  Варнав._6" xfId="643" xr:uid="{00000000-0005-0000-0000-00008B020000}"/>
    <cellStyle name="㼿㼿㼿㼿" xfId="644" xr:uid="{00000000-0005-0000-0000-00008C020000}"/>
    <cellStyle name="㼿㼿㼿㼿?" xfId="645" xr:uid="{00000000-0005-0000-0000-00008D020000}"/>
    <cellStyle name="㼿㼿㼿㼿_Укрупненный расчет  Варнав._5" xfId="646" xr:uid="{00000000-0005-0000-0000-00008E020000}"/>
    <cellStyle name="㼿㼿㼿㼿㼿" xfId="647" xr:uid="{00000000-0005-0000-0000-00008F020000}"/>
    <cellStyle name="㼿㼿㼿㼿㼿 2" xfId="648" xr:uid="{00000000-0005-0000-0000-000090020000}"/>
    <cellStyle name="㼿㼿㼿㼿㼿?" xfId="649" xr:uid="{00000000-0005-0000-0000-000091020000}"/>
    <cellStyle name="㼿㼿㼿㼿㼿_Укрупненный расчет  Варнав." xfId="650" xr:uid="{00000000-0005-0000-0000-000092020000}"/>
    <cellStyle name="㼿㼿㼿㼿㼿㼿?" xfId="651" xr:uid="{00000000-0005-0000-0000-000093020000}"/>
    <cellStyle name="㼿㼿㼿㼿㼿㼿㼿㼿" xfId="652" xr:uid="{00000000-0005-0000-0000-000094020000}"/>
    <cellStyle name="㼿㼿㼿㼿㼿㼿㼿㼿㼿" xfId="653" xr:uid="{00000000-0005-0000-0000-000095020000}"/>
    <cellStyle name="㼿㼿㼿㼿㼿㼿㼿㼿㼿㼿" xfId="654" xr:uid="{00000000-0005-0000-0000-000096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"/>
  <sheetViews>
    <sheetView tabSelected="1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Q20" sqref="Q20"/>
    </sheetView>
  </sheetViews>
  <sheetFormatPr defaultRowHeight="14.5" x14ac:dyDescent="0.35"/>
  <cols>
    <col min="2" max="2" width="37.81640625" customWidth="1"/>
    <col min="3" max="3" width="45.54296875" customWidth="1"/>
    <col min="4" max="4" width="17" customWidth="1"/>
    <col min="5" max="5" width="20.7265625" customWidth="1"/>
    <col min="6" max="6" width="13.7265625" bestFit="1" customWidth="1"/>
    <col min="7" max="7" width="15" customWidth="1"/>
    <col min="9" max="9" width="22.26953125" customWidth="1"/>
    <col min="10" max="10" width="19.7265625" customWidth="1"/>
    <col min="11" max="11" width="15" style="5" customWidth="1"/>
    <col min="12" max="12" width="15.7265625" style="5" customWidth="1"/>
    <col min="13" max="13" width="15.81640625" style="5" customWidth="1"/>
    <col min="14" max="14" width="16.26953125" style="5" customWidth="1"/>
    <col min="15" max="15" width="18.7265625" style="6" hidden="1" customWidth="1"/>
    <col min="16" max="16" width="18.7265625" style="6" customWidth="1"/>
    <col min="17" max="17" width="19.26953125" style="5" customWidth="1"/>
    <col min="18" max="18" width="18.36328125" style="5" customWidth="1"/>
    <col min="19" max="19" width="18.54296875" customWidth="1"/>
    <col min="20" max="20" width="17.6328125" customWidth="1"/>
  </cols>
  <sheetData>
    <row r="1" spans="1:19" ht="40.5" customHeight="1" x14ac:dyDescent="0.35">
      <c r="B1" s="63" t="s">
        <v>80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R1" s="21">
        <v>45383</v>
      </c>
    </row>
    <row r="2" spans="1:19" ht="15" customHeight="1" x14ac:dyDescent="0.35">
      <c r="A2" s="50" t="s">
        <v>13</v>
      </c>
      <c r="B2" s="44" t="s">
        <v>1</v>
      </c>
      <c r="C2" s="44" t="s">
        <v>2</v>
      </c>
      <c r="D2" s="67" t="s">
        <v>3</v>
      </c>
      <c r="E2" s="68"/>
      <c r="F2" s="44" t="s">
        <v>4</v>
      </c>
      <c r="G2" s="44" t="s">
        <v>5</v>
      </c>
      <c r="H2" s="44" t="s">
        <v>6</v>
      </c>
      <c r="I2" s="44" t="s">
        <v>7</v>
      </c>
      <c r="J2" s="44" t="s">
        <v>8</v>
      </c>
      <c r="K2" s="64" t="s">
        <v>12</v>
      </c>
      <c r="L2" s="65"/>
      <c r="M2" s="65"/>
      <c r="N2" s="66"/>
      <c r="O2" s="44" t="s">
        <v>26</v>
      </c>
      <c r="P2" s="44" t="s">
        <v>67</v>
      </c>
      <c r="Q2" s="44" t="s">
        <v>33</v>
      </c>
      <c r="R2" s="44" t="s">
        <v>34</v>
      </c>
    </row>
    <row r="3" spans="1:19" ht="15" customHeight="1" x14ac:dyDescent="0.35">
      <c r="A3" s="50"/>
      <c r="B3" s="45"/>
      <c r="C3" s="45"/>
      <c r="D3" s="69"/>
      <c r="E3" s="70"/>
      <c r="F3" s="45"/>
      <c r="G3" s="45"/>
      <c r="H3" s="45"/>
      <c r="I3" s="45"/>
      <c r="J3" s="45"/>
      <c r="K3" s="44" t="s">
        <v>11</v>
      </c>
      <c r="L3" s="44" t="s">
        <v>29</v>
      </c>
      <c r="M3" s="44" t="s">
        <v>30</v>
      </c>
      <c r="N3" s="44" t="s">
        <v>31</v>
      </c>
      <c r="O3" s="45"/>
      <c r="P3" s="45"/>
      <c r="Q3" s="45"/>
      <c r="R3" s="45"/>
    </row>
    <row r="4" spans="1:19" ht="95.25" customHeight="1" x14ac:dyDescent="0.35">
      <c r="A4" s="50"/>
      <c r="B4" s="46"/>
      <c r="C4" s="46"/>
      <c r="D4" s="4" t="s">
        <v>9</v>
      </c>
      <c r="E4" s="4" t="s">
        <v>10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5" t="s">
        <v>100</v>
      </c>
    </row>
    <row r="5" spans="1:19" ht="31" hidden="1" x14ac:dyDescent="0.35">
      <c r="A5" s="12"/>
      <c r="B5" s="13" t="s">
        <v>40</v>
      </c>
      <c r="C5" s="13" t="s">
        <v>41</v>
      </c>
      <c r="D5" s="2">
        <v>41526</v>
      </c>
      <c r="E5" s="13" t="s">
        <v>42</v>
      </c>
      <c r="F5" s="17">
        <v>15000</v>
      </c>
      <c r="G5" s="14">
        <v>0.4</v>
      </c>
      <c r="H5" s="3" t="s">
        <v>0</v>
      </c>
      <c r="I5" s="13" t="s">
        <v>43</v>
      </c>
      <c r="J5" s="3" t="s">
        <v>44</v>
      </c>
      <c r="K5" s="8">
        <v>249334.45</v>
      </c>
      <c r="L5" s="7">
        <v>41.19</v>
      </c>
      <c r="M5" s="7">
        <v>249219.66</v>
      </c>
      <c r="N5" s="27">
        <v>73.599999999999994</v>
      </c>
      <c r="O5" s="24">
        <f>M5*1.18/1000</f>
        <v>294.07919880000003</v>
      </c>
      <c r="P5" s="23">
        <v>294.3</v>
      </c>
      <c r="Q5" s="2">
        <v>44402</v>
      </c>
      <c r="R5" s="19">
        <v>10</v>
      </c>
    </row>
    <row r="6" spans="1:19" ht="31" hidden="1" x14ac:dyDescent="0.35">
      <c r="A6" s="12"/>
      <c r="B6" s="13" t="s">
        <v>45</v>
      </c>
      <c r="C6" s="13" t="s">
        <v>46</v>
      </c>
      <c r="D6" s="2">
        <v>41674</v>
      </c>
      <c r="E6" s="13" t="s">
        <v>47</v>
      </c>
      <c r="F6" s="17">
        <v>4770</v>
      </c>
      <c r="G6" s="14">
        <v>0.4</v>
      </c>
      <c r="H6" s="3" t="s">
        <v>0</v>
      </c>
      <c r="I6" s="13" t="s">
        <v>48</v>
      </c>
      <c r="J6" s="3" t="s">
        <v>49</v>
      </c>
      <c r="K6" s="8">
        <f>71337.00996/1.2</f>
        <v>59447.508300000001</v>
      </c>
      <c r="L6" s="7">
        <v>885.16890000000001</v>
      </c>
      <c r="M6" s="7">
        <f>K6-L6</f>
        <v>58562.339400000004</v>
      </c>
      <c r="N6" s="18"/>
      <c r="O6" s="24">
        <f t="shared" ref="O6" si="0">M6*1.18/1000</f>
        <v>69.103560492</v>
      </c>
      <c r="P6" s="16">
        <f t="shared" ref="P6" si="1">M6*1.2/1000</f>
        <v>70.274807280000005</v>
      </c>
      <c r="Q6" s="2">
        <v>44286</v>
      </c>
      <c r="R6" s="19">
        <v>2</v>
      </c>
    </row>
    <row r="7" spans="1:19" ht="31" hidden="1" x14ac:dyDescent="0.35">
      <c r="A7" s="51"/>
      <c r="B7" s="53" t="s">
        <v>53</v>
      </c>
      <c r="C7" s="53" t="s">
        <v>54</v>
      </c>
      <c r="D7" s="29">
        <v>41985</v>
      </c>
      <c r="E7" s="13" t="s">
        <v>55</v>
      </c>
      <c r="F7" s="30">
        <v>5000</v>
      </c>
      <c r="G7" s="31">
        <v>0.4</v>
      </c>
      <c r="H7" s="32" t="s">
        <v>0</v>
      </c>
      <c r="I7" s="33" t="s">
        <v>48</v>
      </c>
      <c r="J7" s="32" t="s">
        <v>49</v>
      </c>
      <c r="K7" s="34">
        <v>62313.95</v>
      </c>
      <c r="L7" s="35">
        <v>927.85000000000014</v>
      </c>
      <c r="M7" s="7">
        <v>61386.1</v>
      </c>
      <c r="N7" s="27"/>
      <c r="O7" s="55">
        <f>(M7+M8)*1.18/1000</f>
        <v>144.871196</v>
      </c>
      <c r="P7" s="56">
        <v>145.16</v>
      </c>
      <c r="Q7" s="29">
        <v>44012</v>
      </c>
      <c r="R7" s="20">
        <v>4</v>
      </c>
    </row>
    <row r="8" spans="1:19" ht="31" hidden="1" x14ac:dyDescent="0.35">
      <c r="A8" s="52"/>
      <c r="B8" s="54"/>
      <c r="C8" s="54"/>
      <c r="D8" s="29">
        <v>41989</v>
      </c>
      <c r="E8" s="13" t="s">
        <v>56</v>
      </c>
      <c r="F8" s="30">
        <v>5000</v>
      </c>
      <c r="G8" s="31">
        <v>0.4</v>
      </c>
      <c r="H8" s="32" t="s">
        <v>0</v>
      </c>
      <c r="I8" s="33" t="s">
        <v>48</v>
      </c>
      <c r="J8" s="32" t="s">
        <v>49</v>
      </c>
      <c r="K8" s="34">
        <v>62313.95</v>
      </c>
      <c r="L8" s="35">
        <v>927.85000000000014</v>
      </c>
      <c r="M8" s="7">
        <v>61386.1</v>
      </c>
      <c r="N8" s="27"/>
      <c r="O8" s="55"/>
      <c r="P8" s="56"/>
      <c r="Q8" s="29">
        <v>44012</v>
      </c>
      <c r="R8" s="20">
        <v>4</v>
      </c>
    </row>
    <row r="9" spans="1:19" ht="46.5" hidden="1" x14ac:dyDescent="0.35">
      <c r="A9" s="12"/>
      <c r="B9" s="13" t="s">
        <v>24</v>
      </c>
      <c r="C9" s="15" t="s">
        <v>32</v>
      </c>
      <c r="D9" s="2">
        <v>43267</v>
      </c>
      <c r="E9" s="13" t="s">
        <v>25</v>
      </c>
      <c r="F9" s="17">
        <v>10980</v>
      </c>
      <c r="G9" s="14">
        <v>2.4</v>
      </c>
      <c r="H9" s="3" t="s">
        <v>0</v>
      </c>
      <c r="I9" s="13" t="s">
        <v>20</v>
      </c>
      <c r="J9" s="3" t="s">
        <v>36</v>
      </c>
      <c r="K9" s="8">
        <f>178518.15477/1.2</f>
        <v>148765.128975</v>
      </c>
      <c r="L9" s="9">
        <v>35.012999999999998</v>
      </c>
      <c r="M9" s="9">
        <f>K9-L9</f>
        <v>148730.11597499999</v>
      </c>
      <c r="N9" s="26"/>
      <c r="O9" s="16"/>
      <c r="P9" s="16">
        <f t="shared" ref="P9:P11" si="2">M9*1.2/1000</f>
        <v>178.47613916999998</v>
      </c>
      <c r="Q9" s="2">
        <v>44469</v>
      </c>
      <c r="R9" s="19">
        <v>4</v>
      </c>
    </row>
    <row r="10" spans="1:19" ht="46.5" hidden="1" x14ac:dyDescent="0.35">
      <c r="A10" s="12"/>
      <c r="B10" s="13" t="s">
        <v>50</v>
      </c>
      <c r="C10" s="15" t="s">
        <v>51</v>
      </c>
      <c r="D10" s="2">
        <v>43649</v>
      </c>
      <c r="E10" s="13" t="s">
        <v>52</v>
      </c>
      <c r="F10" s="17">
        <v>2800</v>
      </c>
      <c r="G10" s="14">
        <v>3.4</v>
      </c>
      <c r="H10" s="3" t="s">
        <v>0</v>
      </c>
      <c r="I10" s="13" t="s">
        <v>20</v>
      </c>
      <c r="J10" s="3" t="s">
        <v>35</v>
      </c>
      <c r="K10" s="8">
        <f>36284.96401/1.2</f>
        <v>30237.470008333337</v>
      </c>
      <c r="L10" s="9">
        <v>30.96</v>
      </c>
      <c r="M10" s="9">
        <f>K10-L10</f>
        <v>30206.510008333338</v>
      </c>
      <c r="N10" s="16"/>
      <c r="O10" s="16"/>
      <c r="P10" s="16">
        <f t="shared" si="2"/>
        <v>36.247812010000004</v>
      </c>
      <c r="Q10" s="2">
        <v>44380</v>
      </c>
      <c r="R10" s="19">
        <v>1</v>
      </c>
    </row>
    <row r="11" spans="1:19" ht="31" hidden="1" x14ac:dyDescent="0.35">
      <c r="A11" s="12"/>
      <c r="B11" s="13" t="s">
        <v>57</v>
      </c>
      <c r="C11" s="15" t="s">
        <v>58</v>
      </c>
      <c r="D11" s="2">
        <v>43900</v>
      </c>
      <c r="E11" s="13" t="s">
        <v>59</v>
      </c>
      <c r="F11" s="17">
        <v>600</v>
      </c>
      <c r="G11" s="14">
        <v>4.4000000000000004</v>
      </c>
      <c r="H11" s="3" t="s">
        <v>0</v>
      </c>
      <c r="I11" s="13" t="s">
        <v>43</v>
      </c>
      <c r="J11" s="3" t="s">
        <v>60</v>
      </c>
      <c r="K11" s="8">
        <f>12621.98985</f>
        <v>12621.98985</v>
      </c>
      <c r="L11" s="9">
        <v>30.963629999999998</v>
      </c>
      <c r="M11" s="9">
        <f>K11-L11-N11</f>
        <v>12171.964619999999</v>
      </c>
      <c r="N11" s="9">
        <v>419.0616</v>
      </c>
      <c r="O11" s="16">
        <f>M11*1.2/1000</f>
        <v>14.606357543999998</v>
      </c>
      <c r="P11" s="36">
        <f t="shared" si="2"/>
        <v>14.606357543999998</v>
      </c>
      <c r="Q11" s="2">
        <v>44255</v>
      </c>
      <c r="R11" s="19">
        <v>3</v>
      </c>
    </row>
    <row r="12" spans="1:19" ht="62" hidden="1" x14ac:dyDescent="0.35">
      <c r="A12" s="12"/>
      <c r="B12" s="13" t="s">
        <v>38</v>
      </c>
      <c r="C12" s="13" t="s">
        <v>16</v>
      </c>
      <c r="D12" s="2">
        <v>42333</v>
      </c>
      <c r="E12" s="13" t="s">
        <v>17</v>
      </c>
      <c r="F12" s="17">
        <v>9084</v>
      </c>
      <c r="G12" s="38">
        <v>0.4</v>
      </c>
      <c r="H12" s="3" t="s">
        <v>0</v>
      </c>
      <c r="I12" s="13" t="s">
        <v>14</v>
      </c>
      <c r="J12" s="3" t="s">
        <v>15</v>
      </c>
      <c r="K12" s="8">
        <v>149452.46799999999</v>
      </c>
      <c r="L12" s="7">
        <v>340.83168000000001</v>
      </c>
      <c r="M12" s="7">
        <f t="shared" ref="M12" si="3">K12-L12</f>
        <v>149111.63631999999</v>
      </c>
      <c r="N12" s="18"/>
      <c r="O12" s="24">
        <f t="shared" ref="O12" si="4">M12*1.18/1000</f>
        <v>175.95173085759998</v>
      </c>
      <c r="P12" s="23">
        <v>177.26</v>
      </c>
      <c r="Q12" s="2">
        <v>43830</v>
      </c>
      <c r="R12" s="19">
        <v>6</v>
      </c>
    </row>
    <row r="13" spans="1:19" ht="76.5" hidden="1" customHeight="1" x14ac:dyDescent="0.35">
      <c r="A13" s="12"/>
      <c r="B13" s="13" t="s">
        <v>28</v>
      </c>
      <c r="C13" s="13" t="s">
        <v>18</v>
      </c>
      <c r="D13" s="2">
        <v>43053</v>
      </c>
      <c r="E13" s="13" t="s">
        <v>19</v>
      </c>
      <c r="F13" s="17">
        <v>3867</v>
      </c>
      <c r="G13" s="38">
        <v>0.4</v>
      </c>
      <c r="H13" s="3" t="s">
        <v>0</v>
      </c>
      <c r="I13" s="13" t="s">
        <v>14</v>
      </c>
      <c r="J13" s="25" t="s">
        <v>27</v>
      </c>
      <c r="K13" s="8">
        <v>47160.36</v>
      </c>
      <c r="L13" s="7">
        <v>574.22</v>
      </c>
      <c r="M13" s="9">
        <f>K13-L13</f>
        <v>46586.14</v>
      </c>
      <c r="N13" s="26"/>
      <c r="O13" s="23"/>
      <c r="P13" s="23">
        <v>55.91</v>
      </c>
      <c r="Q13" s="2">
        <v>44926</v>
      </c>
      <c r="R13" s="19">
        <v>3</v>
      </c>
    </row>
    <row r="14" spans="1:19" ht="42.75" hidden="1" customHeight="1" x14ac:dyDescent="0.35">
      <c r="A14" s="12"/>
      <c r="B14" s="13" t="s">
        <v>40</v>
      </c>
      <c r="C14" s="15" t="s">
        <v>76</v>
      </c>
      <c r="D14" s="2">
        <v>44650</v>
      </c>
      <c r="E14" s="13" t="s">
        <v>71</v>
      </c>
      <c r="F14" s="17">
        <v>128.30000000000001</v>
      </c>
      <c r="G14" s="38">
        <v>0.4</v>
      </c>
      <c r="H14" s="3" t="s">
        <v>0</v>
      </c>
      <c r="I14" s="13" t="s">
        <v>20</v>
      </c>
      <c r="J14" s="3" t="s">
        <v>77</v>
      </c>
      <c r="K14" s="8">
        <f>SUM(L14:N14)</f>
        <v>3967.04</v>
      </c>
      <c r="L14" s="9">
        <v>54.341999999999999</v>
      </c>
      <c r="M14" s="9">
        <v>3912.6979999999999</v>
      </c>
      <c r="N14" s="9"/>
      <c r="O14" s="37"/>
      <c r="P14" s="16">
        <f>M14*1.2/1000</f>
        <v>4.6952375999999996</v>
      </c>
      <c r="Q14" s="2">
        <f>D14+365</f>
        <v>45015</v>
      </c>
      <c r="R14" s="19"/>
    </row>
    <row r="15" spans="1:19" ht="42.75" hidden="1" customHeight="1" x14ac:dyDescent="0.35">
      <c r="A15" s="12"/>
      <c r="B15" s="13" t="s">
        <v>72</v>
      </c>
      <c r="C15" s="15" t="s">
        <v>75</v>
      </c>
      <c r="D15" s="2">
        <v>44677</v>
      </c>
      <c r="E15" s="13" t="s">
        <v>70</v>
      </c>
      <c r="F15" s="17">
        <v>660</v>
      </c>
      <c r="G15" s="19">
        <v>10</v>
      </c>
      <c r="H15" s="3" t="s">
        <v>69</v>
      </c>
      <c r="I15" s="13" t="s">
        <v>20</v>
      </c>
      <c r="J15" s="3" t="s">
        <v>77</v>
      </c>
      <c r="K15" s="8">
        <f>SUM(L15:N15)</f>
        <v>13537.837</v>
      </c>
      <c r="L15" s="9">
        <v>33.347999999999999</v>
      </c>
      <c r="M15" s="9">
        <v>13504.489</v>
      </c>
      <c r="N15" s="9"/>
      <c r="O15" s="37"/>
      <c r="P15" s="16">
        <f>M15*1.2/1000</f>
        <v>16.205386799999999</v>
      </c>
      <c r="Q15" s="2">
        <f>D15+365</f>
        <v>45042</v>
      </c>
      <c r="R15" s="19"/>
    </row>
    <row r="16" spans="1:19" ht="42.75" hidden="1" customHeight="1" x14ac:dyDescent="0.35">
      <c r="A16" s="12">
        <v>1</v>
      </c>
      <c r="B16" s="13" t="s">
        <v>23</v>
      </c>
      <c r="C16" s="15" t="s">
        <v>68</v>
      </c>
      <c r="D16" s="2">
        <v>42632</v>
      </c>
      <c r="E16" s="13" t="s">
        <v>39</v>
      </c>
      <c r="F16" s="17">
        <v>11116</v>
      </c>
      <c r="G16" s="38">
        <v>0.4</v>
      </c>
      <c r="H16" s="3" t="s">
        <v>0</v>
      </c>
      <c r="I16" s="13" t="s">
        <v>20</v>
      </c>
      <c r="J16" s="3" t="s">
        <v>22</v>
      </c>
      <c r="K16" s="8">
        <f>184244.23033/1.2</f>
        <v>153536.85860833334</v>
      </c>
      <c r="L16" s="9">
        <f>38.323/1.18</f>
        <v>32.477118644067801</v>
      </c>
      <c r="M16" s="9">
        <f>K16-L16</f>
        <v>153504.38148968926</v>
      </c>
      <c r="N16" s="26"/>
      <c r="O16" s="23"/>
      <c r="P16" s="16">
        <f t="shared" ref="P16" si="5">M16*1.2/1000</f>
        <v>184.20525778762712</v>
      </c>
      <c r="Q16" s="2">
        <v>44926</v>
      </c>
      <c r="R16" s="19">
        <v>6</v>
      </c>
    </row>
    <row r="17" spans="1:20" ht="42.75" hidden="1" customHeight="1" x14ac:dyDescent="0.35">
      <c r="A17" s="12">
        <v>2</v>
      </c>
      <c r="B17" s="13" t="s">
        <v>23</v>
      </c>
      <c r="C17" s="15" t="s">
        <v>63</v>
      </c>
      <c r="D17" s="2">
        <v>43735</v>
      </c>
      <c r="E17" s="13" t="s">
        <v>37</v>
      </c>
      <c r="F17" s="17">
        <v>1880</v>
      </c>
      <c r="G17" s="38">
        <v>0.4</v>
      </c>
      <c r="H17" s="3" t="s">
        <v>0</v>
      </c>
      <c r="I17" s="13" t="s">
        <v>79</v>
      </c>
      <c r="J17" s="3" t="s">
        <v>35</v>
      </c>
      <c r="K17" s="8">
        <f>53710.53056/1.2</f>
        <v>44758.775466666666</v>
      </c>
      <c r="L17" s="9">
        <v>1094.2159999999999</v>
      </c>
      <c r="M17" s="9">
        <v>43664.559000000001</v>
      </c>
      <c r="N17" s="16"/>
      <c r="O17" s="16"/>
      <c r="P17" s="16">
        <f>M17*1.2/1000</f>
        <v>52.397470800000001</v>
      </c>
      <c r="Q17" s="2">
        <v>44985</v>
      </c>
      <c r="R17" s="19">
        <v>3</v>
      </c>
    </row>
    <row r="18" spans="1:20" ht="42.75" hidden="1" customHeight="1" x14ac:dyDescent="0.35">
      <c r="A18" s="12">
        <v>4</v>
      </c>
      <c r="B18" s="13" t="s">
        <v>73</v>
      </c>
      <c r="C18" s="15" t="s">
        <v>82</v>
      </c>
      <c r="D18" s="2">
        <v>44314</v>
      </c>
      <c r="E18" s="13" t="s">
        <v>74</v>
      </c>
      <c r="F18" s="17">
        <v>1085.25</v>
      </c>
      <c r="G18" s="38">
        <v>0.4</v>
      </c>
      <c r="H18" s="3" t="s">
        <v>0</v>
      </c>
      <c r="I18" s="13" t="s">
        <v>20</v>
      </c>
      <c r="J18" s="3" t="s">
        <v>78</v>
      </c>
      <c r="K18" s="8">
        <f>18292.07784/1.2</f>
        <v>15243.398200000001</v>
      </c>
      <c r="L18" s="9">
        <v>36.534709999999997</v>
      </c>
      <c r="M18" s="9">
        <f>K18-L18</f>
        <v>15206.863490000002</v>
      </c>
      <c r="N18" s="9"/>
      <c r="O18" s="37"/>
      <c r="P18" s="16">
        <f t="shared" ref="P18:P25" si="6">M18*1.2/1000</f>
        <v>18.248236188000003</v>
      </c>
      <c r="Q18" s="2">
        <v>45107</v>
      </c>
      <c r="R18" s="19">
        <v>1</v>
      </c>
    </row>
    <row r="19" spans="1:20" ht="42.75" customHeight="1" x14ac:dyDescent="0.35">
      <c r="A19" s="12">
        <v>1</v>
      </c>
      <c r="B19" s="13" t="s">
        <v>65</v>
      </c>
      <c r="C19" s="15" t="s">
        <v>64</v>
      </c>
      <c r="D19" s="2">
        <v>44501</v>
      </c>
      <c r="E19" s="13" t="s">
        <v>66</v>
      </c>
      <c r="F19" s="17">
        <v>40000</v>
      </c>
      <c r="G19" s="19">
        <v>20</v>
      </c>
      <c r="H19" s="3" t="s">
        <v>0</v>
      </c>
      <c r="I19" s="13" t="s">
        <v>62</v>
      </c>
      <c r="J19" s="3" t="s">
        <v>61</v>
      </c>
      <c r="K19" s="8">
        <f>SUM(L19:N19)</f>
        <v>85644.474709999995</v>
      </c>
      <c r="L19" s="9">
        <v>36.534709999999997</v>
      </c>
      <c r="M19" s="9">
        <v>36930.019999999997</v>
      </c>
      <c r="N19" s="9">
        <v>48677.919999999998</v>
      </c>
      <c r="O19" s="37"/>
      <c r="P19" s="16">
        <f>M19*1.2/1000</f>
        <v>44.316023999999999</v>
      </c>
      <c r="Q19" s="2">
        <v>45931</v>
      </c>
      <c r="R19" s="19"/>
      <c r="S19" s="43">
        <v>45839</v>
      </c>
    </row>
    <row r="20" spans="1:20" ht="42.75" customHeight="1" x14ac:dyDescent="0.35">
      <c r="A20" s="12">
        <v>2</v>
      </c>
      <c r="B20" s="13" t="s">
        <v>72</v>
      </c>
      <c r="C20" s="15" t="s">
        <v>81</v>
      </c>
      <c r="D20" s="2">
        <v>45036</v>
      </c>
      <c r="E20" s="13" t="s">
        <v>83</v>
      </c>
      <c r="F20" s="17">
        <v>2960</v>
      </c>
      <c r="G20" s="38">
        <v>0.4</v>
      </c>
      <c r="H20" s="3" t="s">
        <v>0</v>
      </c>
      <c r="I20" s="13" t="s">
        <v>20</v>
      </c>
      <c r="J20" s="3" t="s">
        <v>84</v>
      </c>
      <c r="K20" s="8">
        <f>41632.90902/1.2</f>
        <v>34694.090850000001</v>
      </c>
      <c r="L20" s="9">
        <v>37.006279999999997</v>
      </c>
      <c r="M20" s="9">
        <f>K20-L20</f>
        <v>34657.084569999999</v>
      </c>
      <c r="N20" s="9"/>
      <c r="O20" s="37"/>
      <c r="P20" s="16">
        <f t="shared" si="6"/>
        <v>41.588501483999998</v>
      </c>
      <c r="Q20" s="2">
        <v>45767</v>
      </c>
      <c r="R20" s="19"/>
      <c r="S20" s="43">
        <v>45839</v>
      </c>
    </row>
    <row r="21" spans="1:20" ht="42.75" customHeight="1" x14ac:dyDescent="0.35">
      <c r="A21" s="12">
        <v>3</v>
      </c>
      <c r="B21" s="13" t="s">
        <v>86</v>
      </c>
      <c r="C21" s="15" t="s">
        <v>87</v>
      </c>
      <c r="D21" s="2">
        <v>45028</v>
      </c>
      <c r="E21" s="13" t="s">
        <v>85</v>
      </c>
      <c r="F21" s="17">
        <v>5501</v>
      </c>
      <c r="G21" s="38">
        <v>0.4</v>
      </c>
      <c r="H21" s="3" t="s">
        <v>0</v>
      </c>
      <c r="I21" s="13" t="s">
        <v>20</v>
      </c>
      <c r="J21" s="3" t="s">
        <v>84</v>
      </c>
      <c r="K21" s="8">
        <f>SUM(L21:N21)</f>
        <v>143366.35845999999</v>
      </c>
      <c r="L21" s="9">
        <v>37.006279999999997</v>
      </c>
      <c r="M21" s="9">
        <v>143329.35217999999</v>
      </c>
      <c r="N21" s="9"/>
      <c r="O21" s="37"/>
      <c r="P21" s="16">
        <f t="shared" si="6"/>
        <v>171.99522261599998</v>
      </c>
      <c r="Q21" s="2">
        <v>46124</v>
      </c>
      <c r="R21" s="19" t="s">
        <v>99</v>
      </c>
      <c r="S21" s="43">
        <v>46204</v>
      </c>
      <c r="T21" s="42">
        <f>K21*1.2</f>
        <v>172039.63015199997</v>
      </c>
    </row>
    <row r="22" spans="1:20" ht="42.75" customHeight="1" x14ac:dyDescent="0.35">
      <c r="A22" s="39">
        <v>4</v>
      </c>
      <c r="B22" s="13" t="s">
        <v>88</v>
      </c>
      <c r="C22" s="15" t="s">
        <v>90</v>
      </c>
      <c r="D22" s="2">
        <v>45327</v>
      </c>
      <c r="E22" s="13" t="s">
        <v>91</v>
      </c>
      <c r="F22" s="17">
        <v>755.74</v>
      </c>
      <c r="G22" s="38">
        <v>0.4</v>
      </c>
      <c r="H22" s="3" t="s">
        <v>0</v>
      </c>
      <c r="I22" s="13" t="s">
        <v>20</v>
      </c>
      <c r="J22" s="3" t="s">
        <v>89</v>
      </c>
      <c r="K22" s="8">
        <f>SUM(L22:N22)</f>
        <v>10731.41893</v>
      </c>
      <c r="L22" s="9">
        <v>39.032550000000001</v>
      </c>
      <c r="M22" s="9">
        <v>10692.38638</v>
      </c>
      <c r="N22" s="9"/>
      <c r="O22" s="37"/>
      <c r="P22" s="16">
        <f t="shared" si="6"/>
        <v>12.830863656</v>
      </c>
      <c r="Q22" s="2">
        <f>D22+731</f>
        <v>46058</v>
      </c>
      <c r="R22" s="19"/>
      <c r="S22" s="43">
        <v>46204</v>
      </c>
    </row>
    <row r="23" spans="1:20" ht="42.75" customHeight="1" x14ac:dyDescent="0.35">
      <c r="A23" s="61">
        <v>5</v>
      </c>
      <c r="B23" s="57" t="s">
        <v>92</v>
      </c>
      <c r="C23" s="59" t="s">
        <v>93</v>
      </c>
      <c r="D23" s="2">
        <v>45595</v>
      </c>
      <c r="E23" s="13" t="s">
        <v>94</v>
      </c>
      <c r="F23" s="17">
        <v>3080</v>
      </c>
      <c r="G23" s="38">
        <v>0.4</v>
      </c>
      <c r="H23" s="3" t="s">
        <v>0</v>
      </c>
      <c r="I23" s="13" t="s">
        <v>20</v>
      </c>
      <c r="J23" s="3" t="s">
        <v>89</v>
      </c>
      <c r="K23" s="8">
        <f>SUM(L23:N23)</f>
        <v>61877.306490000003</v>
      </c>
      <c r="L23" s="9">
        <v>39.032550000000001</v>
      </c>
      <c r="M23" s="9">
        <v>61838.273939999999</v>
      </c>
      <c r="N23" s="9"/>
      <c r="O23" s="37"/>
      <c r="P23" s="16">
        <f t="shared" si="6"/>
        <v>74.205928728000004</v>
      </c>
      <c r="Q23" s="2">
        <v>46325</v>
      </c>
      <c r="R23" s="19"/>
      <c r="S23" s="43">
        <v>46357</v>
      </c>
      <c r="T23" s="41">
        <v>74252767.790000007</v>
      </c>
    </row>
    <row r="24" spans="1:20" ht="42.75" customHeight="1" x14ac:dyDescent="0.35">
      <c r="A24" s="62"/>
      <c r="B24" s="58"/>
      <c r="C24" s="60"/>
      <c r="D24" s="2">
        <v>45589</v>
      </c>
      <c r="E24" s="13" t="s">
        <v>98</v>
      </c>
      <c r="F24" s="17"/>
      <c r="G24" s="38"/>
      <c r="H24" s="3"/>
      <c r="I24" s="13"/>
      <c r="J24" s="3"/>
      <c r="K24" s="8"/>
      <c r="L24" s="9">
        <v>6</v>
      </c>
      <c r="M24" s="9">
        <f>(28580.27374-6000)/1.2</f>
        <v>18816.894783333333</v>
      </c>
      <c r="N24" s="9"/>
      <c r="O24" s="37"/>
      <c r="P24" s="16">
        <f t="shared" si="6"/>
        <v>22.580273739999999</v>
      </c>
      <c r="Q24" s="2">
        <v>45961</v>
      </c>
      <c r="R24" s="19"/>
      <c r="S24" s="43">
        <v>45839</v>
      </c>
      <c r="T24" s="41">
        <v>28580273.739999998</v>
      </c>
    </row>
    <row r="25" spans="1:20" ht="42.75" customHeight="1" x14ac:dyDescent="0.35">
      <c r="A25" s="39">
        <v>6</v>
      </c>
      <c r="B25" s="40" t="s">
        <v>95</v>
      </c>
      <c r="C25" s="15" t="s">
        <v>96</v>
      </c>
      <c r="D25" s="2">
        <v>45607</v>
      </c>
      <c r="E25" s="13" t="s">
        <v>97</v>
      </c>
      <c r="F25" s="17">
        <v>2500</v>
      </c>
      <c r="G25" s="38">
        <v>0.4</v>
      </c>
      <c r="H25" s="3" t="s">
        <v>0</v>
      </c>
      <c r="I25" s="13" t="s">
        <v>20</v>
      </c>
      <c r="J25" s="3" t="s">
        <v>89</v>
      </c>
      <c r="K25" s="8">
        <f>SUM(L25:N25)</f>
        <v>95812.151899999997</v>
      </c>
      <c r="L25" s="9">
        <v>39.032550000000001</v>
      </c>
      <c r="M25" s="9">
        <v>95773.119349999994</v>
      </c>
      <c r="N25" s="9"/>
      <c r="O25" s="37"/>
      <c r="P25" s="16">
        <f t="shared" si="6"/>
        <v>114.92774322</v>
      </c>
      <c r="Q25" s="2">
        <v>46337</v>
      </c>
      <c r="R25" s="19"/>
      <c r="S25" s="43">
        <v>46357</v>
      </c>
      <c r="T25" s="41">
        <v>114974582.28</v>
      </c>
    </row>
    <row r="26" spans="1:20" ht="15.5" x14ac:dyDescent="0.35">
      <c r="A26" s="47" t="s">
        <v>21</v>
      </c>
      <c r="B26" s="48"/>
      <c r="C26" s="49"/>
      <c r="D26" s="1"/>
      <c r="E26" s="13"/>
      <c r="F26" s="1"/>
      <c r="G26" s="1"/>
      <c r="H26" s="1"/>
      <c r="I26" s="1"/>
      <c r="J26" s="1"/>
      <c r="K26" s="10"/>
      <c r="L26" s="10"/>
      <c r="M26" s="28">
        <f>SUM(M19:M25)</f>
        <v>402037.13120333332</v>
      </c>
      <c r="N26" s="10"/>
      <c r="O26" s="11"/>
      <c r="P26" s="28">
        <f>SUM(P19:P25)</f>
        <v>482.444557444</v>
      </c>
      <c r="Q26" s="2"/>
      <c r="R26" s="20"/>
    </row>
    <row r="28" spans="1:20" x14ac:dyDescent="0.35">
      <c r="K28" s="22"/>
      <c r="M28" s="22"/>
    </row>
    <row r="30" spans="1:20" x14ac:dyDescent="0.35">
      <c r="K30" s="22"/>
      <c r="L30" s="22"/>
    </row>
  </sheetData>
  <mergeCells count="28">
    <mergeCell ref="B1:N1"/>
    <mergeCell ref="K2:N2"/>
    <mergeCell ref="O2:O4"/>
    <mergeCell ref="K3:K4"/>
    <mergeCell ref="L3:L4"/>
    <mergeCell ref="M3:M4"/>
    <mergeCell ref="B2:B4"/>
    <mergeCell ref="C2:C4"/>
    <mergeCell ref="D2:E3"/>
    <mergeCell ref="F2:F4"/>
    <mergeCell ref="G2:G4"/>
    <mergeCell ref="H2:H4"/>
    <mergeCell ref="I2:I4"/>
    <mergeCell ref="J2:J4"/>
    <mergeCell ref="Q2:Q4"/>
    <mergeCell ref="R2:R4"/>
    <mergeCell ref="P2:P4"/>
    <mergeCell ref="A26:C26"/>
    <mergeCell ref="A2:A4"/>
    <mergeCell ref="N3:N4"/>
    <mergeCell ref="A7:A8"/>
    <mergeCell ref="B7:B8"/>
    <mergeCell ref="C7:C8"/>
    <mergeCell ref="O7:O8"/>
    <mergeCell ref="P7:P8"/>
    <mergeCell ref="B23:B24"/>
    <mergeCell ref="C23:C24"/>
    <mergeCell ref="A23:A24"/>
  </mergeCells>
  <phoneticPr fontId="98" type="noConversion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Шматко Елена Вячеславовна</dc:creator>
  <cp:lastModifiedBy>Афоничев Александр Николаевич</cp:lastModifiedBy>
  <cp:lastPrinted>2021-02-25T11:26:18Z</cp:lastPrinted>
  <dcterms:created xsi:type="dcterms:W3CDTF">2017-10-18T14:00:57Z</dcterms:created>
  <dcterms:modified xsi:type="dcterms:W3CDTF">2025-04-28T14:13:42Z</dcterms:modified>
</cp:coreProperties>
</file>