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80" windowHeight="1170"/>
  </bookViews>
  <sheets>
    <sheet name="Смета по ТСН-2001(с доп.67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ТСН-2001(с доп.67'!$26:$26</definedName>
    <definedName name="_xlnm.Print_Area" localSheetId="0">'Смета по ТСН-2001(с доп.67'!$A$1:$K$267</definedName>
  </definedNames>
  <calcPr calcId="125725"/>
</workbook>
</file>

<file path=xl/calcChain.xml><?xml version="1.0" encoding="utf-8"?>
<calcChain xmlns="http://schemas.openxmlformats.org/spreadsheetml/2006/main">
  <c r="I169" i="1"/>
  <c r="I168"/>
  <c r="I171"/>
  <c r="I170"/>
  <c r="C209" i="7"/>
  <c r="C194"/>
  <c r="C176"/>
  <c r="C154"/>
  <c r="C142"/>
  <c r="C114"/>
  <c r="C99"/>
  <c r="C86"/>
  <c r="C72"/>
  <c r="C60"/>
  <c r="C47"/>
  <c r="C34"/>
  <c r="I153" i="1"/>
  <c r="I152"/>
  <c r="I151"/>
  <c r="I150"/>
  <c r="I146"/>
  <c r="I147"/>
  <c r="I145"/>
  <c r="I144"/>
  <c r="I143"/>
  <c r="I142"/>
  <c r="I96"/>
  <c r="P96"/>
  <c r="I83"/>
  <c r="I82"/>
  <c r="I77"/>
  <c r="I76"/>
  <c r="I58"/>
  <c r="I57"/>
  <c r="I54"/>
  <c r="I53"/>
  <c r="R53" s="1"/>
  <c r="GK53" s="1"/>
  <c r="I48"/>
  <c r="I47"/>
  <c r="I44"/>
  <c r="I43"/>
  <c r="I38"/>
  <c r="I37"/>
  <c r="I32"/>
  <c r="I31"/>
  <c r="I30"/>
  <c r="I29"/>
  <c r="J21" i="7"/>
  <c r="I21"/>
  <c r="H267"/>
  <c r="J267"/>
  <c r="H266"/>
  <c r="J266"/>
  <c r="A265"/>
  <c r="H263"/>
  <c r="J263"/>
  <c r="H262"/>
  <c r="J262"/>
  <c r="A261"/>
  <c r="H259"/>
  <c r="J259"/>
  <c r="H258"/>
  <c r="J258"/>
  <c r="A257"/>
  <c r="AA254"/>
  <c r="Z254"/>
  <c r="X254"/>
  <c r="J253"/>
  <c r="I253"/>
  <c r="Y254" s="1"/>
  <c r="H253"/>
  <c r="G253"/>
  <c r="F253"/>
  <c r="V253"/>
  <c r="U253"/>
  <c r="S253"/>
  <c r="Q253"/>
  <c r="E253"/>
  <c r="D253"/>
  <c r="B253"/>
  <c r="AA251"/>
  <c r="Z251"/>
  <c r="X251"/>
  <c r="H250"/>
  <c r="J250"/>
  <c r="H248"/>
  <c r="G248"/>
  <c r="E248"/>
  <c r="J247"/>
  <c r="E247"/>
  <c r="J246"/>
  <c r="E246"/>
  <c r="J245"/>
  <c r="E245"/>
  <c r="J244"/>
  <c r="I244"/>
  <c r="H244"/>
  <c r="G244"/>
  <c r="F244"/>
  <c r="J243"/>
  <c r="I243"/>
  <c r="W243" s="1"/>
  <c r="H243"/>
  <c r="G243"/>
  <c r="F243"/>
  <c r="J242"/>
  <c r="I242"/>
  <c r="H242"/>
  <c r="G242"/>
  <c r="F242"/>
  <c r="J241"/>
  <c r="I241"/>
  <c r="H241"/>
  <c r="G241"/>
  <c r="F241"/>
  <c r="V240"/>
  <c r="K247" s="1"/>
  <c r="U240"/>
  <c r="I247" s="1"/>
  <c r="S240"/>
  <c r="I246" s="1"/>
  <c r="Q240"/>
  <c r="I245" s="1"/>
  <c r="E240"/>
  <c r="D240"/>
  <c r="AA238"/>
  <c r="Z238"/>
  <c r="X238"/>
  <c r="H237"/>
  <c r="J237"/>
  <c r="I235"/>
  <c r="AB235" s="1"/>
  <c r="H235"/>
  <c r="G235"/>
  <c r="E235"/>
  <c r="J234"/>
  <c r="E234"/>
  <c r="J233"/>
  <c r="E233"/>
  <c r="J232"/>
  <c r="E232"/>
  <c r="K231"/>
  <c r="J231"/>
  <c r="H231"/>
  <c r="AA231"/>
  <c r="Z231"/>
  <c r="X231"/>
  <c r="I231"/>
  <c r="Y231" s="1"/>
  <c r="F231"/>
  <c r="V231"/>
  <c r="T231"/>
  <c r="R231"/>
  <c r="U231"/>
  <c r="S231"/>
  <c r="Q231"/>
  <c r="E231"/>
  <c r="D231"/>
  <c r="K230"/>
  <c r="J230"/>
  <c r="I230"/>
  <c r="H230"/>
  <c r="G230"/>
  <c r="F230"/>
  <c r="K229"/>
  <c r="J229"/>
  <c r="I229"/>
  <c r="W229" s="1"/>
  <c r="H229"/>
  <c r="G229"/>
  <c r="F229"/>
  <c r="K228"/>
  <c r="J228"/>
  <c r="I228"/>
  <c r="H228"/>
  <c r="G228"/>
  <c r="F228"/>
  <c r="K227"/>
  <c r="J227"/>
  <c r="W227"/>
  <c r="I227"/>
  <c r="H227"/>
  <c r="G227"/>
  <c r="F227"/>
  <c r="C226"/>
  <c r="V225"/>
  <c r="K234" s="1"/>
  <c r="T225"/>
  <c r="R225"/>
  <c r="K232" s="1"/>
  <c r="U225"/>
  <c r="I234" s="1"/>
  <c r="S225"/>
  <c r="Q225"/>
  <c r="I232" s="1"/>
  <c r="E225"/>
  <c r="D225"/>
  <c r="AA223"/>
  <c r="Z223"/>
  <c r="X223"/>
  <c r="J222"/>
  <c r="I222"/>
  <c r="Y223" s="1"/>
  <c r="H222"/>
  <c r="G222"/>
  <c r="F222"/>
  <c r="V222"/>
  <c r="U222"/>
  <c r="S222"/>
  <c r="Q222"/>
  <c r="E222"/>
  <c r="D222"/>
  <c r="AA220"/>
  <c r="Z220"/>
  <c r="X220"/>
  <c r="H219"/>
  <c r="J219"/>
  <c r="H217"/>
  <c r="G217"/>
  <c r="E217"/>
  <c r="J216"/>
  <c r="E216"/>
  <c r="J215"/>
  <c r="E215"/>
  <c r="J214"/>
  <c r="E214"/>
  <c r="J213"/>
  <c r="I213"/>
  <c r="H213"/>
  <c r="G213"/>
  <c r="F213"/>
  <c r="J212"/>
  <c r="I212"/>
  <c r="W212" s="1"/>
  <c r="H212"/>
  <c r="G212"/>
  <c r="F212"/>
  <c r="J211"/>
  <c r="I211"/>
  <c r="H211"/>
  <c r="G211"/>
  <c r="F211"/>
  <c r="J210"/>
  <c r="I210"/>
  <c r="W210" s="1"/>
  <c r="H210"/>
  <c r="G210"/>
  <c r="F210"/>
  <c r="V208"/>
  <c r="K216" s="1"/>
  <c r="U208"/>
  <c r="I216" s="1"/>
  <c r="S208"/>
  <c r="I215" s="1"/>
  <c r="Q208"/>
  <c r="I214" s="1"/>
  <c r="E208"/>
  <c r="D208"/>
  <c r="AA206"/>
  <c r="Z206"/>
  <c r="X206"/>
  <c r="H205"/>
  <c r="J205"/>
  <c r="H203"/>
  <c r="G203"/>
  <c r="E203"/>
  <c r="J202"/>
  <c r="E202"/>
  <c r="J201"/>
  <c r="E201"/>
  <c r="J200"/>
  <c r="E200"/>
  <c r="J199"/>
  <c r="H199"/>
  <c r="AA199"/>
  <c r="Z199"/>
  <c r="X199"/>
  <c r="F199"/>
  <c r="D199"/>
  <c r="J198"/>
  <c r="I198"/>
  <c r="H198"/>
  <c r="G198"/>
  <c r="F198"/>
  <c r="J197"/>
  <c r="I197"/>
  <c r="W197" s="1"/>
  <c r="H197"/>
  <c r="G197"/>
  <c r="F197"/>
  <c r="J196"/>
  <c r="I196"/>
  <c r="H196"/>
  <c r="G196"/>
  <c r="F196"/>
  <c r="J195"/>
  <c r="I195"/>
  <c r="H195"/>
  <c r="G195"/>
  <c r="F195"/>
  <c r="V193"/>
  <c r="U193"/>
  <c r="S193"/>
  <c r="Q193"/>
  <c r="E193"/>
  <c r="D193"/>
  <c r="AA191"/>
  <c r="Z191"/>
  <c r="X191"/>
  <c r="C190"/>
  <c r="J189"/>
  <c r="I189"/>
  <c r="Y191" s="1"/>
  <c r="H189"/>
  <c r="G189"/>
  <c r="F189"/>
  <c r="V189"/>
  <c r="U189"/>
  <c r="S189"/>
  <c r="Q189"/>
  <c r="E189"/>
  <c r="D189"/>
  <c r="B189"/>
  <c r="AA187"/>
  <c r="Z187"/>
  <c r="X187"/>
  <c r="H186"/>
  <c r="J186"/>
  <c r="H184"/>
  <c r="G184"/>
  <c r="E184"/>
  <c r="J183"/>
  <c r="E183"/>
  <c r="J182"/>
  <c r="E182"/>
  <c r="J181"/>
  <c r="E181"/>
  <c r="J180"/>
  <c r="I180"/>
  <c r="H180"/>
  <c r="G180"/>
  <c r="F180"/>
  <c r="J179"/>
  <c r="I179"/>
  <c r="W179" s="1"/>
  <c r="H179"/>
  <c r="G179"/>
  <c r="F179"/>
  <c r="J178"/>
  <c r="I178"/>
  <c r="H178"/>
  <c r="G178"/>
  <c r="F178"/>
  <c r="J177"/>
  <c r="I177"/>
  <c r="W177" s="1"/>
  <c r="H177"/>
  <c r="G177"/>
  <c r="F177"/>
  <c r="V175"/>
  <c r="K183" s="1"/>
  <c r="U175"/>
  <c r="I183" s="1"/>
  <c r="S175"/>
  <c r="I182" s="1"/>
  <c r="Q175"/>
  <c r="I181" s="1"/>
  <c r="E175"/>
  <c r="D175"/>
  <c r="A174"/>
  <c r="A172"/>
  <c r="H170"/>
  <c r="J170"/>
  <c r="H169"/>
  <c r="J169"/>
  <c r="A168"/>
  <c r="AA165"/>
  <c r="Z165"/>
  <c r="Y165"/>
  <c r="H164"/>
  <c r="J164"/>
  <c r="H162"/>
  <c r="G162"/>
  <c r="E162"/>
  <c r="J161"/>
  <c r="E161"/>
  <c r="J160"/>
  <c r="E160"/>
  <c r="J159"/>
  <c r="E159"/>
  <c r="J158"/>
  <c r="H158"/>
  <c r="AA158"/>
  <c r="Z158"/>
  <c r="Y158"/>
  <c r="F158"/>
  <c r="D158"/>
  <c r="J157"/>
  <c r="H157"/>
  <c r="G157"/>
  <c r="F157"/>
  <c r="J156"/>
  <c r="H156"/>
  <c r="G156"/>
  <c r="F156"/>
  <c r="J155"/>
  <c r="H155"/>
  <c r="G155"/>
  <c r="F155"/>
  <c r="D153"/>
  <c r="AA151"/>
  <c r="Z151"/>
  <c r="Y151"/>
  <c r="H150"/>
  <c r="J150"/>
  <c r="H148"/>
  <c r="G148"/>
  <c r="E148"/>
  <c r="J147"/>
  <c r="E147"/>
  <c r="J146"/>
  <c r="E146"/>
  <c r="J145"/>
  <c r="H145"/>
  <c r="AA145"/>
  <c r="Z145"/>
  <c r="Y145"/>
  <c r="F145"/>
  <c r="D145"/>
  <c r="J144"/>
  <c r="I144"/>
  <c r="H144"/>
  <c r="G144"/>
  <c r="F144"/>
  <c r="J143"/>
  <c r="I143"/>
  <c r="W143" s="1"/>
  <c r="H143"/>
  <c r="G143"/>
  <c r="F143"/>
  <c r="V141"/>
  <c r="U141"/>
  <c r="S141"/>
  <c r="Q141"/>
  <c r="E141"/>
  <c r="D141"/>
  <c r="B140"/>
  <c r="AA137"/>
  <c r="Z137"/>
  <c r="Y137"/>
  <c r="H136"/>
  <c r="J136"/>
  <c r="I134"/>
  <c r="AB134" s="1"/>
  <c r="H134"/>
  <c r="G134"/>
  <c r="E134"/>
  <c r="J133"/>
  <c r="E133"/>
  <c r="J132"/>
  <c r="E132"/>
  <c r="K131"/>
  <c r="J131"/>
  <c r="H131"/>
  <c r="AA131"/>
  <c r="Z131"/>
  <c r="Y131"/>
  <c r="I131"/>
  <c r="X131" s="1"/>
  <c r="F131"/>
  <c r="V131"/>
  <c r="T131"/>
  <c r="R131"/>
  <c r="U131"/>
  <c r="S131"/>
  <c r="Q131"/>
  <c r="E131"/>
  <c r="D131"/>
  <c r="K130"/>
  <c r="J130"/>
  <c r="I130"/>
  <c r="W130" s="1"/>
  <c r="H130"/>
  <c r="G130"/>
  <c r="F130"/>
  <c r="C129"/>
  <c r="V128"/>
  <c r="T128"/>
  <c r="K133" s="1"/>
  <c r="R128"/>
  <c r="K132" s="1"/>
  <c r="U128"/>
  <c r="S128"/>
  <c r="I133" s="1"/>
  <c r="Q128"/>
  <c r="I132" s="1"/>
  <c r="E128"/>
  <c r="D128"/>
  <c r="AA126"/>
  <c r="Z126"/>
  <c r="Y126"/>
  <c r="H125"/>
  <c r="J125"/>
  <c r="H123"/>
  <c r="G123"/>
  <c r="E123"/>
  <c r="J122"/>
  <c r="E122"/>
  <c r="J121"/>
  <c r="E121"/>
  <c r="J120"/>
  <c r="E120"/>
  <c r="J119"/>
  <c r="H119"/>
  <c r="AA119"/>
  <c r="Z119"/>
  <c r="Y119"/>
  <c r="F119"/>
  <c r="D119"/>
  <c r="J118"/>
  <c r="I118"/>
  <c r="H118"/>
  <c r="G118"/>
  <c r="F118"/>
  <c r="J117"/>
  <c r="I117"/>
  <c r="W117" s="1"/>
  <c r="H117"/>
  <c r="G117"/>
  <c r="F117"/>
  <c r="J116"/>
  <c r="I116"/>
  <c r="H116"/>
  <c r="G116"/>
  <c r="F116"/>
  <c r="J115"/>
  <c r="I115"/>
  <c r="H115"/>
  <c r="G115"/>
  <c r="F115"/>
  <c r="V113"/>
  <c r="U113"/>
  <c r="S113"/>
  <c r="Q113"/>
  <c r="E113"/>
  <c r="D113"/>
  <c r="AA111"/>
  <c r="Z111"/>
  <c r="Y111"/>
  <c r="H110"/>
  <c r="J110"/>
  <c r="H108"/>
  <c r="G108"/>
  <c r="E108"/>
  <c r="J107"/>
  <c r="E107"/>
  <c r="J106"/>
  <c r="E106"/>
  <c r="J105"/>
  <c r="E105"/>
  <c r="J104"/>
  <c r="H104"/>
  <c r="AA104"/>
  <c r="Z104"/>
  <c r="Y104"/>
  <c r="F104"/>
  <c r="D104"/>
  <c r="J103"/>
  <c r="I103"/>
  <c r="H103"/>
  <c r="G103"/>
  <c r="F103"/>
  <c r="J102"/>
  <c r="I102"/>
  <c r="W102" s="1"/>
  <c r="H102"/>
  <c r="G102"/>
  <c r="F102"/>
  <c r="J101"/>
  <c r="I101"/>
  <c r="H101"/>
  <c r="G101"/>
  <c r="F101"/>
  <c r="J100"/>
  <c r="I100"/>
  <c r="H100"/>
  <c r="G100"/>
  <c r="F100"/>
  <c r="V98"/>
  <c r="U98"/>
  <c r="S98"/>
  <c r="Q98"/>
  <c r="E98"/>
  <c r="D98"/>
  <c r="AA96"/>
  <c r="Z96"/>
  <c r="Y96"/>
  <c r="H95"/>
  <c r="J95"/>
  <c r="H93"/>
  <c r="G93"/>
  <c r="E93"/>
  <c r="J92"/>
  <c r="E92"/>
  <c r="J91"/>
  <c r="E91"/>
  <c r="J90"/>
  <c r="H90"/>
  <c r="AA90"/>
  <c r="Z90"/>
  <c r="Y90"/>
  <c r="F90"/>
  <c r="D90"/>
  <c r="J89"/>
  <c r="H89"/>
  <c r="AA89"/>
  <c r="Z89"/>
  <c r="Y89"/>
  <c r="F89"/>
  <c r="D89"/>
  <c r="J88"/>
  <c r="I88"/>
  <c r="H88"/>
  <c r="G88"/>
  <c r="F88"/>
  <c r="J87"/>
  <c r="I87"/>
  <c r="W87" s="1"/>
  <c r="H87"/>
  <c r="G87"/>
  <c r="F87"/>
  <c r="V85"/>
  <c r="U85"/>
  <c r="S85"/>
  <c r="Q85"/>
  <c r="E85"/>
  <c r="D85"/>
  <c r="AA83"/>
  <c r="Z83"/>
  <c r="Y83"/>
  <c r="H82"/>
  <c r="J82"/>
  <c r="H80"/>
  <c r="G80"/>
  <c r="E80"/>
  <c r="J79"/>
  <c r="E79"/>
  <c r="J78"/>
  <c r="E78"/>
  <c r="J77"/>
  <c r="E77"/>
  <c r="J76"/>
  <c r="H76"/>
  <c r="AA76"/>
  <c r="Z76"/>
  <c r="Y76"/>
  <c r="F76"/>
  <c r="D76"/>
  <c r="J75"/>
  <c r="I75"/>
  <c r="W75" s="1"/>
  <c r="H75"/>
  <c r="G75"/>
  <c r="F75"/>
  <c r="J74"/>
  <c r="I74"/>
  <c r="H74"/>
  <c r="G74"/>
  <c r="F74"/>
  <c r="J73"/>
  <c r="I73"/>
  <c r="H73"/>
  <c r="G73"/>
  <c r="F73"/>
  <c r="V71"/>
  <c r="U71"/>
  <c r="S71"/>
  <c r="Q71"/>
  <c r="E71"/>
  <c r="D71"/>
  <c r="AA69"/>
  <c r="Z69"/>
  <c r="Y69"/>
  <c r="H68"/>
  <c r="J68"/>
  <c r="H66"/>
  <c r="G66"/>
  <c r="E66"/>
  <c r="J65"/>
  <c r="E65"/>
  <c r="J64"/>
  <c r="E64"/>
  <c r="J63"/>
  <c r="H63"/>
  <c r="AA63"/>
  <c r="Z63"/>
  <c r="Y63"/>
  <c r="F63"/>
  <c r="D63"/>
  <c r="J62"/>
  <c r="I62"/>
  <c r="H62"/>
  <c r="G62"/>
  <c r="F62"/>
  <c r="J61"/>
  <c r="W61"/>
  <c r="I61"/>
  <c r="H61"/>
  <c r="G61"/>
  <c r="F61"/>
  <c r="V59"/>
  <c r="U59"/>
  <c r="S59"/>
  <c r="Q59"/>
  <c r="E59"/>
  <c r="D59"/>
  <c r="AA57"/>
  <c r="Z57"/>
  <c r="Y57"/>
  <c r="H56"/>
  <c r="J56"/>
  <c r="H54"/>
  <c r="G54"/>
  <c r="E54"/>
  <c r="J53"/>
  <c r="E53"/>
  <c r="J52"/>
  <c r="E52"/>
  <c r="J51"/>
  <c r="H51"/>
  <c r="AA51"/>
  <c r="Z51"/>
  <c r="Y51"/>
  <c r="F51"/>
  <c r="D51"/>
  <c r="J50"/>
  <c r="H50"/>
  <c r="AA50"/>
  <c r="Z50"/>
  <c r="Y50"/>
  <c r="F50"/>
  <c r="D50"/>
  <c r="J49"/>
  <c r="I49"/>
  <c r="H49"/>
  <c r="G49"/>
  <c r="F49"/>
  <c r="J48"/>
  <c r="I48"/>
  <c r="H48"/>
  <c r="G48"/>
  <c r="F48"/>
  <c r="V46"/>
  <c r="U46"/>
  <c r="S46"/>
  <c r="Q46"/>
  <c r="E46"/>
  <c r="D46"/>
  <c r="AA44"/>
  <c r="Z44"/>
  <c r="I16" s="1"/>
  <c r="Y44"/>
  <c r="H43"/>
  <c r="J43"/>
  <c r="H41"/>
  <c r="G41"/>
  <c r="E41"/>
  <c r="J40"/>
  <c r="E40"/>
  <c r="J39"/>
  <c r="E39"/>
  <c r="J38"/>
  <c r="E38"/>
  <c r="J37"/>
  <c r="I37"/>
  <c r="W37" s="1"/>
  <c r="H37"/>
  <c r="G37"/>
  <c r="F37"/>
  <c r="J36"/>
  <c r="I36"/>
  <c r="H36"/>
  <c r="G36"/>
  <c r="F36"/>
  <c r="J35"/>
  <c r="I35"/>
  <c r="H35"/>
  <c r="G35"/>
  <c r="F35"/>
  <c r="V33"/>
  <c r="K40" s="1"/>
  <c r="U33"/>
  <c r="I40" s="1"/>
  <c r="S33"/>
  <c r="I39" s="1"/>
  <c r="Q33"/>
  <c r="I38" s="1"/>
  <c r="E33"/>
  <c r="D33"/>
  <c r="B32"/>
  <c r="A30"/>
  <c r="A28"/>
  <c r="A1" i="4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1" i="3"/>
  <c r="Y1"/>
  <c r="CY1"/>
  <c r="CZ1"/>
  <c r="DB1" s="1"/>
  <c r="DA1"/>
  <c r="DC1"/>
  <c r="A2"/>
  <c r="Y2"/>
  <c r="CY2"/>
  <c r="CZ2"/>
  <c r="DA2"/>
  <c r="DB2"/>
  <c r="DC2"/>
  <c r="A3"/>
  <c r="Y3"/>
  <c r="CY3"/>
  <c r="CZ3"/>
  <c r="DB3" s="1"/>
  <c r="DA3"/>
  <c r="DC3"/>
  <c r="A4"/>
  <c r="Y4"/>
  <c r="CY4"/>
  <c r="CZ4"/>
  <c r="DA4"/>
  <c r="DB4"/>
  <c r="DC4"/>
  <c r="A5"/>
  <c r="Y5"/>
  <c r="CY5"/>
  <c r="CZ5"/>
  <c r="DB5" s="1"/>
  <c r="DA5"/>
  <c r="DC5"/>
  <c r="A6"/>
  <c r="Y6"/>
  <c r="CY6"/>
  <c r="CZ6"/>
  <c r="DA6"/>
  <c r="DB6"/>
  <c r="DC6"/>
  <c r="A7"/>
  <c r="Y7"/>
  <c r="CY7"/>
  <c r="CZ7"/>
  <c r="DB7" s="1"/>
  <c r="DA7"/>
  <c r="DC7"/>
  <c r="A8"/>
  <c r="Y8"/>
  <c r="CY8"/>
  <c r="CZ8"/>
  <c r="DA8"/>
  <c r="DB8"/>
  <c r="DC8"/>
  <c r="A9"/>
  <c r="Y9"/>
  <c r="CY9"/>
  <c r="CZ9"/>
  <c r="DB9" s="1"/>
  <c r="DA9"/>
  <c r="DC9"/>
  <c r="A10"/>
  <c r="Y10"/>
  <c r="CY10"/>
  <c r="CZ10"/>
  <c r="DA10"/>
  <c r="DB10"/>
  <c r="DC10"/>
  <c r="A11"/>
  <c r="Y11"/>
  <c r="CY11"/>
  <c r="CZ11"/>
  <c r="DA11"/>
  <c r="DB11"/>
  <c r="DC11"/>
  <c r="A12"/>
  <c r="Y12"/>
  <c r="CY12"/>
  <c r="CZ12"/>
  <c r="DB12" s="1"/>
  <c r="DA12"/>
  <c r="DC12"/>
  <c r="A13"/>
  <c r="Y13"/>
  <c r="CY13"/>
  <c r="CZ13"/>
  <c r="DB13" s="1"/>
  <c r="DA13"/>
  <c r="DC13"/>
  <c r="A14"/>
  <c r="Y14"/>
  <c r="CY14"/>
  <c r="CZ14"/>
  <c r="DA14"/>
  <c r="DB14"/>
  <c r="DC14"/>
  <c r="A15"/>
  <c r="Y15"/>
  <c r="CY15"/>
  <c r="CZ15"/>
  <c r="DA15"/>
  <c r="DB15"/>
  <c r="DC15"/>
  <c r="A16"/>
  <c r="Y16"/>
  <c r="CY16"/>
  <c r="CZ16"/>
  <c r="DA16"/>
  <c r="DB16"/>
  <c r="DC16"/>
  <c r="A17"/>
  <c r="Y17"/>
  <c r="CY17"/>
  <c r="CZ17"/>
  <c r="DB17" s="1"/>
  <c r="DA17"/>
  <c r="DC17"/>
  <c r="A18"/>
  <c r="Y18"/>
  <c r="CY18"/>
  <c r="CZ18"/>
  <c r="DB18" s="1"/>
  <c r="DA18"/>
  <c r="DC18"/>
  <c r="A19"/>
  <c r="Y19"/>
  <c r="CY19"/>
  <c r="CZ19"/>
  <c r="DA19"/>
  <c r="DB19"/>
  <c r="DC19"/>
  <c r="A20"/>
  <c r="Y20"/>
  <c r="CY20"/>
  <c r="CZ20"/>
  <c r="DA20"/>
  <c r="DB20"/>
  <c r="DC20"/>
  <c r="A21"/>
  <c r="Y21"/>
  <c r="CY21"/>
  <c r="CZ21"/>
  <c r="DA21"/>
  <c r="DB21"/>
  <c r="DC21"/>
  <c r="A22"/>
  <c r="Y22"/>
  <c r="CY22"/>
  <c r="CZ22"/>
  <c r="DA22"/>
  <c r="DB22"/>
  <c r="DC22"/>
  <c r="A23"/>
  <c r="Y23"/>
  <c r="CY23"/>
  <c r="CZ23"/>
  <c r="DB23" s="1"/>
  <c r="DA23"/>
  <c r="DC23"/>
  <c r="A24"/>
  <c r="Y24"/>
  <c r="CY24"/>
  <c r="CZ24"/>
  <c r="DB24" s="1"/>
  <c r="DA24"/>
  <c r="DC24"/>
  <c r="A25"/>
  <c r="Y25"/>
  <c r="CY25"/>
  <c r="CZ25"/>
  <c r="DA25"/>
  <c r="DB25"/>
  <c r="DC25"/>
  <c r="A26"/>
  <c r="Y26"/>
  <c r="CY26"/>
  <c r="CZ26"/>
  <c r="DA26"/>
  <c r="DB26"/>
  <c r="DC26"/>
  <c r="A27"/>
  <c r="Y27"/>
  <c r="CY27"/>
  <c r="CZ27"/>
  <c r="DA27"/>
  <c r="DB27"/>
  <c r="DC27"/>
  <c r="A28"/>
  <c r="Y28"/>
  <c r="CY28"/>
  <c r="CZ28"/>
  <c r="DA28"/>
  <c r="DB28"/>
  <c r="DC28"/>
  <c r="A29"/>
  <c r="Y29"/>
  <c r="CY29"/>
  <c r="CZ29"/>
  <c r="DB29" s="1"/>
  <c r="DA29"/>
  <c r="DC29"/>
  <c r="A30"/>
  <c r="Y30"/>
  <c r="CY30"/>
  <c r="CZ30"/>
  <c r="DB30" s="1"/>
  <c r="DA30"/>
  <c r="DC30"/>
  <c r="A31"/>
  <c r="Y31"/>
  <c r="CY31"/>
  <c r="CZ31"/>
  <c r="DA31"/>
  <c r="DB31"/>
  <c r="DC31"/>
  <c r="A32"/>
  <c r="Y32"/>
  <c r="CY32"/>
  <c r="CZ32"/>
  <c r="DA32"/>
  <c r="DB32"/>
  <c r="DC32"/>
  <c r="A33"/>
  <c r="Y33"/>
  <c r="CV33" s="1"/>
  <c r="CU33"/>
  <c r="CX33"/>
  <c r="DG33" s="1"/>
  <c r="CY33"/>
  <c r="CZ33"/>
  <c r="DA33"/>
  <c r="DB33"/>
  <c r="DC33"/>
  <c r="DH33"/>
  <c r="A34"/>
  <c r="Y34"/>
  <c r="CX34" s="1"/>
  <c r="CY34"/>
  <c r="CZ34"/>
  <c r="DA34"/>
  <c r="DB34"/>
  <c r="DC34"/>
  <c r="A35"/>
  <c r="Y35"/>
  <c r="CX35" s="1"/>
  <c r="CY35"/>
  <c r="CZ35"/>
  <c r="DB35" s="1"/>
  <c r="DA35"/>
  <c r="DC35"/>
  <c r="A36"/>
  <c r="Y36"/>
  <c r="CX36" s="1"/>
  <c r="CY36"/>
  <c r="CZ36"/>
  <c r="DB36" s="1"/>
  <c r="DA36"/>
  <c r="DC36"/>
  <c r="A37"/>
  <c r="Y37"/>
  <c r="CU37"/>
  <c r="CV37"/>
  <c r="CX37"/>
  <c r="DI37" s="1"/>
  <c r="DJ37" s="1"/>
  <c r="CY37"/>
  <c r="CZ37"/>
  <c r="DB37" s="1"/>
  <c r="DA37"/>
  <c r="DC37"/>
  <c r="A38"/>
  <c r="Y38"/>
  <c r="CX38" s="1"/>
  <c r="CY38"/>
  <c r="CZ38"/>
  <c r="DB38" s="1"/>
  <c r="DA38"/>
  <c r="DC38"/>
  <c r="A39"/>
  <c r="Y39"/>
  <c r="CX39"/>
  <c r="DG39" s="1"/>
  <c r="CY39"/>
  <c r="CZ39"/>
  <c r="DA39"/>
  <c r="DB39"/>
  <c r="DC39"/>
  <c r="A40"/>
  <c r="Y40"/>
  <c r="CX40" s="1"/>
  <c r="CY40"/>
  <c r="CZ40"/>
  <c r="DA40"/>
  <c r="DB40"/>
  <c r="DC40"/>
  <c r="A41"/>
  <c r="Y41"/>
  <c r="CY41"/>
  <c r="CZ41"/>
  <c r="DA41"/>
  <c r="DB41"/>
  <c r="DC41"/>
  <c r="A42"/>
  <c r="Y42"/>
  <c r="CY42"/>
  <c r="CZ42"/>
  <c r="DB42" s="1"/>
  <c r="DA42"/>
  <c r="DC42"/>
  <c r="A43"/>
  <c r="Y43"/>
  <c r="CY43"/>
  <c r="CZ43"/>
  <c r="DB43" s="1"/>
  <c r="DA43"/>
  <c r="DC43"/>
  <c r="A44"/>
  <c r="Y44"/>
  <c r="CY44"/>
  <c r="CZ44"/>
  <c r="DB44" s="1"/>
  <c r="DA44"/>
  <c r="DC44"/>
  <c r="A45"/>
  <c r="Y45"/>
  <c r="CY45"/>
  <c r="CZ45"/>
  <c r="DA45"/>
  <c r="DB45"/>
  <c r="DC45"/>
  <c r="A46"/>
  <c r="Y46"/>
  <c r="CY46"/>
  <c r="CZ46"/>
  <c r="DA46"/>
  <c r="DB46"/>
  <c r="DC46"/>
  <c r="A47"/>
  <c r="Y47"/>
  <c r="CY47"/>
  <c r="CZ47"/>
  <c r="DA47"/>
  <c r="DB47"/>
  <c r="DC47"/>
  <c r="A48"/>
  <c r="Y48"/>
  <c r="CY48"/>
  <c r="CZ48"/>
  <c r="DA48"/>
  <c r="DB48"/>
  <c r="DC48"/>
  <c r="A49"/>
  <c r="Y49"/>
  <c r="CY49"/>
  <c r="CZ49"/>
  <c r="DB49" s="1"/>
  <c r="DA49"/>
  <c r="DC49"/>
  <c r="A50"/>
  <c r="Y50"/>
  <c r="CY50"/>
  <c r="CZ50"/>
  <c r="DB50" s="1"/>
  <c r="DA50"/>
  <c r="DC50"/>
  <c r="A51"/>
  <c r="Y51"/>
  <c r="CY51"/>
  <c r="CZ51"/>
  <c r="DA51"/>
  <c r="DB51"/>
  <c r="DC51"/>
  <c r="A52"/>
  <c r="Y52"/>
  <c r="CY52"/>
  <c r="CZ52"/>
  <c r="DA52"/>
  <c r="DB52"/>
  <c r="DC52"/>
  <c r="A53"/>
  <c r="Y53"/>
  <c r="CY53"/>
  <c r="CZ53"/>
  <c r="DB53" s="1"/>
  <c r="DA53"/>
  <c r="DC53"/>
  <c r="A54"/>
  <c r="Y54"/>
  <c r="CY54"/>
  <c r="CZ54"/>
  <c r="DA54"/>
  <c r="DB54"/>
  <c r="DC54"/>
  <c r="A55"/>
  <c r="Y55"/>
  <c r="CY55"/>
  <c r="CZ55"/>
  <c r="DB55" s="1"/>
  <c r="DA55"/>
  <c r="DC55"/>
  <c r="A56"/>
  <c r="Y56"/>
  <c r="CY56"/>
  <c r="CZ56"/>
  <c r="DB56" s="1"/>
  <c r="DA56"/>
  <c r="DC56"/>
  <c r="A57"/>
  <c r="Y57"/>
  <c r="CY57"/>
  <c r="CZ57"/>
  <c r="DA57"/>
  <c r="DB57"/>
  <c r="DC57"/>
  <c r="A58"/>
  <c r="Y58"/>
  <c r="CY58"/>
  <c r="CZ58"/>
  <c r="DA58"/>
  <c r="DB58"/>
  <c r="DC58"/>
  <c r="A59"/>
  <c r="Y59"/>
  <c r="CY59"/>
  <c r="CZ59"/>
  <c r="DB59" s="1"/>
  <c r="DA59"/>
  <c r="DC59"/>
  <c r="A60"/>
  <c r="Y60"/>
  <c r="CY60"/>
  <c r="CZ60"/>
  <c r="DB60" s="1"/>
  <c r="DA60"/>
  <c r="DC60"/>
  <c r="A61"/>
  <c r="Y61"/>
  <c r="CY61"/>
  <c r="CZ61"/>
  <c r="DB61" s="1"/>
  <c r="DA61"/>
  <c r="DC61"/>
  <c r="A62"/>
  <c r="Y62"/>
  <c r="CY62"/>
  <c r="CZ62"/>
  <c r="DA62"/>
  <c r="DB62"/>
  <c r="DC62"/>
  <c r="A63"/>
  <c r="Y63"/>
  <c r="CY63"/>
  <c r="CZ63"/>
  <c r="DB63" s="1"/>
  <c r="DA63"/>
  <c r="DC63"/>
  <c r="A64"/>
  <c r="Y64"/>
  <c r="CY64"/>
  <c r="CZ64"/>
  <c r="DB64" s="1"/>
  <c r="DA64"/>
  <c r="DC64"/>
  <c r="A65"/>
  <c r="Y65"/>
  <c r="CY65"/>
  <c r="CZ65"/>
  <c r="DA65"/>
  <c r="DB65"/>
  <c r="DC65"/>
  <c r="A66"/>
  <c r="Y66"/>
  <c r="CY66"/>
  <c r="CZ66"/>
  <c r="DA66"/>
  <c r="DB66"/>
  <c r="DC66"/>
  <c r="A67"/>
  <c r="Y67"/>
  <c r="CY67"/>
  <c r="CZ67"/>
  <c r="DB67" s="1"/>
  <c r="DA67"/>
  <c r="DC67"/>
  <c r="A68"/>
  <c r="Y68"/>
  <c r="CY68"/>
  <c r="CZ68"/>
  <c r="DA68"/>
  <c r="DB68"/>
  <c r="DC68"/>
  <c r="A69"/>
  <c r="Y69"/>
  <c r="CY69"/>
  <c r="CZ69"/>
  <c r="DB69" s="1"/>
  <c r="DA69"/>
  <c r="DC69"/>
  <c r="A70"/>
  <c r="Y70"/>
  <c r="CY70"/>
  <c r="CZ70"/>
  <c r="DA70"/>
  <c r="DB70"/>
  <c r="DC70"/>
  <c r="A71"/>
  <c r="Y71"/>
  <c r="CY71"/>
  <c r="CZ71"/>
  <c r="DB71" s="1"/>
  <c r="DA71"/>
  <c r="DC71"/>
  <c r="A72"/>
  <c r="Y72"/>
  <c r="CY72"/>
  <c r="CZ72"/>
  <c r="DB72" s="1"/>
  <c r="DA72"/>
  <c r="DC72"/>
  <c r="A73"/>
  <c r="Y73"/>
  <c r="CY73"/>
  <c r="CZ73"/>
  <c r="DA73"/>
  <c r="DB73"/>
  <c r="DC73"/>
  <c r="A74"/>
  <c r="Y74"/>
  <c r="CY74"/>
  <c r="CZ74"/>
  <c r="DA74"/>
  <c r="DB74"/>
  <c r="DC74"/>
  <c r="A75"/>
  <c r="Y75"/>
  <c r="CY75"/>
  <c r="CZ75"/>
  <c r="DA75"/>
  <c r="DB75"/>
  <c r="DC75"/>
  <c r="A76"/>
  <c r="Y76"/>
  <c r="CY76"/>
  <c r="CZ76"/>
  <c r="DB76" s="1"/>
  <c r="DA76"/>
  <c r="DC76"/>
  <c r="A77"/>
  <c r="Y77"/>
  <c r="CY77"/>
  <c r="CZ77"/>
  <c r="DA77"/>
  <c r="DB77"/>
  <c r="DC77"/>
  <c r="A78"/>
  <c r="Y78"/>
  <c r="CY78"/>
  <c r="CZ78"/>
  <c r="DA78"/>
  <c r="DB78"/>
  <c r="DC78"/>
  <c r="A79"/>
  <c r="Y79"/>
  <c r="CY79"/>
  <c r="CZ79"/>
  <c r="DB79" s="1"/>
  <c r="DA79"/>
  <c r="DC79"/>
  <c r="A80"/>
  <c r="Y80"/>
  <c r="CY80"/>
  <c r="CZ80"/>
  <c r="DA80"/>
  <c r="DB80"/>
  <c r="DC80"/>
  <c r="A81"/>
  <c r="Y81"/>
  <c r="CY81"/>
  <c r="CZ81"/>
  <c r="DB81" s="1"/>
  <c r="DA81"/>
  <c r="DC81"/>
  <c r="A82"/>
  <c r="Y82"/>
  <c r="CY82"/>
  <c r="CZ82"/>
  <c r="DA82"/>
  <c r="DB82"/>
  <c r="DC82"/>
  <c r="A83"/>
  <c r="Y83"/>
  <c r="CY83"/>
  <c r="CZ83"/>
  <c r="DB83" s="1"/>
  <c r="DA83"/>
  <c r="DC83"/>
  <c r="A84"/>
  <c r="Y84"/>
  <c r="CY84"/>
  <c r="CZ84"/>
  <c r="DB84" s="1"/>
  <c r="DA84"/>
  <c r="DC84"/>
  <c r="A85"/>
  <c r="Y85"/>
  <c r="CY85"/>
  <c r="CZ85"/>
  <c r="DB85" s="1"/>
  <c r="DA85"/>
  <c r="DC85"/>
  <c r="A86"/>
  <c r="Y86"/>
  <c r="CY86"/>
  <c r="CZ86"/>
  <c r="DA86"/>
  <c r="DB86"/>
  <c r="DC86"/>
  <c r="A87"/>
  <c r="Y87"/>
  <c r="CY87"/>
  <c r="CZ87"/>
  <c r="DB87" s="1"/>
  <c r="DA87"/>
  <c r="DC87"/>
  <c r="A88"/>
  <c r="Y88"/>
  <c r="CY88"/>
  <c r="CZ88"/>
  <c r="DA88"/>
  <c r="DB88"/>
  <c r="DC88"/>
  <c r="A89"/>
  <c r="Y89"/>
  <c r="CY89"/>
  <c r="CZ89"/>
  <c r="DB89" s="1"/>
  <c r="DA89"/>
  <c r="DC89"/>
  <c r="A90"/>
  <c r="Y90"/>
  <c r="CY90"/>
  <c r="CZ90"/>
  <c r="DA90"/>
  <c r="DB90"/>
  <c r="DC90"/>
  <c r="A91"/>
  <c r="Y91"/>
  <c r="CY91"/>
  <c r="CZ91"/>
  <c r="DB91" s="1"/>
  <c r="DA91"/>
  <c r="DC91"/>
  <c r="A92"/>
  <c r="Y92"/>
  <c r="CY92"/>
  <c r="CZ92"/>
  <c r="DB92" s="1"/>
  <c r="DA92"/>
  <c r="DC92"/>
  <c r="A93"/>
  <c r="Y93"/>
  <c r="CY93"/>
  <c r="CZ93"/>
  <c r="DA93"/>
  <c r="DB93"/>
  <c r="DC93"/>
  <c r="A94"/>
  <c r="Y94"/>
  <c r="CY94"/>
  <c r="CZ94"/>
  <c r="DA94"/>
  <c r="DB94"/>
  <c r="DC94"/>
  <c r="A95"/>
  <c r="Y95"/>
  <c r="CY95"/>
  <c r="CZ95"/>
  <c r="DB95" s="1"/>
  <c r="DA95"/>
  <c r="DC95"/>
  <c r="A96"/>
  <c r="Y96"/>
  <c r="CY96"/>
  <c r="CZ96"/>
  <c r="DA96"/>
  <c r="DB96"/>
  <c r="DC96"/>
  <c r="A97"/>
  <c r="Y97"/>
  <c r="CY97"/>
  <c r="CZ97"/>
  <c r="DB97" s="1"/>
  <c r="DA97"/>
  <c r="DC97"/>
  <c r="A98"/>
  <c r="Y98"/>
  <c r="CY98"/>
  <c r="CZ98"/>
  <c r="DA98"/>
  <c r="DB98"/>
  <c r="DC98"/>
  <c r="A99"/>
  <c r="Y99"/>
  <c r="CY99"/>
  <c r="CZ99"/>
  <c r="DB99" s="1"/>
  <c r="DA99"/>
  <c r="DC99"/>
  <c r="A100"/>
  <c r="Y100"/>
  <c r="CY100"/>
  <c r="CZ100"/>
  <c r="DA100"/>
  <c r="DB100"/>
  <c r="DC100"/>
  <c r="A101"/>
  <c r="Y101"/>
  <c r="CY101"/>
  <c r="CZ101"/>
  <c r="DB101" s="1"/>
  <c r="DA101"/>
  <c r="DC101"/>
  <c r="A102"/>
  <c r="Y102"/>
  <c r="CY102"/>
  <c r="CZ102"/>
  <c r="DA102"/>
  <c r="DB102"/>
  <c r="DC102"/>
  <c r="A103"/>
  <c r="Y103"/>
  <c r="CY103"/>
  <c r="CZ103"/>
  <c r="DB103" s="1"/>
  <c r="DA103"/>
  <c r="DC103"/>
  <c r="A104"/>
  <c r="Y104"/>
  <c r="CY104"/>
  <c r="CZ104"/>
  <c r="DB104" s="1"/>
  <c r="DA104"/>
  <c r="DC104"/>
  <c r="A105"/>
  <c r="Y105"/>
  <c r="CY105"/>
  <c r="CZ105"/>
  <c r="DA105"/>
  <c r="DB105"/>
  <c r="DC105"/>
  <c r="A106"/>
  <c r="Y106"/>
  <c r="CY106"/>
  <c r="CZ106"/>
  <c r="DA106"/>
  <c r="DB106"/>
  <c r="DC106"/>
  <c r="A107"/>
  <c r="Y107"/>
  <c r="CY107"/>
  <c r="CZ107"/>
  <c r="DA107"/>
  <c r="DB107"/>
  <c r="DC107"/>
  <c r="A108"/>
  <c r="Y108"/>
  <c r="CY108"/>
  <c r="CZ108"/>
  <c r="DA108"/>
  <c r="DB108"/>
  <c r="DC108"/>
  <c r="A109"/>
  <c r="Y109"/>
  <c r="CY109"/>
  <c r="CZ109"/>
  <c r="DA109"/>
  <c r="DB109"/>
  <c r="DC109"/>
  <c r="A110"/>
  <c r="Y110"/>
  <c r="CY110"/>
  <c r="CZ110"/>
  <c r="DA110"/>
  <c r="DB110"/>
  <c r="DC110"/>
  <c r="A111"/>
  <c r="Y111"/>
  <c r="CY111"/>
  <c r="CZ111"/>
  <c r="DA111"/>
  <c r="DB111"/>
  <c r="DC111"/>
  <c r="A112"/>
  <c r="Y112"/>
  <c r="CY112"/>
  <c r="CZ112"/>
  <c r="DA112"/>
  <c r="DB112"/>
  <c r="DC112"/>
  <c r="A113"/>
  <c r="Y113"/>
  <c r="CY113"/>
  <c r="CZ113"/>
  <c r="DB113" s="1"/>
  <c r="DA113"/>
  <c r="DC113"/>
  <c r="A114"/>
  <c r="Y114"/>
  <c r="CY114"/>
  <c r="CZ114"/>
  <c r="DB114" s="1"/>
  <c r="DA114"/>
  <c r="DC114"/>
  <c r="A115"/>
  <c r="Y115"/>
  <c r="CY115"/>
  <c r="CZ115"/>
  <c r="DA115"/>
  <c r="DB115"/>
  <c r="DC115"/>
  <c r="A116"/>
  <c r="Y116"/>
  <c r="CY116"/>
  <c r="CZ116"/>
  <c r="DA116"/>
  <c r="DB116"/>
  <c r="DC116"/>
  <c r="A117"/>
  <c r="Y117"/>
  <c r="CY117"/>
  <c r="CZ117"/>
  <c r="DA117"/>
  <c r="DB117"/>
  <c r="DC117"/>
  <c r="A118"/>
  <c r="Y118"/>
  <c r="CY118"/>
  <c r="CZ118"/>
  <c r="DA118"/>
  <c r="DB118"/>
  <c r="DC118"/>
  <c r="A119"/>
  <c r="Y119"/>
  <c r="CY119"/>
  <c r="CZ119"/>
  <c r="DB119" s="1"/>
  <c r="DA119"/>
  <c r="DC119"/>
  <c r="A120"/>
  <c r="Y120"/>
  <c r="CY120"/>
  <c r="CZ120"/>
  <c r="DB120" s="1"/>
  <c r="DA120"/>
  <c r="DC120"/>
  <c r="A121"/>
  <c r="Y121"/>
  <c r="CY121"/>
  <c r="CZ121"/>
  <c r="DA121"/>
  <c r="DB121"/>
  <c r="DC121"/>
  <c r="A122"/>
  <c r="Y122"/>
  <c r="CY122"/>
  <c r="CZ122"/>
  <c r="DA122"/>
  <c r="DB122"/>
  <c r="DC122"/>
  <c r="A123"/>
  <c r="Y123"/>
  <c r="CY123"/>
  <c r="CZ123"/>
  <c r="DA123"/>
  <c r="DB123"/>
  <c r="DC123"/>
  <c r="A124"/>
  <c r="Y124"/>
  <c r="CY124"/>
  <c r="CZ124"/>
  <c r="DB124" s="1"/>
  <c r="DA124"/>
  <c r="DC124"/>
  <c r="A125"/>
  <c r="Y125"/>
  <c r="CY125"/>
  <c r="CZ125"/>
  <c r="DB125" s="1"/>
  <c r="DA125"/>
  <c r="DC125"/>
  <c r="A126"/>
  <c r="Y126"/>
  <c r="CY126"/>
  <c r="CZ126"/>
  <c r="DB126" s="1"/>
  <c r="DA126"/>
  <c r="DC126"/>
  <c r="A127"/>
  <c r="Y127"/>
  <c r="CY127"/>
  <c r="CZ127"/>
  <c r="DA127"/>
  <c r="DB127"/>
  <c r="DC127"/>
  <c r="A128"/>
  <c r="Y128"/>
  <c r="CY128"/>
  <c r="CZ128"/>
  <c r="DA128"/>
  <c r="DB128"/>
  <c r="DC128"/>
  <c r="A129"/>
  <c r="Y129"/>
  <c r="CY129"/>
  <c r="CZ129"/>
  <c r="DA129"/>
  <c r="DB129"/>
  <c r="DC129"/>
  <c r="A130"/>
  <c r="Y130"/>
  <c r="CY130"/>
  <c r="CZ130"/>
  <c r="DB130" s="1"/>
  <c r="DA130"/>
  <c r="DC130"/>
  <c r="A131"/>
  <c r="Y131"/>
  <c r="CY131"/>
  <c r="CZ131"/>
  <c r="DB131" s="1"/>
  <c r="DA131"/>
  <c r="DC131"/>
  <c r="A132"/>
  <c r="Y132"/>
  <c r="CY132"/>
  <c r="CZ132"/>
  <c r="DB132" s="1"/>
  <c r="DA132"/>
  <c r="DC132"/>
  <c r="A133"/>
  <c r="Y133"/>
  <c r="CY133"/>
  <c r="CZ133"/>
  <c r="DA133"/>
  <c r="DB133"/>
  <c r="DC133"/>
  <c r="A134"/>
  <c r="Y134"/>
  <c r="CY134"/>
  <c r="CZ134"/>
  <c r="DA134"/>
  <c r="DB134"/>
  <c r="DC134"/>
  <c r="A135"/>
  <c r="Y135"/>
  <c r="CY135"/>
  <c r="CZ135"/>
  <c r="DA135"/>
  <c r="DB135"/>
  <c r="DC135"/>
  <c r="A136"/>
  <c r="Y136"/>
  <c r="CY136"/>
  <c r="CZ136"/>
  <c r="DA136"/>
  <c r="DB136"/>
  <c r="DC136"/>
  <c r="A137"/>
  <c r="Y137"/>
  <c r="CY137"/>
  <c r="CZ137"/>
  <c r="DB137" s="1"/>
  <c r="DA137"/>
  <c r="DC137"/>
  <c r="A138"/>
  <c r="Y138"/>
  <c r="CY138"/>
  <c r="CZ138"/>
  <c r="DA138"/>
  <c r="DB138"/>
  <c r="DC138"/>
  <c r="A139"/>
  <c r="Y139"/>
  <c r="CY139"/>
  <c r="CZ139"/>
  <c r="DA139"/>
  <c r="DB139"/>
  <c r="DC139"/>
  <c r="A140"/>
  <c r="Y140"/>
  <c r="CY140"/>
  <c r="CZ140"/>
  <c r="DB140" s="1"/>
  <c r="DA140"/>
  <c r="DC140"/>
  <c r="A141"/>
  <c r="Y141"/>
  <c r="CY141"/>
  <c r="CZ141"/>
  <c r="DB141" s="1"/>
  <c r="DA141"/>
  <c r="DC141"/>
  <c r="A142"/>
  <c r="Y142"/>
  <c r="CY142"/>
  <c r="CZ142"/>
  <c r="DA142"/>
  <c r="DB142"/>
  <c r="DC142"/>
  <c r="A143"/>
  <c r="Y143"/>
  <c r="CY143"/>
  <c r="CZ143"/>
  <c r="DB143" s="1"/>
  <c r="DA143"/>
  <c r="DC143"/>
  <c r="A144"/>
  <c r="Y144"/>
  <c r="CY144"/>
  <c r="CZ144"/>
  <c r="DA144"/>
  <c r="DB144"/>
  <c r="DC144"/>
  <c r="A145"/>
  <c r="Y145"/>
  <c r="CY145"/>
  <c r="CZ145"/>
  <c r="DB145" s="1"/>
  <c r="DA145"/>
  <c r="DC145"/>
  <c r="A146"/>
  <c r="Y146"/>
  <c r="CY146"/>
  <c r="CZ146"/>
  <c r="DA146"/>
  <c r="DB146"/>
  <c r="DC146"/>
  <c r="A147"/>
  <c r="Y147"/>
  <c r="CY147"/>
  <c r="CZ147"/>
  <c r="DA147"/>
  <c r="DB147"/>
  <c r="DC147"/>
  <c r="A148"/>
  <c r="Y148"/>
  <c r="CY148"/>
  <c r="CZ148"/>
  <c r="DB148" s="1"/>
  <c r="DA148"/>
  <c r="DC148"/>
  <c r="A149"/>
  <c r="Y149"/>
  <c r="CY149"/>
  <c r="CZ149"/>
  <c r="DB149" s="1"/>
  <c r="DA149"/>
  <c r="DC149"/>
  <c r="A150"/>
  <c r="Y150"/>
  <c r="CY150"/>
  <c r="CZ150"/>
  <c r="DA150"/>
  <c r="DB150"/>
  <c r="DC150"/>
  <c r="A151"/>
  <c r="Y151"/>
  <c r="CY151"/>
  <c r="CZ151"/>
  <c r="DB151" s="1"/>
  <c r="DA151"/>
  <c r="DC151"/>
  <c r="A152"/>
  <c r="Y152"/>
  <c r="CY152"/>
  <c r="CZ152"/>
  <c r="DA152"/>
  <c r="DB152"/>
  <c r="DC152"/>
  <c r="A153"/>
  <c r="Y153"/>
  <c r="CY153"/>
  <c r="CZ153"/>
  <c r="DB153" s="1"/>
  <c r="DA153"/>
  <c r="DC153"/>
  <c r="A154"/>
  <c r="Y154"/>
  <c r="CY154"/>
  <c r="CZ154"/>
  <c r="DA154"/>
  <c r="DB154"/>
  <c r="DC154"/>
  <c r="A155"/>
  <c r="Y155"/>
  <c r="CY155"/>
  <c r="CZ155"/>
  <c r="DB155" s="1"/>
  <c r="DA155"/>
  <c r="DC155"/>
  <c r="A156"/>
  <c r="Y156"/>
  <c r="CY156"/>
  <c r="CZ156"/>
  <c r="DA156"/>
  <c r="DB156"/>
  <c r="DC156"/>
  <c r="A157"/>
  <c r="Y157"/>
  <c r="CY157"/>
  <c r="CZ157"/>
  <c r="DA157"/>
  <c r="DB157"/>
  <c r="DC157"/>
  <c r="A158"/>
  <c r="Y158"/>
  <c r="CY158"/>
  <c r="CZ158"/>
  <c r="DA158"/>
  <c r="DB158"/>
  <c r="DC158"/>
  <c r="A159"/>
  <c r="Y159"/>
  <c r="CY159"/>
  <c r="CZ159"/>
  <c r="DB159" s="1"/>
  <c r="DA159"/>
  <c r="DC159"/>
  <c r="A160"/>
  <c r="Y160"/>
  <c r="CY160"/>
  <c r="CZ160"/>
  <c r="DA160"/>
  <c r="DB160"/>
  <c r="DC160"/>
  <c r="A161"/>
  <c r="Y161"/>
  <c r="CY161"/>
  <c r="CZ161"/>
  <c r="DB161" s="1"/>
  <c r="DA161"/>
  <c r="DC161"/>
  <c r="A162"/>
  <c r="Y162"/>
  <c r="CY162"/>
  <c r="CZ162"/>
  <c r="DA162"/>
  <c r="DB162"/>
  <c r="DC162"/>
  <c r="A163"/>
  <c r="Y163"/>
  <c r="CY163"/>
  <c r="CZ163"/>
  <c r="DA163"/>
  <c r="DB163"/>
  <c r="DC163"/>
  <c r="A164"/>
  <c r="Y164"/>
  <c r="CY164"/>
  <c r="CZ164"/>
  <c r="DB164" s="1"/>
  <c r="DA164"/>
  <c r="DC164"/>
  <c r="A165"/>
  <c r="Y165"/>
  <c r="CY165"/>
  <c r="CZ165"/>
  <c r="DA165"/>
  <c r="DB165"/>
  <c r="DC165"/>
  <c r="A166"/>
  <c r="Y166"/>
  <c r="CY166"/>
  <c r="CZ166"/>
  <c r="DB166" s="1"/>
  <c r="DA166"/>
  <c r="DC166"/>
  <c r="A167"/>
  <c r="Y167"/>
  <c r="CY167"/>
  <c r="CZ167"/>
  <c r="DA167"/>
  <c r="DB167"/>
  <c r="DC167"/>
  <c r="A168"/>
  <c r="Y168"/>
  <c r="CY168"/>
  <c r="CZ168"/>
  <c r="DB168" s="1"/>
  <c r="DA168"/>
  <c r="DC168"/>
  <c r="A169"/>
  <c r="Y169"/>
  <c r="CY169"/>
  <c r="CZ169"/>
  <c r="DA169"/>
  <c r="DB169"/>
  <c r="DC169"/>
  <c r="A170"/>
  <c r="Y170"/>
  <c r="CY170"/>
  <c r="CZ170"/>
  <c r="DB170" s="1"/>
  <c r="DA170"/>
  <c r="DC170"/>
  <c r="A171"/>
  <c r="Y171"/>
  <c r="CY171"/>
  <c r="CZ171"/>
  <c r="DB171" s="1"/>
  <c r="DA171"/>
  <c r="DC171"/>
  <c r="A172"/>
  <c r="Y172"/>
  <c r="CY172"/>
  <c r="CZ172"/>
  <c r="DB172" s="1"/>
  <c r="DA172"/>
  <c r="DC172"/>
  <c r="A173"/>
  <c r="Y173"/>
  <c r="CY173"/>
  <c r="CZ173"/>
  <c r="DA173"/>
  <c r="DB173"/>
  <c r="DC173"/>
  <c r="A174"/>
  <c r="Y174"/>
  <c r="CY174"/>
  <c r="CZ174"/>
  <c r="DB174" s="1"/>
  <c r="DA174"/>
  <c r="DC174"/>
  <c r="A175"/>
  <c r="Y175"/>
  <c r="CY175"/>
  <c r="CZ175"/>
  <c r="DA175"/>
  <c r="DB175"/>
  <c r="DC175"/>
  <c r="A176"/>
  <c r="Y176"/>
  <c r="CY176"/>
  <c r="CZ176"/>
  <c r="DB176" s="1"/>
  <c r="DA176"/>
  <c r="DC176"/>
  <c r="A177"/>
  <c r="Y177"/>
  <c r="CY177"/>
  <c r="CZ177"/>
  <c r="DB177" s="1"/>
  <c r="DA177"/>
  <c r="DC177"/>
  <c r="A178"/>
  <c r="Y178"/>
  <c r="CY178"/>
  <c r="CZ178"/>
  <c r="DA178"/>
  <c r="DB178"/>
  <c r="DC178"/>
  <c r="A179"/>
  <c r="Y179"/>
  <c r="CY179"/>
  <c r="CZ179"/>
  <c r="DB179" s="1"/>
  <c r="DA179"/>
  <c r="DC179"/>
  <c r="A180"/>
  <c r="Y180"/>
  <c r="CY180"/>
  <c r="CZ180"/>
  <c r="DA180"/>
  <c r="DB180"/>
  <c r="DC180"/>
  <c r="A181"/>
  <c r="Y181"/>
  <c r="CY181"/>
  <c r="CZ181"/>
  <c r="DB181" s="1"/>
  <c r="DA181"/>
  <c r="DC181"/>
  <c r="A182"/>
  <c r="Y182"/>
  <c r="CY182"/>
  <c r="CZ182"/>
  <c r="DB182" s="1"/>
  <c r="DA182"/>
  <c r="DC182"/>
  <c r="A183"/>
  <c r="Y183"/>
  <c r="CY183"/>
  <c r="CZ183"/>
  <c r="DA183"/>
  <c r="DB183"/>
  <c r="DC183"/>
  <c r="A184"/>
  <c r="Y184"/>
  <c r="CY184"/>
  <c r="CZ184"/>
  <c r="DB184" s="1"/>
  <c r="DA184"/>
  <c r="DC184"/>
  <c r="A185"/>
  <c r="Y185"/>
  <c r="CY185"/>
  <c r="CZ185"/>
  <c r="DA185"/>
  <c r="DB185"/>
  <c r="DC185"/>
  <c r="A186"/>
  <c r="Y186"/>
  <c r="CY186"/>
  <c r="CZ186"/>
  <c r="DB186" s="1"/>
  <c r="DA186"/>
  <c r="DC186"/>
  <c r="A187"/>
  <c r="Y187"/>
  <c r="CY187"/>
  <c r="CZ187"/>
  <c r="DB187" s="1"/>
  <c r="DA187"/>
  <c r="DC187"/>
  <c r="A188"/>
  <c r="Y188"/>
  <c r="CY188"/>
  <c r="CZ188"/>
  <c r="DA188"/>
  <c r="DB188"/>
  <c r="DC188"/>
  <c r="A189"/>
  <c r="Y189"/>
  <c r="CY189"/>
  <c r="CZ189"/>
  <c r="DB189" s="1"/>
  <c r="DA189"/>
  <c r="DC189"/>
  <c r="A190"/>
  <c r="Y190"/>
  <c r="CY190"/>
  <c r="CZ190"/>
  <c r="DA190"/>
  <c r="DB190"/>
  <c r="DC190"/>
  <c r="A191"/>
  <c r="Y191"/>
  <c r="CY191"/>
  <c r="CZ191"/>
  <c r="DB191" s="1"/>
  <c r="DA191"/>
  <c r="DC191"/>
  <c r="A192"/>
  <c r="Y192"/>
  <c r="CY192"/>
  <c r="CZ192"/>
  <c r="DA192"/>
  <c r="DB192"/>
  <c r="DC192"/>
  <c r="A193"/>
  <c r="Y193"/>
  <c r="CY193"/>
  <c r="CZ193"/>
  <c r="DA193"/>
  <c r="DB193"/>
  <c r="DC193"/>
  <c r="A194"/>
  <c r="Y194"/>
  <c r="CY194"/>
  <c r="CZ194"/>
  <c r="DA194"/>
  <c r="DB194"/>
  <c r="DC194"/>
  <c r="A195"/>
  <c r="Y195"/>
  <c r="CY195"/>
  <c r="CZ195"/>
  <c r="DB195" s="1"/>
  <c r="DA195"/>
  <c r="DC195"/>
  <c r="A196"/>
  <c r="Y196"/>
  <c r="CY196"/>
  <c r="CZ196"/>
  <c r="DA196"/>
  <c r="DB196"/>
  <c r="DC196"/>
  <c r="A197"/>
  <c r="Y197"/>
  <c r="CY197"/>
  <c r="CZ197"/>
  <c r="DA197"/>
  <c r="DB197"/>
  <c r="DC197"/>
  <c r="A198"/>
  <c r="Y198"/>
  <c r="CY198"/>
  <c r="CZ198"/>
  <c r="DB198" s="1"/>
  <c r="DA198"/>
  <c r="DC198"/>
  <c r="A199"/>
  <c r="Y199"/>
  <c r="CY199"/>
  <c r="CZ199"/>
  <c r="DA199"/>
  <c r="DB199"/>
  <c r="DC199"/>
  <c r="A200"/>
  <c r="Y200"/>
  <c r="CY200"/>
  <c r="CZ200"/>
  <c r="DB200" s="1"/>
  <c r="DA200"/>
  <c r="DC200"/>
  <c r="A201"/>
  <c r="Y201"/>
  <c r="CY201"/>
  <c r="CZ201"/>
  <c r="DA201"/>
  <c r="DB201"/>
  <c r="DC201"/>
  <c r="A202"/>
  <c r="Y202"/>
  <c r="CY202"/>
  <c r="CZ202"/>
  <c r="DA202"/>
  <c r="DB202"/>
  <c r="DC202"/>
  <c r="A203"/>
  <c r="Y203"/>
  <c r="CY203"/>
  <c r="CZ203"/>
  <c r="DA203"/>
  <c r="DB203"/>
  <c r="DC203"/>
  <c r="A204"/>
  <c r="Y204"/>
  <c r="CY204"/>
  <c r="CZ204"/>
  <c r="DA204"/>
  <c r="DB204"/>
  <c r="DC204"/>
  <c r="A205"/>
  <c r="Y205"/>
  <c r="CY205"/>
  <c r="CZ205"/>
  <c r="DB205" s="1"/>
  <c r="DA205"/>
  <c r="DC205"/>
  <c r="A206"/>
  <c r="Y206"/>
  <c r="CY206"/>
  <c r="CZ206"/>
  <c r="DB206" s="1"/>
  <c r="DA206"/>
  <c r="DC206"/>
  <c r="A207"/>
  <c r="Y207"/>
  <c r="CY207"/>
  <c r="CZ207"/>
  <c r="DA207"/>
  <c r="DB207"/>
  <c r="DC207"/>
  <c r="A208"/>
  <c r="Y208"/>
  <c r="CY208"/>
  <c r="CZ208"/>
  <c r="DB208" s="1"/>
  <c r="DA208"/>
  <c r="DC208"/>
  <c r="A209"/>
  <c r="Y209"/>
  <c r="CY209"/>
  <c r="CZ209"/>
  <c r="DA209"/>
  <c r="DB209"/>
  <c r="DC209"/>
  <c r="A210"/>
  <c r="Y210"/>
  <c r="CY210"/>
  <c r="CZ210"/>
  <c r="DB210" s="1"/>
  <c r="DA210"/>
  <c r="DC210"/>
  <c r="A211"/>
  <c r="Y211"/>
  <c r="CY211"/>
  <c r="CZ211"/>
  <c r="DA211"/>
  <c r="DB211"/>
  <c r="DC211"/>
  <c r="A212"/>
  <c r="Y212"/>
  <c r="CY212"/>
  <c r="CZ212"/>
  <c r="DA212"/>
  <c r="DB212"/>
  <c r="DC212"/>
  <c r="A213"/>
  <c r="Y213"/>
  <c r="CY213"/>
  <c r="CZ213"/>
  <c r="DB213" s="1"/>
  <c r="DA213"/>
  <c r="DC213"/>
  <c r="A214"/>
  <c r="Y214"/>
  <c r="CY214"/>
  <c r="CZ214"/>
  <c r="DB214" s="1"/>
  <c r="DA214"/>
  <c r="DC214"/>
  <c r="A215"/>
  <c r="Y215"/>
  <c r="CY215"/>
  <c r="CZ215"/>
  <c r="DA215"/>
  <c r="DB215"/>
  <c r="DC215"/>
  <c r="A216"/>
  <c r="Y216"/>
  <c r="CY216"/>
  <c r="CZ216"/>
  <c r="DB216" s="1"/>
  <c r="DA216"/>
  <c r="DC216"/>
  <c r="A217"/>
  <c r="Y217"/>
  <c r="CY217"/>
  <c r="CZ217"/>
  <c r="DA217"/>
  <c r="DB217"/>
  <c r="DC217"/>
  <c r="A218"/>
  <c r="Y218"/>
  <c r="CY218"/>
  <c r="CZ218"/>
  <c r="DA218"/>
  <c r="DB218"/>
  <c r="DC218"/>
  <c r="A219"/>
  <c r="Y219"/>
  <c r="CY219"/>
  <c r="CZ219"/>
  <c r="DA219"/>
  <c r="DB219"/>
  <c r="DC219"/>
  <c r="A220"/>
  <c r="Y220"/>
  <c r="CY220"/>
  <c r="CZ220"/>
  <c r="DB220" s="1"/>
  <c r="DA220"/>
  <c r="DC220"/>
  <c r="A221"/>
  <c r="Y221"/>
  <c r="CY221"/>
  <c r="CZ221"/>
  <c r="DB221" s="1"/>
  <c r="DA221"/>
  <c r="DC221"/>
  <c r="A222"/>
  <c r="Y222"/>
  <c r="CY222"/>
  <c r="CZ222"/>
  <c r="DA222"/>
  <c r="DB222"/>
  <c r="DC222"/>
  <c r="A223"/>
  <c r="Y223"/>
  <c r="CX223" s="1"/>
  <c r="DH223" s="1"/>
  <c r="CU223"/>
  <c r="CY223"/>
  <c r="CZ223"/>
  <c r="DB223" s="1"/>
  <c r="DA223"/>
  <c r="DC223"/>
  <c r="DG223"/>
  <c r="DI223"/>
  <c r="DJ223" s="1"/>
  <c r="A224"/>
  <c r="Y224"/>
  <c r="CW224"/>
  <c r="CX224"/>
  <c r="DF224" s="1"/>
  <c r="CY224"/>
  <c r="CZ224"/>
  <c r="DA224"/>
  <c r="DB224"/>
  <c r="DC224"/>
  <c r="DI224"/>
  <c r="A225"/>
  <c r="Y225"/>
  <c r="CX225" s="1"/>
  <c r="DH225" s="1"/>
  <c r="CW225"/>
  <c r="CY225"/>
  <c r="CZ225"/>
  <c r="DB225" s="1"/>
  <c r="DA225"/>
  <c r="DC225"/>
  <c r="DI225"/>
  <c r="A226"/>
  <c r="Y226"/>
  <c r="CX226"/>
  <c r="DG226" s="1"/>
  <c r="CY226"/>
  <c r="CZ226"/>
  <c r="DA226"/>
  <c r="DB226"/>
  <c r="DC226"/>
  <c r="A227"/>
  <c r="Y227"/>
  <c r="CX227"/>
  <c r="DF227" s="1"/>
  <c r="DJ227" s="1"/>
  <c r="CY227"/>
  <c r="CZ227"/>
  <c r="DA227"/>
  <c r="DB227"/>
  <c r="DC227"/>
  <c r="A228"/>
  <c r="Y228"/>
  <c r="CX228"/>
  <c r="DI228" s="1"/>
  <c r="CY228"/>
  <c r="CZ228"/>
  <c r="DB228" s="1"/>
  <c r="DA228"/>
  <c r="DC228"/>
  <c r="DF228"/>
  <c r="DJ228" s="1"/>
  <c r="DH228"/>
  <c r="A229"/>
  <c r="Y229"/>
  <c r="CX229" s="1"/>
  <c r="DH229" s="1"/>
  <c r="CY229"/>
  <c r="CZ229"/>
  <c r="DB229" s="1"/>
  <c r="DA229"/>
  <c r="DC229"/>
  <c r="DF229"/>
  <c r="DJ229" s="1"/>
  <c r="DG229"/>
  <c r="DI229"/>
  <c r="A230"/>
  <c r="Y230"/>
  <c r="CU230"/>
  <c r="CV230"/>
  <c r="CX230"/>
  <c r="DI230" s="1"/>
  <c r="CY230"/>
  <c r="CZ230"/>
  <c r="DB230" s="1"/>
  <c r="DA230"/>
  <c r="DC230"/>
  <c r="DF230"/>
  <c r="DH230"/>
  <c r="DJ230"/>
  <c r="A231"/>
  <c r="Y231"/>
  <c r="CW231" s="1"/>
  <c r="CX231"/>
  <c r="DG231" s="1"/>
  <c r="DJ231" s="1"/>
  <c r="CY231"/>
  <c r="CZ231"/>
  <c r="DB231" s="1"/>
  <c r="DA231"/>
  <c r="DC231"/>
  <c r="DF231"/>
  <c r="A232"/>
  <c r="Y232"/>
  <c r="CW232"/>
  <c r="CX232"/>
  <c r="DI232" s="1"/>
  <c r="CY232"/>
  <c r="CZ232"/>
  <c r="DA232"/>
  <c r="DB232"/>
  <c r="DC232"/>
  <c r="DH232"/>
  <c r="A233"/>
  <c r="Y233"/>
  <c r="CX233" s="1"/>
  <c r="DH233" s="1"/>
  <c r="CY233"/>
  <c r="CZ233"/>
  <c r="DB233" s="1"/>
  <c r="DA233"/>
  <c r="DC233"/>
  <c r="DF233"/>
  <c r="DJ233" s="1"/>
  <c r="DG233"/>
  <c r="A234"/>
  <c r="Y234"/>
  <c r="CX234"/>
  <c r="DG234" s="1"/>
  <c r="CY234"/>
  <c r="CZ234"/>
  <c r="DB234" s="1"/>
  <c r="DA234"/>
  <c r="DC234"/>
  <c r="DF234"/>
  <c r="DJ234" s="1"/>
  <c r="A235"/>
  <c r="Y235"/>
  <c r="CX235" s="1"/>
  <c r="CY235"/>
  <c r="CZ235"/>
  <c r="DA235"/>
  <c r="DB235"/>
  <c r="DC235"/>
  <c r="A236"/>
  <c r="Y236"/>
  <c r="CX236" s="1"/>
  <c r="CY236"/>
  <c r="CZ236"/>
  <c r="DA236"/>
  <c r="DB236"/>
  <c r="DC236"/>
  <c r="A237"/>
  <c r="Y237"/>
  <c r="CY237"/>
  <c r="CZ237"/>
  <c r="DA237"/>
  <c r="DB237"/>
  <c r="DC237"/>
  <c r="A238"/>
  <c r="Y238"/>
  <c r="CY238"/>
  <c r="CZ238"/>
  <c r="DB238" s="1"/>
  <c r="DA238"/>
  <c r="DC238"/>
  <c r="A239"/>
  <c r="Y239"/>
  <c r="CY239"/>
  <c r="CZ239"/>
  <c r="DA239"/>
  <c r="DB239"/>
  <c r="DC239"/>
  <c r="A240"/>
  <c r="Y240"/>
  <c r="CY240"/>
  <c r="CZ240"/>
  <c r="DB240" s="1"/>
  <c r="DA240"/>
  <c r="DC240"/>
  <c r="A241"/>
  <c r="Y241"/>
  <c r="CY241"/>
  <c r="CZ241"/>
  <c r="DA241"/>
  <c r="DB241"/>
  <c r="DC241"/>
  <c r="A242"/>
  <c r="Y242"/>
  <c r="CY242"/>
  <c r="CZ242"/>
  <c r="DB242" s="1"/>
  <c r="DA242"/>
  <c r="DC242"/>
  <c r="A243"/>
  <c r="Y243"/>
  <c r="CY243"/>
  <c r="CZ243"/>
  <c r="DB243" s="1"/>
  <c r="DA243"/>
  <c r="DC243"/>
  <c r="A244"/>
  <c r="Y244"/>
  <c r="CY244"/>
  <c r="CZ244"/>
  <c r="DA244"/>
  <c r="DB244"/>
  <c r="DC244"/>
  <c r="A245"/>
  <c r="Y245"/>
  <c r="CY245"/>
  <c r="CZ245"/>
  <c r="DA245"/>
  <c r="DB245"/>
  <c r="DC245"/>
  <c r="A246"/>
  <c r="Y246"/>
  <c r="CY246"/>
  <c r="CZ246"/>
  <c r="DB246" s="1"/>
  <c r="DA246"/>
  <c r="DC246"/>
  <c r="A247"/>
  <c r="Y247"/>
  <c r="CY247"/>
  <c r="CZ247"/>
  <c r="DB247" s="1"/>
  <c r="DA247"/>
  <c r="DC247"/>
  <c r="A248"/>
  <c r="Y248"/>
  <c r="CY248"/>
  <c r="CZ248"/>
  <c r="DA248"/>
  <c r="DB248"/>
  <c r="DC248"/>
  <c r="A249"/>
  <c r="Y249"/>
  <c r="CY249"/>
  <c r="CZ249"/>
  <c r="DA249"/>
  <c r="DB249"/>
  <c r="DC249"/>
  <c r="A250"/>
  <c r="Y250"/>
  <c r="CY250"/>
  <c r="CZ250"/>
  <c r="DB250" s="1"/>
  <c r="DA250"/>
  <c r="DC250"/>
  <c r="A251"/>
  <c r="Y251"/>
  <c r="CY251"/>
  <c r="CZ251"/>
  <c r="DB251" s="1"/>
  <c r="DA251"/>
  <c r="DC251"/>
  <c r="A252"/>
  <c r="Y252"/>
  <c r="CY252"/>
  <c r="CZ252"/>
  <c r="DB252" s="1"/>
  <c r="DA252"/>
  <c r="DC252"/>
  <c r="A253"/>
  <c r="Y253"/>
  <c r="CY253"/>
  <c r="CZ253"/>
  <c r="DA253"/>
  <c r="DB253"/>
  <c r="DC253"/>
  <c r="A254"/>
  <c r="Y254"/>
  <c r="CY254"/>
  <c r="CZ254"/>
  <c r="DB254" s="1"/>
  <c r="DA254"/>
  <c r="DC254"/>
  <c r="A255"/>
  <c r="Y255"/>
  <c r="CY255"/>
  <c r="CZ255"/>
  <c r="DA255"/>
  <c r="DB255"/>
  <c r="DC255"/>
  <c r="A256"/>
  <c r="Y256"/>
  <c r="CY256"/>
  <c r="CZ256"/>
  <c r="DB256" s="1"/>
  <c r="DA256"/>
  <c r="DC256"/>
  <c r="A257"/>
  <c r="Y257"/>
  <c r="CY257"/>
  <c r="CZ257"/>
  <c r="DA257"/>
  <c r="DB257"/>
  <c r="DC257"/>
  <c r="A258"/>
  <c r="Y258"/>
  <c r="CY258"/>
  <c r="CZ258"/>
  <c r="DA258"/>
  <c r="DB258"/>
  <c r="DC258"/>
  <c r="A259"/>
  <c r="Y259"/>
  <c r="CY259"/>
  <c r="CZ259"/>
  <c r="DB259" s="1"/>
  <c r="DA259"/>
  <c r="DC259"/>
  <c r="A260"/>
  <c r="Y260"/>
  <c r="CY260"/>
  <c r="CZ260"/>
  <c r="DB260" s="1"/>
  <c r="DA260"/>
  <c r="DC260"/>
  <c r="A261"/>
  <c r="Y261"/>
  <c r="CY261"/>
  <c r="CZ261"/>
  <c r="DA261"/>
  <c r="DB261"/>
  <c r="DC261"/>
  <c r="A262"/>
  <c r="Y262"/>
  <c r="CY262"/>
  <c r="CZ262"/>
  <c r="DA262"/>
  <c r="DB262"/>
  <c r="DC262"/>
  <c r="A263"/>
  <c r="Y263"/>
  <c r="CY263"/>
  <c r="CZ263"/>
  <c r="DB263" s="1"/>
  <c r="DA263"/>
  <c r="DC263"/>
  <c r="A264"/>
  <c r="Y264"/>
  <c r="CY264"/>
  <c r="CZ264"/>
  <c r="DB264" s="1"/>
  <c r="DA264"/>
  <c r="DC264"/>
  <c r="A265"/>
  <c r="Y265"/>
  <c r="CY265"/>
  <c r="CZ265"/>
  <c r="DA265"/>
  <c r="DB265"/>
  <c r="DC265"/>
  <c r="A266"/>
  <c r="Y266"/>
  <c r="CY266"/>
  <c r="CZ266"/>
  <c r="DA266"/>
  <c r="DB266"/>
  <c r="DC266"/>
  <c r="A267"/>
  <c r="Y267"/>
  <c r="CY267"/>
  <c r="CZ267"/>
  <c r="DA267"/>
  <c r="DB267"/>
  <c r="DC267"/>
  <c r="A268"/>
  <c r="Y268"/>
  <c r="CY268"/>
  <c r="CZ268"/>
  <c r="DB268" s="1"/>
  <c r="DA268"/>
  <c r="DC268"/>
  <c r="A269"/>
  <c r="Y269"/>
  <c r="CY269"/>
  <c r="CZ269"/>
  <c r="DA269"/>
  <c r="DB269"/>
  <c r="DC269"/>
  <c r="A270"/>
  <c r="Y270"/>
  <c r="CY270"/>
  <c r="CZ270"/>
  <c r="DB270" s="1"/>
  <c r="DA270"/>
  <c r="DC270"/>
  <c r="A271"/>
  <c r="Y271"/>
  <c r="CY271"/>
  <c r="CZ271"/>
  <c r="DB271" s="1"/>
  <c r="DA271"/>
  <c r="DC271"/>
  <c r="A272"/>
  <c r="Y272"/>
  <c r="CY272"/>
  <c r="CZ272"/>
  <c r="DA272"/>
  <c r="DB272"/>
  <c r="DC272"/>
  <c r="A273"/>
  <c r="Y273"/>
  <c r="CY273"/>
  <c r="CZ273"/>
  <c r="DA273"/>
  <c r="DB273"/>
  <c r="DC273"/>
  <c r="A274"/>
  <c r="Y274"/>
  <c r="CY274"/>
  <c r="CZ274"/>
  <c r="DB274" s="1"/>
  <c r="DA274"/>
  <c r="DC274"/>
  <c r="A275"/>
  <c r="Y275"/>
  <c r="CY275"/>
  <c r="CZ275"/>
  <c r="DB275" s="1"/>
  <c r="DA275"/>
  <c r="DC275"/>
  <c r="A276"/>
  <c r="Y276"/>
  <c r="CY276"/>
  <c r="CZ276"/>
  <c r="DA276"/>
  <c r="DB276"/>
  <c r="DC276"/>
  <c r="A277"/>
  <c r="Y277"/>
  <c r="CY277"/>
  <c r="CZ277"/>
  <c r="DA277"/>
  <c r="DB277"/>
  <c r="DC277"/>
  <c r="A278"/>
  <c r="Y278"/>
  <c r="CY278"/>
  <c r="CZ278"/>
  <c r="DB278" s="1"/>
  <c r="DA278"/>
  <c r="DC278"/>
  <c r="A279"/>
  <c r="Y279"/>
  <c r="CY279"/>
  <c r="CZ279"/>
  <c r="DB279" s="1"/>
  <c r="DA279"/>
  <c r="DC279"/>
  <c r="A280"/>
  <c r="Y280"/>
  <c r="CY280"/>
  <c r="CZ280"/>
  <c r="DA280"/>
  <c r="DB280"/>
  <c r="DC280"/>
  <c r="A281"/>
  <c r="Y281"/>
  <c r="CY281"/>
  <c r="CZ281"/>
  <c r="DA281"/>
  <c r="DB281"/>
  <c r="DC281"/>
  <c r="A282"/>
  <c r="Y282"/>
  <c r="CY282"/>
  <c r="CZ282"/>
  <c r="DA282"/>
  <c r="DB282"/>
  <c r="DC282"/>
  <c r="A283"/>
  <c r="Y283"/>
  <c r="CY283"/>
  <c r="CZ283"/>
  <c r="DB283" s="1"/>
  <c r="DA283"/>
  <c r="DC283"/>
  <c r="A284"/>
  <c r="Y284"/>
  <c r="CY284"/>
  <c r="CZ284"/>
  <c r="DA284"/>
  <c r="DB284"/>
  <c r="DC284"/>
  <c r="A285"/>
  <c r="Y285"/>
  <c r="CY285"/>
  <c r="CZ285"/>
  <c r="DB285" s="1"/>
  <c r="DA285"/>
  <c r="DC285"/>
  <c r="A286"/>
  <c r="Y286"/>
  <c r="CY286"/>
  <c r="CZ286"/>
  <c r="DB286" s="1"/>
  <c r="DA286"/>
  <c r="DC286"/>
  <c r="A287"/>
  <c r="Y287"/>
  <c r="CY287"/>
  <c r="CZ287"/>
  <c r="DA287"/>
  <c r="DB287"/>
  <c r="DC287"/>
  <c r="A288"/>
  <c r="Y288"/>
  <c r="CY288"/>
  <c r="CZ288"/>
  <c r="DA288"/>
  <c r="DB288"/>
  <c r="DC288"/>
  <c r="A289"/>
  <c r="Y289"/>
  <c r="CY289"/>
  <c r="CZ289"/>
  <c r="DB289" s="1"/>
  <c r="DA289"/>
  <c r="DC289"/>
  <c r="A290"/>
  <c r="Y290"/>
  <c r="CY290"/>
  <c r="CZ290"/>
  <c r="DB290" s="1"/>
  <c r="DA290"/>
  <c r="DC290"/>
  <c r="A291"/>
  <c r="Y291"/>
  <c r="CY291"/>
  <c r="CZ291"/>
  <c r="DA291"/>
  <c r="DB291"/>
  <c r="DC291"/>
  <c r="A292"/>
  <c r="Y292"/>
  <c r="CY292"/>
  <c r="CZ292"/>
  <c r="DA292"/>
  <c r="DB292"/>
  <c r="DC292"/>
  <c r="A293"/>
  <c r="Y293"/>
  <c r="CY293"/>
  <c r="CZ293"/>
  <c r="DB293" s="1"/>
  <c r="DA293"/>
  <c r="DC293"/>
  <c r="A294"/>
  <c r="Y294"/>
  <c r="CY294"/>
  <c r="CZ294"/>
  <c r="DB294" s="1"/>
  <c r="DA294"/>
  <c r="DC294"/>
  <c r="A295"/>
  <c r="Y295"/>
  <c r="CY295"/>
  <c r="CZ295"/>
  <c r="DA295"/>
  <c r="DB295"/>
  <c r="DC295"/>
  <c r="A296"/>
  <c r="Y296"/>
  <c r="CY296"/>
  <c r="CZ296"/>
  <c r="DA296"/>
  <c r="DB296"/>
  <c r="DC296"/>
  <c r="D12" i="1"/>
  <c r="E18"/>
  <c r="Z18"/>
  <c r="AA18"/>
  <c r="AB18"/>
  <c r="AC18"/>
  <c r="AD18"/>
  <c r="AE18"/>
  <c r="AF18"/>
  <c r="AG18"/>
  <c r="AH18"/>
  <c r="AI18"/>
  <c r="AJ18"/>
  <c r="AK18"/>
  <c r="AL18"/>
  <c r="AM18"/>
  <c r="AN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R18"/>
  <c r="DS18"/>
  <c r="DT18"/>
  <c r="DU18"/>
  <c r="DV18"/>
  <c r="DW18"/>
  <c r="DX18"/>
  <c r="DY18"/>
  <c r="DZ18"/>
  <c r="EA18"/>
  <c r="EB18"/>
  <c r="EC18"/>
  <c r="ED18"/>
  <c r="EE18"/>
  <c r="EF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D20"/>
  <c r="E22"/>
  <c r="Z22"/>
  <c r="AA22"/>
  <c r="AB22"/>
  <c r="AC22"/>
  <c r="AD22"/>
  <c r="AE22"/>
  <c r="AF22"/>
  <c r="AG22"/>
  <c r="AH22"/>
  <c r="AI22"/>
  <c r="AJ22"/>
  <c r="AK22"/>
  <c r="AL22"/>
  <c r="AM22"/>
  <c r="AN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R22"/>
  <c r="DS22"/>
  <c r="DT22"/>
  <c r="DU22"/>
  <c r="DV22"/>
  <c r="DW22"/>
  <c r="DX22"/>
  <c r="DY22"/>
  <c r="DZ22"/>
  <c r="EA22"/>
  <c r="EB22"/>
  <c r="EC22"/>
  <c r="ED22"/>
  <c r="EE22"/>
  <c r="EF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D24"/>
  <c r="E26"/>
  <c r="Z26"/>
  <c r="AA26"/>
  <c r="AM26"/>
  <c r="AN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R26"/>
  <c r="DS26"/>
  <c r="EE26"/>
  <c r="EF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C29"/>
  <c r="D29"/>
  <c r="K29"/>
  <c r="R29"/>
  <c r="GK29" s="1"/>
  <c r="AC29"/>
  <c r="AB29" s="1"/>
  <c r="AE29"/>
  <c r="AD29" s="1"/>
  <c r="AF29"/>
  <c r="S29" s="1"/>
  <c r="AG29"/>
  <c r="CU29" s="1"/>
  <c r="T29" s="1"/>
  <c r="AH29"/>
  <c r="AI29"/>
  <c r="AJ29"/>
  <c r="CX29" s="1"/>
  <c r="W29" s="1"/>
  <c r="CR29"/>
  <c r="CS29"/>
  <c r="CT29"/>
  <c r="CV29"/>
  <c r="U29" s="1"/>
  <c r="CW29"/>
  <c r="V29" s="1"/>
  <c r="FR29"/>
  <c r="GL29"/>
  <c r="GO29"/>
  <c r="GP29"/>
  <c r="GV29"/>
  <c r="HC29"/>
  <c r="GX29" s="1"/>
  <c r="C30"/>
  <c r="D30"/>
  <c r="Q30"/>
  <c r="K36" i="7" s="1"/>
  <c r="K30" i="1"/>
  <c r="AC30"/>
  <c r="P30" s="1"/>
  <c r="AE30"/>
  <c r="AD30" s="1"/>
  <c r="AB30" s="1"/>
  <c r="AF30"/>
  <c r="AG30"/>
  <c r="CU30" s="1"/>
  <c r="T30" s="1"/>
  <c r="AH30"/>
  <c r="AI30"/>
  <c r="CW30" s="1"/>
  <c r="V30" s="1"/>
  <c r="AJ30"/>
  <c r="CX30" s="1"/>
  <c r="CV30"/>
  <c r="U30" s="1"/>
  <c r="I41" i="7" s="1"/>
  <c r="AB41" s="1"/>
  <c r="FR30" i="1"/>
  <c r="GL30"/>
  <c r="GO30"/>
  <c r="GP30"/>
  <c r="GV30"/>
  <c r="HC30" s="1"/>
  <c r="GX30"/>
  <c r="C31"/>
  <c r="D31"/>
  <c r="K31"/>
  <c r="P31"/>
  <c r="Q31"/>
  <c r="AC31"/>
  <c r="AD31"/>
  <c r="AB31" s="1"/>
  <c r="AE31"/>
  <c r="AF31"/>
  <c r="S31" s="1"/>
  <c r="CZ31" s="1"/>
  <c r="Y31" s="1"/>
  <c r="AG31"/>
  <c r="AH31"/>
  <c r="AI31"/>
  <c r="CW31" s="1"/>
  <c r="V31" s="1"/>
  <c r="AJ31"/>
  <c r="CX31" s="1"/>
  <c r="W31" s="1"/>
  <c r="CQ31"/>
  <c r="CR31"/>
  <c r="CU31"/>
  <c r="T31" s="1"/>
  <c r="CV31"/>
  <c r="U31" s="1"/>
  <c r="FR31"/>
  <c r="GL31"/>
  <c r="GO31"/>
  <c r="GP31"/>
  <c r="GV31"/>
  <c r="HC31" s="1"/>
  <c r="GX31"/>
  <c r="C32"/>
  <c r="D32"/>
  <c r="K32"/>
  <c r="S32"/>
  <c r="CY32" s="1"/>
  <c r="X32" s="1"/>
  <c r="R46" i="7" s="1"/>
  <c r="U32" i="1"/>
  <c r="I54" i="7" s="1"/>
  <c r="AB54" s="1"/>
  <c r="AC32" i="1"/>
  <c r="CQ32" s="1"/>
  <c r="AE32"/>
  <c r="R32" s="1"/>
  <c r="AF32"/>
  <c r="AG32"/>
  <c r="CU32" s="1"/>
  <c r="T32" s="1"/>
  <c r="AH32"/>
  <c r="AI32"/>
  <c r="CW32" s="1"/>
  <c r="V32" s="1"/>
  <c r="AJ32"/>
  <c r="CR32"/>
  <c r="CT32"/>
  <c r="CV32"/>
  <c r="CX32"/>
  <c r="W32" s="1"/>
  <c r="FR32"/>
  <c r="GK32"/>
  <c r="GL32"/>
  <c r="GO32"/>
  <c r="GP32"/>
  <c r="GV32"/>
  <c r="HC32"/>
  <c r="GX32" s="1"/>
  <c r="I33"/>
  <c r="S33" s="1"/>
  <c r="AC33"/>
  <c r="AE33"/>
  <c r="AF33"/>
  <c r="AG33"/>
  <c r="CU33" s="1"/>
  <c r="AH33"/>
  <c r="AI33"/>
  <c r="CW33" s="1"/>
  <c r="AJ33"/>
  <c r="CR33"/>
  <c r="CT33"/>
  <c r="CV33"/>
  <c r="CX33"/>
  <c r="W33" s="1"/>
  <c r="FR33"/>
  <c r="GL33"/>
  <c r="GO33"/>
  <c r="GP33"/>
  <c r="GV33"/>
  <c r="HC33" s="1"/>
  <c r="I34"/>
  <c r="U50" i="7" s="1"/>
  <c r="S34" i="1"/>
  <c r="CZ34" s="1"/>
  <c r="Y34" s="1"/>
  <c r="T50" i="7" s="1"/>
  <c r="AC34" i="1"/>
  <c r="AE34"/>
  <c r="AF34"/>
  <c r="AG34"/>
  <c r="CU34" s="1"/>
  <c r="T34" s="1"/>
  <c r="AH34"/>
  <c r="AI34"/>
  <c r="CW34" s="1"/>
  <c r="V34" s="1"/>
  <c r="AJ34"/>
  <c r="CR34"/>
  <c r="CT34"/>
  <c r="CV34"/>
  <c r="U34" s="1"/>
  <c r="CX34"/>
  <c r="W34" s="1"/>
  <c r="FR34"/>
  <c r="GL34"/>
  <c r="GO34"/>
  <c r="GP34"/>
  <c r="GV34"/>
  <c r="HC34"/>
  <c r="GX34" s="1"/>
  <c r="I35"/>
  <c r="S35" s="1"/>
  <c r="AC35"/>
  <c r="P35" s="1"/>
  <c r="AE35"/>
  <c r="AF35"/>
  <c r="AG35"/>
  <c r="CU35" s="1"/>
  <c r="AH35"/>
  <c r="AI35"/>
  <c r="CW35" s="1"/>
  <c r="AJ35"/>
  <c r="CR35"/>
  <c r="CT35"/>
  <c r="CV35"/>
  <c r="U35" s="1"/>
  <c r="CX35"/>
  <c r="W35" s="1"/>
  <c r="FR35"/>
  <c r="GL35"/>
  <c r="GO35"/>
  <c r="GP35"/>
  <c r="GV35"/>
  <c r="HC35" s="1"/>
  <c r="GX35" s="1"/>
  <c r="I36"/>
  <c r="U51" i="7" s="1"/>
  <c r="S36" i="1"/>
  <c r="CZ36" s="1"/>
  <c r="Y36" s="1"/>
  <c r="T51" i="7" s="1"/>
  <c r="AC36" i="1"/>
  <c r="AE36"/>
  <c r="R36" s="1"/>
  <c r="GK36" s="1"/>
  <c r="AF36"/>
  <c r="AG36"/>
  <c r="CU36" s="1"/>
  <c r="T36" s="1"/>
  <c r="AH36"/>
  <c r="AI36"/>
  <c r="CW36" s="1"/>
  <c r="V36" s="1"/>
  <c r="AJ36"/>
  <c r="CR36"/>
  <c r="CT36"/>
  <c r="CV36"/>
  <c r="U36" s="1"/>
  <c r="CX36"/>
  <c r="W36" s="1"/>
  <c r="FR36"/>
  <c r="GL36"/>
  <c r="GO36"/>
  <c r="GP36"/>
  <c r="GV36"/>
  <c r="HC36"/>
  <c r="GX36" s="1"/>
  <c r="C37"/>
  <c r="D37"/>
  <c r="K37"/>
  <c r="P37"/>
  <c r="R37"/>
  <c r="GK37" s="1"/>
  <c r="AC37"/>
  <c r="AD37"/>
  <c r="AE37"/>
  <c r="Q37" s="1"/>
  <c r="AF37"/>
  <c r="AB37" s="1"/>
  <c r="AG37"/>
  <c r="AH37"/>
  <c r="CV37" s="1"/>
  <c r="U37" s="1"/>
  <c r="AI37"/>
  <c r="AJ37"/>
  <c r="CX37" s="1"/>
  <c r="W37" s="1"/>
  <c r="CQ37"/>
  <c r="CR37"/>
  <c r="CS37"/>
  <c r="CU37"/>
  <c r="T37" s="1"/>
  <c r="CW37"/>
  <c r="V37" s="1"/>
  <c r="FR37"/>
  <c r="GL37"/>
  <c r="GO37"/>
  <c r="GP37"/>
  <c r="GV37"/>
  <c r="HC37" s="1"/>
  <c r="GX37" s="1"/>
  <c r="C38"/>
  <c r="D38"/>
  <c r="S38"/>
  <c r="K61" i="7" s="1"/>
  <c r="K38" i="1"/>
  <c r="AC38"/>
  <c r="P38" s="1"/>
  <c r="K62" i="7" s="1"/>
  <c r="AE38" i="1"/>
  <c r="Q38" s="1"/>
  <c r="AF38"/>
  <c r="AG38"/>
  <c r="CU38" s="1"/>
  <c r="T38" s="1"/>
  <c r="AH38"/>
  <c r="AI38"/>
  <c r="CW38" s="1"/>
  <c r="V38" s="1"/>
  <c r="AJ38"/>
  <c r="CR38"/>
  <c r="CT38"/>
  <c r="CV38"/>
  <c r="U38" s="1"/>
  <c r="I66" i="7" s="1"/>
  <c r="AB66" s="1"/>
  <c r="CX38" i="1"/>
  <c r="W38" s="1"/>
  <c r="FR38"/>
  <c r="GL38"/>
  <c r="GO38"/>
  <c r="GP38"/>
  <c r="GV38"/>
  <c r="HC38" s="1"/>
  <c r="GX38" s="1"/>
  <c r="I39"/>
  <c r="S39" s="1"/>
  <c r="CZ39" s="1"/>
  <c r="Y39" s="1"/>
  <c r="AC39"/>
  <c r="AE39"/>
  <c r="AF39"/>
  <c r="AG39"/>
  <c r="CU39" s="1"/>
  <c r="AH39"/>
  <c r="AI39"/>
  <c r="CW39" s="1"/>
  <c r="AJ39"/>
  <c r="CR39"/>
  <c r="CT39"/>
  <c r="CV39"/>
  <c r="CX39"/>
  <c r="W39" s="1"/>
  <c r="FR39"/>
  <c r="GL39"/>
  <c r="GO39"/>
  <c r="GP39"/>
  <c r="GV39"/>
  <c r="HC39"/>
  <c r="AC40"/>
  <c r="AE40"/>
  <c r="AD40" s="1"/>
  <c r="AF40"/>
  <c r="AG40"/>
  <c r="CU40" s="1"/>
  <c r="AH40"/>
  <c r="AI40"/>
  <c r="CW40" s="1"/>
  <c r="AJ40"/>
  <c r="CR40"/>
  <c r="CT40"/>
  <c r="CV40"/>
  <c r="CX40"/>
  <c r="FR40"/>
  <c r="GL40"/>
  <c r="GO40"/>
  <c r="GP40"/>
  <c r="GV40"/>
  <c r="HC40" s="1"/>
  <c r="C41"/>
  <c r="D41"/>
  <c r="P41"/>
  <c r="R41"/>
  <c r="GK41" s="1"/>
  <c r="AC41"/>
  <c r="AD41"/>
  <c r="AE41"/>
  <c r="Q41" s="1"/>
  <c r="AF41"/>
  <c r="AB41" s="1"/>
  <c r="AG41"/>
  <c r="AH41"/>
  <c r="CV41" s="1"/>
  <c r="U41" s="1"/>
  <c r="AI41"/>
  <c r="AJ41"/>
  <c r="CX41" s="1"/>
  <c r="W41" s="1"/>
  <c r="CQ41"/>
  <c r="CR41"/>
  <c r="CS41"/>
  <c r="CU41"/>
  <c r="T41" s="1"/>
  <c r="CW41"/>
  <c r="V41" s="1"/>
  <c r="FR41"/>
  <c r="GL41"/>
  <c r="GN41"/>
  <c r="GP41"/>
  <c r="GV41"/>
  <c r="HC41" s="1"/>
  <c r="GX41" s="1"/>
  <c r="C42"/>
  <c r="D42"/>
  <c r="S42"/>
  <c r="CZ42" s="1"/>
  <c r="Y42" s="1"/>
  <c r="AC42"/>
  <c r="AE42"/>
  <c r="R42" s="1"/>
  <c r="GK42" s="1"/>
  <c r="AF42"/>
  <c r="AG42"/>
  <c r="CU42" s="1"/>
  <c r="T42" s="1"/>
  <c r="AH42"/>
  <c r="AI42"/>
  <c r="CW42" s="1"/>
  <c r="V42" s="1"/>
  <c r="AJ42"/>
  <c r="CR42"/>
  <c r="CT42"/>
  <c r="CV42"/>
  <c r="U42" s="1"/>
  <c r="CX42"/>
  <c r="W42" s="1"/>
  <c r="FR42"/>
  <c r="GL42"/>
  <c r="GN42"/>
  <c r="GP42"/>
  <c r="GV42"/>
  <c r="HC42"/>
  <c r="GX42" s="1"/>
  <c r="C43"/>
  <c r="D43"/>
  <c r="K43"/>
  <c r="P43"/>
  <c r="R43"/>
  <c r="GK43" s="1"/>
  <c r="AC43"/>
  <c r="AD43"/>
  <c r="AE43"/>
  <c r="Q43" s="1"/>
  <c r="AF43"/>
  <c r="AB43" s="1"/>
  <c r="AG43"/>
  <c r="AH43"/>
  <c r="CV43" s="1"/>
  <c r="U43" s="1"/>
  <c r="AI43"/>
  <c r="AJ43"/>
  <c r="CX43" s="1"/>
  <c r="W43" s="1"/>
  <c r="CQ43"/>
  <c r="CR43"/>
  <c r="CS43"/>
  <c r="CU43"/>
  <c r="T43" s="1"/>
  <c r="CW43"/>
  <c r="V43" s="1"/>
  <c r="FR43"/>
  <c r="GL43"/>
  <c r="GO43"/>
  <c r="GP43"/>
  <c r="GV43"/>
  <c r="HC43" s="1"/>
  <c r="GX43" s="1"/>
  <c r="C44"/>
  <c r="D44"/>
  <c r="S44"/>
  <c r="K73" i="7" s="1"/>
  <c r="K44" i="1"/>
  <c r="AC44"/>
  <c r="P44" s="1"/>
  <c r="AE44"/>
  <c r="Q44" s="1"/>
  <c r="K74" i="7" s="1"/>
  <c r="AF44" i="1"/>
  <c r="AG44"/>
  <c r="CU44" s="1"/>
  <c r="T44" s="1"/>
  <c r="AH44"/>
  <c r="AI44"/>
  <c r="CW44" s="1"/>
  <c r="V44" s="1"/>
  <c r="AJ44"/>
  <c r="CR44"/>
  <c r="CT44"/>
  <c r="CV44"/>
  <c r="U44" s="1"/>
  <c r="I80" i="7" s="1"/>
  <c r="AB80" s="1"/>
  <c r="CX44" i="1"/>
  <c r="W44" s="1"/>
  <c r="FR44"/>
  <c r="GL44"/>
  <c r="GO44"/>
  <c r="GP44"/>
  <c r="GV44"/>
  <c r="HC44" s="1"/>
  <c r="GX44" s="1"/>
  <c r="I45"/>
  <c r="S45"/>
  <c r="CZ45" s="1"/>
  <c r="Y45" s="1"/>
  <c r="AC45"/>
  <c r="AE45"/>
  <c r="AF45"/>
  <c r="AG45"/>
  <c r="CU45" s="1"/>
  <c r="T45" s="1"/>
  <c r="AH45"/>
  <c r="AI45"/>
  <c r="CW45" s="1"/>
  <c r="AJ45"/>
  <c r="CR45"/>
  <c r="CT45"/>
  <c r="CV45"/>
  <c r="CX45"/>
  <c r="W45" s="1"/>
  <c r="FR45"/>
  <c r="GL45"/>
  <c r="GO45"/>
  <c r="GP45"/>
  <c r="GV45"/>
  <c r="HC45"/>
  <c r="AC46"/>
  <c r="AE46"/>
  <c r="AD46" s="1"/>
  <c r="AF46"/>
  <c r="AG46"/>
  <c r="CU46" s="1"/>
  <c r="AH46"/>
  <c r="AI46"/>
  <c r="CW46" s="1"/>
  <c r="AJ46"/>
  <c r="CR46"/>
  <c r="CT46"/>
  <c r="CV46"/>
  <c r="CX46"/>
  <c r="FR46"/>
  <c r="GL46"/>
  <c r="GO46"/>
  <c r="GP46"/>
  <c r="GV46"/>
  <c r="HC46" s="1"/>
  <c r="C47"/>
  <c r="D47"/>
  <c r="K47"/>
  <c r="P47"/>
  <c r="R47"/>
  <c r="GK47" s="1"/>
  <c r="AC47"/>
  <c r="AD47"/>
  <c r="AB47" s="1"/>
  <c r="AE47"/>
  <c r="Q47" s="1"/>
  <c r="AF47"/>
  <c r="S47" s="1"/>
  <c r="AG47"/>
  <c r="AH47"/>
  <c r="CV47" s="1"/>
  <c r="U47" s="1"/>
  <c r="AI47"/>
  <c r="AJ47"/>
  <c r="CX47" s="1"/>
  <c r="W47" s="1"/>
  <c r="CQ47"/>
  <c r="CR47"/>
  <c r="CS47"/>
  <c r="CU47"/>
  <c r="T47" s="1"/>
  <c r="CW47"/>
  <c r="V47" s="1"/>
  <c r="FR47"/>
  <c r="GL47"/>
  <c r="GO47"/>
  <c r="GP47"/>
  <c r="GV47"/>
  <c r="GX47"/>
  <c r="HC47"/>
  <c r="C48"/>
  <c r="D48"/>
  <c r="K48"/>
  <c r="S48"/>
  <c r="CZ48" s="1"/>
  <c r="Y48" s="1"/>
  <c r="T85" i="7" s="1"/>
  <c r="AC48" i="1"/>
  <c r="AE48"/>
  <c r="R48" s="1"/>
  <c r="GK48" s="1"/>
  <c r="AF48"/>
  <c r="AG48"/>
  <c r="CU48" s="1"/>
  <c r="T48" s="1"/>
  <c r="AH48"/>
  <c r="AI48"/>
  <c r="CW48" s="1"/>
  <c r="V48" s="1"/>
  <c r="AJ48"/>
  <c r="CR48"/>
  <c r="CT48"/>
  <c r="CV48"/>
  <c r="U48" s="1"/>
  <c r="I93" i="7" s="1"/>
  <c r="AB93" s="1"/>
  <c r="CX48" i="1"/>
  <c r="W48" s="1"/>
  <c r="FR48"/>
  <c r="GL48"/>
  <c r="GO48"/>
  <c r="GP48"/>
  <c r="GV48"/>
  <c r="HC48"/>
  <c r="GX48" s="1"/>
  <c r="I49"/>
  <c r="S49" s="1"/>
  <c r="AC49"/>
  <c r="AE49"/>
  <c r="AF49"/>
  <c r="AG49"/>
  <c r="CU49" s="1"/>
  <c r="AH49"/>
  <c r="AI49"/>
  <c r="CW49" s="1"/>
  <c r="AJ49"/>
  <c r="CR49"/>
  <c r="CT49"/>
  <c r="CV49"/>
  <c r="CX49"/>
  <c r="W49" s="1"/>
  <c r="FR49"/>
  <c r="GL49"/>
  <c r="GO49"/>
  <c r="GP49"/>
  <c r="GV49"/>
  <c r="HC49" s="1"/>
  <c r="AC50"/>
  <c r="AE50"/>
  <c r="AF50"/>
  <c r="AG50"/>
  <c r="CU50" s="1"/>
  <c r="AH50"/>
  <c r="AI50"/>
  <c r="CW50" s="1"/>
  <c r="AJ50"/>
  <c r="CR50"/>
  <c r="CT50"/>
  <c r="CV50"/>
  <c r="CX50"/>
  <c r="FR50"/>
  <c r="GL50"/>
  <c r="GO50"/>
  <c r="GP50"/>
  <c r="GV50"/>
  <c r="HC50"/>
  <c r="I51"/>
  <c r="S51" s="1"/>
  <c r="AC51"/>
  <c r="AE51"/>
  <c r="AF51"/>
  <c r="AG51"/>
  <c r="CU51" s="1"/>
  <c r="AH51"/>
  <c r="AI51"/>
  <c r="CW51" s="1"/>
  <c r="AJ51"/>
  <c r="CR51"/>
  <c r="CT51"/>
  <c r="CV51"/>
  <c r="CX51"/>
  <c r="W51" s="1"/>
  <c r="FR51"/>
  <c r="GL51"/>
  <c r="GO51"/>
  <c r="GP51"/>
  <c r="GV51"/>
  <c r="HC51" s="1"/>
  <c r="AC52"/>
  <c r="AE52"/>
  <c r="AF52"/>
  <c r="AG52"/>
  <c r="CU52" s="1"/>
  <c r="AH52"/>
  <c r="AI52"/>
  <c r="CW52" s="1"/>
  <c r="AJ52"/>
  <c r="CR52"/>
  <c r="CT52"/>
  <c r="CV52"/>
  <c r="CX52"/>
  <c r="FR52"/>
  <c r="GL52"/>
  <c r="GO52"/>
  <c r="GP52"/>
  <c r="GV52"/>
  <c r="HC52"/>
  <c r="C53"/>
  <c r="D53"/>
  <c r="K53"/>
  <c r="AC53"/>
  <c r="AD53"/>
  <c r="AE53"/>
  <c r="AF53"/>
  <c r="AB53" s="1"/>
  <c r="AG53"/>
  <c r="AH53"/>
  <c r="CV53" s="1"/>
  <c r="AI53"/>
  <c r="AJ53"/>
  <c r="CX53" s="1"/>
  <c r="CQ53"/>
  <c r="CR53"/>
  <c r="CS53"/>
  <c r="CU53"/>
  <c r="CW53"/>
  <c r="V53" s="1"/>
  <c r="FR53"/>
  <c r="GL53"/>
  <c r="GO53"/>
  <c r="GP53"/>
  <c r="GV53"/>
  <c r="HC53" s="1"/>
  <c r="C54"/>
  <c r="D54"/>
  <c r="S54"/>
  <c r="K100" i="7" s="1"/>
  <c r="K54" i="1"/>
  <c r="AC54"/>
  <c r="P54" s="1"/>
  <c r="K103" i="7" s="1"/>
  <c r="AE54" i="1"/>
  <c r="Q54" s="1"/>
  <c r="K101" i="7" s="1"/>
  <c r="AF54" i="1"/>
  <c r="AG54"/>
  <c r="CU54" s="1"/>
  <c r="T54" s="1"/>
  <c r="AH54"/>
  <c r="AI54"/>
  <c r="CW54" s="1"/>
  <c r="V54" s="1"/>
  <c r="AJ54"/>
  <c r="CR54"/>
  <c r="CT54"/>
  <c r="CV54"/>
  <c r="U54" s="1"/>
  <c r="I108" i="7" s="1"/>
  <c r="AB108" s="1"/>
  <c r="CX54" i="1"/>
  <c r="W54" s="1"/>
  <c r="FR54"/>
  <c r="GL54"/>
  <c r="GO54"/>
  <c r="GP54"/>
  <c r="GV54"/>
  <c r="HC54" s="1"/>
  <c r="GX54" s="1"/>
  <c r="AC55"/>
  <c r="AE55"/>
  <c r="AF55"/>
  <c r="AG55"/>
  <c r="CU55" s="1"/>
  <c r="AH55"/>
  <c r="AI55"/>
  <c r="CW55" s="1"/>
  <c r="AJ55"/>
  <c r="CR55"/>
  <c r="CT55"/>
  <c r="CV55"/>
  <c r="CX55"/>
  <c r="FR55"/>
  <c r="GL55"/>
  <c r="GO55"/>
  <c r="GP55"/>
  <c r="GV55"/>
  <c r="HC55"/>
  <c r="AC56"/>
  <c r="AE56"/>
  <c r="AD56" s="1"/>
  <c r="AF56"/>
  <c r="AG56"/>
  <c r="CU56" s="1"/>
  <c r="AH56"/>
  <c r="AI56"/>
  <c r="CW56" s="1"/>
  <c r="AJ56"/>
  <c r="CR56"/>
  <c r="CT56"/>
  <c r="CV56"/>
  <c r="CX56"/>
  <c r="FR56"/>
  <c r="GL56"/>
  <c r="GO56"/>
  <c r="GP56"/>
  <c r="GV56"/>
  <c r="HC56" s="1"/>
  <c r="C57"/>
  <c r="D57"/>
  <c r="K57"/>
  <c r="P57"/>
  <c r="R57"/>
  <c r="GK57" s="1"/>
  <c r="AC57"/>
  <c r="AD57"/>
  <c r="AB57" s="1"/>
  <c r="AE57"/>
  <c r="Q57" s="1"/>
  <c r="AF57"/>
  <c r="S57" s="1"/>
  <c r="AG57"/>
  <c r="AH57"/>
  <c r="CV57" s="1"/>
  <c r="U57" s="1"/>
  <c r="AI57"/>
  <c r="AJ57"/>
  <c r="CX57" s="1"/>
  <c r="W57" s="1"/>
  <c r="CQ57"/>
  <c r="CR57"/>
  <c r="CS57"/>
  <c r="CU57"/>
  <c r="T57" s="1"/>
  <c r="CW57"/>
  <c r="V57" s="1"/>
  <c r="FR57"/>
  <c r="GL57"/>
  <c r="GO57"/>
  <c r="GP57"/>
  <c r="GV57"/>
  <c r="GX57"/>
  <c r="HC57"/>
  <c r="C58"/>
  <c r="D58"/>
  <c r="K58"/>
  <c r="S58"/>
  <c r="CZ58" s="1"/>
  <c r="Y58" s="1"/>
  <c r="T113" i="7" s="1"/>
  <c r="AC58" i="1"/>
  <c r="AE58"/>
  <c r="R58" s="1"/>
  <c r="GK58" s="1"/>
  <c r="AF58"/>
  <c r="AG58"/>
  <c r="CU58" s="1"/>
  <c r="T58" s="1"/>
  <c r="AH58"/>
  <c r="AI58"/>
  <c r="CW58" s="1"/>
  <c r="V58" s="1"/>
  <c r="AJ58"/>
  <c r="CR58"/>
  <c r="CT58"/>
  <c r="CV58"/>
  <c r="U58" s="1"/>
  <c r="I123" i="7" s="1"/>
  <c r="AB123" s="1"/>
  <c r="CX58" i="1"/>
  <c r="W58" s="1"/>
  <c r="FR58"/>
  <c r="GL58"/>
  <c r="GO58"/>
  <c r="GP58"/>
  <c r="GV58"/>
  <c r="HC58"/>
  <c r="GX58" s="1"/>
  <c r="I59"/>
  <c r="S59" s="1"/>
  <c r="AC59"/>
  <c r="AE59"/>
  <c r="AF59"/>
  <c r="AG59"/>
  <c r="CU59" s="1"/>
  <c r="AH59"/>
  <c r="AI59"/>
  <c r="CW59" s="1"/>
  <c r="AJ59"/>
  <c r="CR59"/>
  <c r="CT59"/>
  <c r="CV59"/>
  <c r="CX59"/>
  <c r="W59" s="1"/>
  <c r="FR59"/>
  <c r="GL59"/>
  <c r="GO59"/>
  <c r="GP59"/>
  <c r="GV59"/>
  <c r="HC59" s="1"/>
  <c r="AC60"/>
  <c r="AE60"/>
  <c r="AF60"/>
  <c r="AG60"/>
  <c r="CU60" s="1"/>
  <c r="AH60"/>
  <c r="AI60"/>
  <c r="CW60" s="1"/>
  <c r="AJ60"/>
  <c r="CR60"/>
  <c r="CT60"/>
  <c r="CV60"/>
  <c r="CX60"/>
  <c r="FR60"/>
  <c r="GL60"/>
  <c r="GO60"/>
  <c r="GP60"/>
  <c r="GV60"/>
  <c r="HC60"/>
  <c r="C61"/>
  <c r="D61"/>
  <c r="I61"/>
  <c r="K61"/>
  <c r="P61"/>
  <c r="R61"/>
  <c r="GK61" s="1"/>
  <c r="AC61"/>
  <c r="AD61"/>
  <c r="AE61"/>
  <c r="Q61" s="1"/>
  <c r="AF61"/>
  <c r="AB61" s="1"/>
  <c r="AG61"/>
  <c r="AH61"/>
  <c r="CV61" s="1"/>
  <c r="U61" s="1"/>
  <c r="AI61"/>
  <c r="AJ61"/>
  <c r="CX61" s="1"/>
  <c r="W61" s="1"/>
  <c r="CQ61"/>
  <c r="CR61"/>
  <c r="CS61"/>
  <c r="CU61"/>
  <c r="T61" s="1"/>
  <c r="CW61"/>
  <c r="V61" s="1"/>
  <c r="FR61"/>
  <c r="GL61"/>
  <c r="GO61"/>
  <c r="GP61"/>
  <c r="GV61"/>
  <c r="HC61" s="1"/>
  <c r="GX61" s="1"/>
  <c r="C62"/>
  <c r="D62"/>
  <c r="I62"/>
  <c r="S62" s="1"/>
  <c r="K62"/>
  <c r="AC62"/>
  <c r="P62" s="1"/>
  <c r="AE62"/>
  <c r="Q62" s="1"/>
  <c r="AF62"/>
  <c r="AG62"/>
  <c r="CU62" s="1"/>
  <c r="T62" s="1"/>
  <c r="AH62"/>
  <c r="AI62"/>
  <c r="CW62" s="1"/>
  <c r="V62" s="1"/>
  <c r="AJ62"/>
  <c r="CR62"/>
  <c r="CT62"/>
  <c r="CV62"/>
  <c r="U62" s="1"/>
  <c r="CX62"/>
  <c r="W62" s="1"/>
  <c r="FR62"/>
  <c r="GL62"/>
  <c r="GO62"/>
  <c r="GP62"/>
  <c r="GV62"/>
  <c r="HC62" s="1"/>
  <c r="GX62" s="1"/>
  <c r="I63"/>
  <c r="S63"/>
  <c r="CZ63" s="1"/>
  <c r="Y63" s="1"/>
  <c r="AC63"/>
  <c r="AE63"/>
  <c r="R63" s="1"/>
  <c r="GK63" s="1"/>
  <c r="AF63"/>
  <c r="AG63"/>
  <c r="CU63" s="1"/>
  <c r="T63" s="1"/>
  <c r="AH63"/>
  <c r="AI63"/>
  <c r="CW63" s="1"/>
  <c r="V63" s="1"/>
  <c r="AJ63"/>
  <c r="CR63"/>
  <c r="CT63"/>
  <c r="CV63"/>
  <c r="U63" s="1"/>
  <c r="CX63"/>
  <c r="W63" s="1"/>
  <c r="FR63"/>
  <c r="GL63"/>
  <c r="GO63"/>
  <c r="GP63"/>
  <c r="GV63"/>
  <c r="HC63"/>
  <c r="GX63" s="1"/>
  <c r="AC64"/>
  <c r="AE64"/>
  <c r="AD64" s="1"/>
  <c r="AF64"/>
  <c r="AG64"/>
  <c r="CU64" s="1"/>
  <c r="AH64"/>
  <c r="AI64"/>
  <c r="CW64" s="1"/>
  <c r="AJ64"/>
  <c r="CR64"/>
  <c r="CT64"/>
  <c r="CV64"/>
  <c r="CX64"/>
  <c r="FR64"/>
  <c r="GL64"/>
  <c r="GO64"/>
  <c r="GP64"/>
  <c r="GV64"/>
  <c r="HC64" s="1"/>
  <c r="C65"/>
  <c r="D65"/>
  <c r="I65"/>
  <c r="K65"/>
  <c r="P65"/>
  <c r="R65"/>
  <c r="GK65" s="1"/>
  <c r="AC65"/>
  <c r="AD65"/>
  <c r="AB65" s="1"/>
  <c r="AE65"/>
  <c r="Q65" s="1"/>
  <c r="AF65"/>
  <c r="S65" s="1"/>
  <c r="AG65"/>
  <c r="AH65"/>
  <c r="CV65" s="1"/>
  <c r="U65" s="1"/>
  <c r="AI65"/>
  <c r="AJ65"/>
  <c r="CX65" s="1"/>
  <c r="W65" s="1"/>
  <c r="CQ65"/>
  <c r="CR65"/>
  <c r="CS65"/>
  <c r="CU65"/>
  <c r="T65" s="1"/>
  <c r="CW65"/>
  <c r="V65" s="1"/>
  <c r="FR65"/>
  <c r="GL65"/>
  <c r="GO65"/>
  <c r="GP65"/>
  <c r="GV65"/>
  <c r="GX65"/>
  <c r="HC65"/>
  <c r="C66"/>
  <c r="D66"/>
  <c r="I66"/>
  <c r="K66"/>
  <c r="S66"/>
  <c r="CZ66" s="1"/>
  <c r="Y66" s="1"/>
  <c r="AC66"/>
  <c r="AE66"/>
  <c r="R66" s="1"/>
  <c r="GK66" s="1"/>
  <c r="AF66"/>
  <c r="AG66"/>
  <c r="CU66" s="1"/>
  <c r="T66" s="1"/>
  <c r="AH66"/>
  <c r="AI66"/>
  <c r="CW66" s="1"/>
  <c r="V66" s="1"/>
  <c r="AJ66"/>
  <c r="CR66"/>
  <c r="CT66"/>
  <c r="CV66"/>
  <c r="U66" s="1"/>
  <c r="CX66"/>
  <c r="W66" s="1"/>
  <c r="FR66"/>
  <c r="GL66"/>
  <c r="GO66"/>
  <c r="GP66"/>
  <c r="GV66"/>
  <c r="HC66"/>
  <c r="GX66" s="1"/>
  <c r="I67"/>
  <c r="S67"/>
  <c r="CY67" s="1"/>
  <c r="X67" s="1"/>
  <c r="AC67"/>
  <c r="P67" s="1"/>
  <c r="AE67"/>
  <c r="Q67" s="1"/>
  <c r="AF67"/>
  <c r="AG67"/>
  <c r="CU67" s="1"/>
  <c r="T67" s="1"/>
  <c r="AH67"/>
  <c r="AI67"/>
  <c r="CW67" s="1"/>
  <c r="V67" s="1"/>
  <c r="AJ67"/>
  <c r="CR67"/>
  <c r="CT67"/>
  <c r="CV67"/>
  <c r="U67" s="1"/>
  <c r="CX67"/>
  <c r="W67" s="1"/>
  <c r="CZ67"/>
  <c r="Y67" s="1"/>
  <c r="FR67"/>
  <c r="GL67"/>
  <c r="GO67"/>
  <c r="GP67"/>
  <c r="GV67"/>
  <c r="HC67" s="1"/>
  <c r="GX67" s="1"/>
  <c r="AC68"/>
  <c r="AE68"/>
  <c r="AF68"/>
  <c r="AG68"/>
  <c r="CU68" s="1"/>
  <c r="AH68"/>
  <c r="AI68"/>
  <c r="CW68" s="1"/>
  <c r="AJ68"/>
  <c r="CR68"/>
  <c r="CT68"/>
  <c r="CV68"/>
  <c r="CX68"/>
  <c r="FR68"/>
  <c r="GL68"/>
  <c r="GO68"/>
  <c r="GP68"/>
  <c r="GV68"/>
  <c r="HC68"/>
  <c r="C69"/>
  <c r="D69"/>
  <c r="I69"/>
  <c r="K69"/>
  <c r="P69"/>
  <c r="R69"/>
  <c r="GK69" s="1"/>
  <c r="AC69"/>
  <c r="AD69"/>
  <c r="AE69"/>
  <c r="Q69" s="1"/>
  <c r="AF69"/>
  <c r="AB69" s="1"/>
  <c r="AG69"/>
  <c r="AH69"/>
  <c r="CV69" s="1"/>
  <c r="U69" s="1"/>
  <c r="AI69"/>
  <c r="AJ69"/>
  <c r="CX69" s="1"/>
  <c r="W69" s="1"/>
  <c r="CQ69"/>
  <c r="CR69"/>
  <c r="CS69"/>
  <c r="CU69"/>
  <c r="T69" s="1"/>
  <c r="CW69"/>
  <c r="V69" s="1"/>
  <c r="FR69"/>
  <c r="GL69"/>
  <c r="GO69"/>
  <c r="GP69"/>
  <c r="GV69"/>
  <c r="HC69" s="1"/>
  <c r="GX69" s="1"/>
  <c r="C70"/>
  <c r="D70"/>
  <c r="I70"/>
  <c r="S70" s="1"/>
  <c r="K70"/>
  <c r="AC70"/>
  <c r="P70" s="1"/>
  <c r="CP70" s="1"/>
  <c r="O70" s="1"/>
  <c r="AE70"/>
  <c r="Q70" s="1"/>
  <c r="AF70"/>
  <c r="AG70"/>
  <c r="CU70" s="1"/>
  <c r="T70" s="1"/>
  <c r="AH70"/>
  <c r="AI70"/>
  <c r="CW70" s="1"/>
  <c r="V70" s="1"/>
  <c r="AJ70"/>
  <c r="CR70"/>
  <c r="CT70"/>
  <c r="CV70"/>
  <c r="U70" s="1"/>
  <c r="CX70"/>
  <c r="W70" s="1"/>
  <c r="FR70"/>
  <c r="GL70"/>
  <c r="GO70"/>
  <c r="GP70"/>
  <c r="GV70"/>
  <c r="HC70" s="1"/>
  <c r="GX70" s="1"/>
  <c r="I71"/>
  <c r="S71"/>
  <c r="CZ71" s="1"/>
  <c r="Y71" s="1"/>
  <c r="AC71"/>
  <c r="AE71"/>
  <c r="R71" s="1"/>
  <c r="GK71" s="1"/>
  <c r="AF71"/>
  <c r="AG71"/>
  <c r="CU71" s="1"/>
  <c r="T71" s="1"/>
  <c r="AH71"/>
  <c r="AI71"/>
  <c r="CW71" s="1"/>
  <c r="V71" s="1"/>
  <c r="AJ71"/>
  <c r="CR71"/>
  <c r="CT71"/>
  <c r="CV71"/>
  <c r="U71" s="1"/>
  <c r="CX71"/>
  <c r="W71" s="1"/>
  <c r="FR71"/>
  <c r="GL71"/>
  <c r="GO71"/>
  <c r="GP71"/>
  <c r="GV71"/>
  <c r="HC71"/>
  <c r="GX71" s="1"/>
  <c r="AC72"/>
  <c r="AE72"/>
  <c r="CR72" s="1"/>
  <c r="AF72"/>
  <c r="AG72"/>
  <c r="CU72" s="1"/>
  <c r="AH72"/>
  <c r="AI72"/>
  <c r="CW72" s="1"/>
  <c r="AJ72"/>
  <c r="CT72"/>
  <c r="CV72"/>
  <c r="CX72"/>
  <c r="FR72"/>
  <c r="GL72"/>
  <c r="GO72"/>
  <c r="GP72"/>
  <c r="GV72"/>
  <c r="HC72" s="1"/>
  <c r="I73"/>
  <c r="S73"/>
  <c r="AC73"/>
  <c r="AE73"/>
  <c r="R73" s="1"/>
  <c r="AF73"/>
  <c r="AG73"/>
  <c r="CU73" s="1"/>
  <c r="T73" s="1"/>
  <c r="AH73"/>
  <c r="AI73"/>
  <c r="CW73" s="1"/>
  <c r="V73" s="1"/>
  <c r="AJ73"/>
  <c r="CR73"/>
  <c r="CT73"/>
  <c r="CV73"/>
  <c r="U73" s="1"/>
  <c r="CX73"/>
  <c r="W73" s="1"/>
  <c r="FR73"/>
  <c r="GK73"/>
  <c r="GL73"/>
  <c r="GO73"/>
  <c r="GP73"/>
  <c r="GV73"/>
  <c r="HC73"/>
  <c r="GX73" s="1"/>
  <c r="AC74"/>
  <c r="AE74"/>
  <c r="CR74" s="1"/>
  <c r="AF74"/>
  <c r="AG74"/>
  <c r="CU74" s="1"/>
  <c r="AH74"/>
  <c r="AI74"/>
  <c r="CW74" s="1"/>
  <c r="AJ74"/>
  <c r="CT74"/>
  <c r="CV74"/>
  <c r="CX74"/>
  <c r="FR74"/>
  <c r="GL74"/>
  <c r="GO74"/>
  <c r="GP74"/>
  <c r="GV74"/>
  <c r="HC74" s="1"/>
  <c r="C76"/>
  <c r="D76"/>
  <c r="K76"/>
  <c r="P76"/>
  <c r="R76"/>
  <c r="GK76" s="1"/>
  <c r="AC76"/>
  <c r="AD76"/>
  <c r="AB76" s="1"/>
  <c r="AE76"/>
  <c r="Q76" s="1"/>
  <c r="AF76"/>
  <c r="S76" s="1"/>
  <c r="CZ76" s="1"/>
  <c r="Y76" s="1"/>
  <c r="AG76"/>
  <c r="AH76"/>
  <c r="CV76" s="1"/>
  <c r="U76" s="1"/>
  <c r="AI76"/>
  <c r="AJ76"/>
  <c r="CX76" s="1"/>
  <c r="W76" s="1"/>
  <c r="CQ76"/>
  <c r="CR76"/>
  <c r="CS76"/>
  <c r="CU76"/>
  <c r="T76" s="1"/>
  <c r="CW76"/>
  <c r="V76" s="1"/>
  <c r="FR76"/>
  <c r="GL76"/>
  <c r="GO76"/>
  <c r="GP76"/>
  <c r="GV76"/>
  <c r="GX76"/>
  <c r="HC76"/>
  <c r="C77"/>
  <c r="D77"/>
  <c r="K81"/>
  <c r="K77"/>
  <c r="S77"/>
  <c r="K143" i="7" s="1"/>
  <c r="AC77" i="1"/>
  <c r="AE77"/>
  <c r="R77" s="1"/>
  <c r="GK77" s="1"/>
  <c r="AF77"/>
  <c r="AG77"/>
  <c r="CU77" s="1"/>
  <c r="T77" s="1"/>
  <c r="AH77"/>
  <c r="AI77"/>
  <c r="CW77" s="1"/>
  <c r="V77" s="1"/>
  <c r="AJ77"/>
  <c r="CR77"/>
  <c r="CT77"/>
  <c r="CV77"/>
  <c r="U77" s="1"/>
  <c r="I148" i="7" s="1"/>
  <c r="AB148" s="1"/>
  <c r="CX77" i="1"/>
  <c r="W77" s="1"/>
  <c r="FR77"/>
  <c r="GL77"/>
  <c r="GO77"/>
  <c r="GP77"/>
  <c r="GV77"/>
  <c r="HC77"/>
  <c r="GX77" s="1"/>
  <c r="I78"/>
  <c r="U78" s="1"/>
  <c r="AC78"/>
  <c r="P78" s="1"/>
  <c r="AE78"/>
  <c r="Q78" s="1"/>
  <c r="AF78"/>
  <c r="AG78"/>
  <c r="CU78" s="1"/>
  <c r="T78" s="1"/>
  <c r="AH78"/>
  <c r="AI78"/>
  <c r="CW78" s="1"/>
  <c r="V78" s="1"/>
  <c r="AJ78"/>
  <c r="CR78"/>
  <c r="CT78"/>
  <c r="CV78"/>
  <c r="CX78"/>
  <c r="FR78"/>
  <c r="GL78"/>
  <c r="GO78"/>
  <c r="GP78"/>
  <c r="GV78"/>
  <c r="HC78" s="1"/>
  <c r="GX78" s="1"/>
  <c r="AC79"/>
  <c r="AE79"/>
  <c r="CR79" s="1"/>
  <c r="AF79"/>
  <c r="AG79"/>
  <c r="CU79" s="1"/>
  <c r="AH79"/>
  <c r="AI79"/>
  <c r="CW79" s="1"/>
  <c r="AJ79"/>
  <c r="CT79"/>
  <c r="CV79"/>
  <c r="CX79"/>
  <c r="FR79"/>
  <c r="GL79"/>
  <c r="GO79"/>
  <c r="GP79"/>
  <c r="GV79"/>
  <c r="HC79" s="1"/>
  <c r="C80"/>
  <c r="D80"/>
  <c r="I80"/>
  <c r="K80"/>
  <c r="P80"/>
  <c r="R80"/>
  <c r="GK80" s="1"/>
  <c r="T80"/>
  <c r="AC80"/>
  <c r="AD80"/>
  <c r="AE80"/>
  <c r="Q80" s="1"/>
  <c r="AF80"/>
  <c r="AG80"/>
  <c r="AH80"/>
  <c r="CV80" s="1"/>
  <c r="U80" s="1"/>
  <c r="AI80"/>
  <c r="AJ80"/>
  <c r="CX80" s="1"/>
  <c r="W80" s="1"/>
  <c r="CQ80"/>
  <c r="CR80"/>
  <c r="CS80"/>
  <c r="CU80"/>
  <c r="CW80"/>
  <c r="V80" s="1"/>
  <c r="FR80"/>
  <c r="GL80"/>
  <c r="GO80"/>
  <c r="GP80"/>
  <c r="GV80"/>
  <c r="HC80" s="1"/>
  <c r="GX80"/>
  <c r="C81"/>
  <c r="D81"/>
  <c r="I81"/>
  <c r="S81" s="1"/>
  <c r="K155" i="7" s="1"/>
  <c r="W81" i="1"/>
  <c r="AC81"/>
  <c r="AE81"/>
  <c r="CR81" s="1"/>
  <c r="AF81"/>
  <c r="AG81"/>
  <c r="CU81" s="1"/>
  <c r="AH81"/>
  <c r="AI81"/>
  <c r="CW81" s="1"/>
  <c r="V81" s="1"/>
  <c r="AJ81"/>
  <c r="CT81"/>
  <c r="CV81"/>
  <c r="CX81"/>
  <c r="FR81"/>
  <c r="GL81"/>
  <c r="GO81"/>
  <c r="GP81"/>
  <c r="GV81"/>
  <c r="HC81"/>
  <c r="S82"/>
  <c r="W82"/>
  <c r="AC82"/>
  <c r="AE82"/>
  <c r="CR82" s="1"/>
  <c r="AF82"/>
  <c r="AG82"/>
  <c r="CU82" s="1"/>
  <c r="T82" s="1"/>
  <c r="AH82"/>
  <c r="AI82"/>
  <c r="CW82" s="1"/>
  <c r="V82" s="1"/>
  <c r="AJ82"/>
  <c r="CT82"/>
  <c r="CV82"/>
  <c r="U82" s="1"/>
  <c r="CX82"/>
  <c r="FR82"/>
  <c r="GL82"/>
  <c r="GO82"/>
  <c r="GP82"/>
  <c r="GV82"/>
  <c r="HC82"/>
  <c r="GX82" s="1"/>
  <c r="AC83"/>
  <c r="AE83"/>
  <c r="CR83" s="1"/>
  <c r="AF83"/>
  <c r="AG83"/>
  <c r="CU83" s="1"/>
  <c r="AH83"/>
  <c r="AI83"/>
  <c r="CW83" s="1"/>
  <c r="AJ83"/>
  <c r="CT83"/>
  <c r="CV83"/>
  <c r="CX83"/>
  <c r="FR83"/>
  <c r="GL83"/>
  <c r="GO83"/>
  <c r="GP83"/>
  <c r="GV83"/>
  <c r="HC83" s="1"/>
  <c r="C84"/>
  <c r="D84"/>
  <c r="I84"/>
  <c r="K84"/>
  <c r="P84"/>
  <c r="R84"/>
  <c r="GK84" s="1"/>
  <c r="T84"/>
  <c r="AC84"/>
  <c r="AD84"/>
  <c r="AE84"/>
  <c r="Q84" s="1"/>
  <c r="AF84"/>
  <c r="AG84"/>
  <c r="AH84"/>
  <c r="CV84" s="1"/>
  <c r="U84" s="1"/>
  <c r="AI84"/>
  <c r="AJ84"/>
  <c r="CX84" s="1"/>
  <c r="W84" s="1"/>
  <c r="CQ84"/>
  <c r="CR84"/>
  <c r="CS84"/>
  <c r="CU84"/>
  <c r="CW84"/>
  <c r="V84" s="1"/>
  <c r="FR84"/>
  <c r="GL84"/>
  <c r="GN84"/>
  <c r="GP84"/>
  <c r="GV84"/>
  <c r="GX84"/>
  <c r="HC84"/>
  <c r="C85"/>
  <c r="D85"/>
  <c r="I85"/>
  <c r="Q85" s="1"/>
  <c r="K85"/>
  <c r="S85"/>
  <c r="CY85" s="1"/>
  <c r="X85" s="1"/>
  <c r="U85"/>
  <c r="AC85"/>
  <c r="AE85"/>
  <c r="CR85" s="1"/>
  <c r="AF85"/>
  <c r="AG85"/>
  <c r="CU85" s="1"/>
  <c r="AH85"/>
  <c r="AI85"/>
  <c r="CW85" s="1"/>
  <c r="V85" s="1"/>
  <c r="AJ85"/>
  <c r="CT85"/>
  <c r="CV85"/>
  <c r="CX85"/>
  <c r="W85" s="1"/>
  <c r="CZ85"/>
  <c r="Y85" s="1"/>
  <c r="FR85"/>
  <c r="GL85"/>
  <c r="GN85"/>
  <c r="GP85"/>
  <c r="GV85"/>
  <c r="HC85"/>
  <c r="GX85" s="1"/>
  <c r="I86"/>
  <c r="Q86"/>
  <c r="S86"/>
  <c r="CY86" s="1"/>
  <c r="X86" s="1"/>
  <c r="AC86"/>
  <c r="AE86"/>
  <c r="AF86"/>
  <c r="AG86"/>
  <c r="CU86" s="1"/>
  <c r="T86" s="1"/>
  <c r="AH86"/>
  <c r="AI86"/>
  <c r="CW86" s="1"/>
  <c r="V86" s="1"/>
  <c r="AJ86"/>
  <c r="CR86"/>
  <c r="CT86"/>
  <c r="CV86"/>
  <c r="U86" s="1"/>
  <c r="CX86"/>
  <c r="W86" s="1"/>
  <c r="CZ86"/>
  <c r="Y86" s="1"/>
  <c r="FR86"/>
  <c r="GL86"/>
  <c r="GN86"/>
  <c r="GP86"/>
  <c r="GV86"/>
  <c r="HC86" s="1"/>
  <c r="GX86" s="1"/>
  <c r="AC87"/>
  <c r="AE87"/>
  <c r="AF87"/>
  <c r="AG87"/>
  <c r="CU87" s="1"/>
  <c r="AH87"/>
  <c r="AI87"/>
  <c r="CW87" s="1"/>
  <c r="AJ87"/>
  <c r="CR87"/>
  <c r="CT87"/>
  <c r="CV87"/>
  <c r="CX87"/>
  <c r="FR87"/>
  <c r="GL87"/>
  <c r="GN87"/>
  <c r="GP87"/>
  <c r="GV87"/>
  <c r="HC87" s="1"/>
  <c r="C88"/>
  <c r="D88"/>
  <c r="I88"/>
  <c r="K88"/>
  <c r="P88"/>
  <c r="R88"/>
  <c r="GK88" s="1"/>
  <c r="T88"/>
  <c r="AC88"/>
  <c r="AD88"/>
  <c r="AE88"/>
  <c r="Q88" s="1"/>
  <c r="AF88"/>
  <c r="AG88"/>
  <c r="AH88"/>
  <c r="CV88" s="1"/>
  <c r="U88" s="1"/>
  <c r="AI88"/>
  <c r="AJ88"/>
  <c r="CX88" s="1"/>
  <c r="W88" s="1"/>
  <c r="CQ88"/>
  <c r="CR88"/>
  <c r="CS88"/>
  <c r="CU88"/>
  <c r="CW88"/>
  <c r="V88" s="1"/>
  <c r="FR88"/>
  <c r="GL88"/>
  <c r="GO88"/>
  <c r="GP88"/>
  <c r="GV88"/>
  <c r="HC88" s="1"/>
  <c r="GX88"/>
  <c r="C89"/>
  <c r="D89"/>
  <c r="I89"/>
  <c r="Q89" s="1"/>
  <c r="K89"/>
  <c r="S89"/>
  <c r="CY89" s="1"/>
  <c r="X89" s="1"/>
  <c r="U89"/>
  <c r="AC89"/>
  <c r="AE89"/>
  <c r="CR89" s="1"/>
  <c r="AF89"/>
  <c r="AG89"/>
  <c r="CU89" s="1"/>
  <c r="AH89"/>
  <c r="AI89"/>
  <c r="CW89" s="1"/>
  <c r="V89" s="1"/>
  <c r="AJ89"/>
  <c r="CT89"/>
  <c r="CV89"/>
  <c r="CX89"/>
  <c r="W89" s="1"/>
  <c r="CZ89"/>
  <c r="Y89" s="1"/>
  <c r="FR89"/>
  <c r="GL89"/>
  <c r="GO89"/>
  <c r="GP89"/>
  <c r="GV89"/>
  <c r="HC89"/>
  <c r="GX89" s="1"/>
  <c r="I90"/>
  <c r="AC90"/>
  <c r="AE90"/>
  <c r="CR90" s="1"/>
  <c r="AF90"/>
  <c r="S90" s="1"/>
  <c r="AG90"/>
  <c r="CU90" s="1"/>
  <c r="T90" s="1"/>
  <c r="AH90"/>
  <c r="AI90"/>
  <c r="CW90" s="1"/>
  <c r="V90" s="1"/>
  <c r="AJ90"/>
  <c r="CX90" s="1"/>
  <c r="W90" s="1"/>
  <c r="CS90"/>
  <c r="CT90"/>
  <c r="CV90"/>
  <c r="U90" s="1"/>
  <c r="FR90"/>
  <c r="GL90"/>
  <c r="GO90"/>
  <c r="GP90"/>
  <c r="GV90"/>
  <c r="HC90" s="1"/>
  <c r="GX90" s="1"/>
  <c r="AC91"/>
  <c r="AD91"/>
  <c r="AE91"/>
  <c r="AF91"/>
  <c r="AG91"/>
  <c r="AH91"/>
  <c r="AI91"/>
  <c r="CW91" s="1"/>
  <c r="AJ91"/>
  <c r="CQ91"/>
  <c r="CR91"/>
  <c r="CT91"/>
  <c r="CU91"/>
  <c r="CV91"/>
  <c r="CX91"/>
  <c r="FR91"/>
  <c r="GL91"/>
  <c r="GO91"/>
  <c r="GP91"/>
  <c r="GV91"/>
  <c r="HC91"/>
  <c r="C92"/>
  <c r="D92"/>
  <c r="I92"/>
  <c r="K92"/>
  <c r="R92"/>
  <c r="T92"/>
  <c r="AC92"/>
  <c r="P92" s="1"/>
  <c r="AD92"/>
  <c r="AE92"/>
  <c r="Q92" s="1"/>
  <c r="AF92"/>
  <c r="AB92" s="1"/>
  <c r="AG92"/>
  <c r="AH92"/>
  <c r="CV92" s="1"/>
  <c r="U92" s="1"/>
  <c r="AI92"/>
  <c r="AJ92"/>
  <c r="CQ92"/>
  <c r="CR92"/>
  <c r="CS92"/>
  <c r="CU92"/>
  <c r="CW92"/>
  <c r="V92" s="1"/>
  <c r="CX92"/>
  <c r="W92" s="1"/>
  <c r="FR92"/>
  <c r="GK92"/>
  <c r="GL92"/>
  <c r="GO92"/>
  <c r="GP92"/>
  <c r="GV92"/>
  <c r="HC92"/>
  <c r="GX92" s="1"/>
  <c r="C93"/>
  <c r="D93"/>
  <c r="I93"/>
  <c r="K93"/>
  <c r="Q93"/>
  <c r="AC93"/>
  <c r="AB93" s="1"/>
  <c r="AE93"/>
  <c r="AD93" s="1"/>
  <c r="AF93"/>
  <c r="S93" s="1"/>
  <c r="AG93"/>
  <c r="CU93" s="1"/>
  <c r="T93" s="1"/>
  <c r="AH93"/>
  <c r="AI93"/>
  <c r="AJ93"/>
  <c r="CX93" s="1"/>
  <c r="W93" s="1"/>
  <c r="CR93"/>
  <c r="CS93"/>
  <c r="CT93"/>
  <c r="CV93"/>
  <c r="U93" s="1"/>
  <c r="CW93"/>
  <c r="V93" s="1"/>
  <c r="FR93"/>
  <c r="GL93"/>
  <c r="GO93"/>
  <c r="GP93"/>
  <c r="GV93"/>
  <c r="HC93"/>
  <c r="GX93" s="1"/>
  <c r="I94"/>
  <c r="Q94"/>
  <c r="S94"/>
  <c r="W94"/>
  <c r="AC94"/>
  <c r="AD94"/>
  <c r="AE94"/>
  <c r="AF94"/>
  <c r="AG94"/>
  <c r="AH94"/>
  <c r="AI94"/>
  <c r="AJ94"/>
  <c r="CQ94"/>
  <c r="CR94"/>
  <c r="CT94"/>
  <c r="CU94"/>
  <c r="T94" s="1"/>
  <c r="CV94"/>
  <c r="U94" s="1"/>
  <c r="CW94"/>
  <c r="V94" s="1"/>
  <c r="CX94"/>
  <c r="CY94"/>
  <c r="X94" s="1"/>
  <c r="CZ94"/>
  <c r="Y94" s="1"/>
  <c r="FR94"/>
  <c r="GL94"/>
  <c r="GO94"/>
  <c r="GP94"/>
  <c r="GV94"/>
  <c r="HC94" s="1"/>
  <c r="GX94" s="1"/>
  <c r="I95"/>
  <c r="Q95" s="1"/>
  <c r="R95"/>
  <c r="S95"/>
  <c r="CZ95" s="1"/>
  <c r="Y95" s="1"/>
  <c r="AC95"/>
  <c r="AB95" s="1"/>
  <c r="AE95"/>
  <c r="AD95" s="1"/>
  <c r="AF95"/>
  <c r="AG95"/>
  <c r="CU95" s="1"/>
  <c r="T95" s="1"/>
  <c r="AH95"/>
  <c r="AI95"/>
  <c r="AJ95"/>
  <c r="CR95"/>
  <c r="CS95"/>
  <c r="CT95"/>
  <c r="CV95"/>
  <c r="U95" s="1"/>
  <c r="CW95"/>
  <c r="V95" s="1"/>
  <c r="CX95"/>
  <c r="W95" s="1"/>
  <c r="FR95"/>
  <c r="GK95"/>
  <c r="GL95"/>
  <c r="GO95"/>
  <c r="GP95"/>
  <c r="GV95"/>
  <c r="HC95"/>
  <c r="GX95" s="1"/>
  <c r="C96"/>
  <c r="D96"/>
  <c r="K96"/>
  <c r="R96"/>
  <c r="GK96" s="1"/>
  <c r="AC96"/>
  <c r="AE96"/>
  <c r="AF96"/>
  <c r="AG96"/>
  <c r="AH96"/>
  <c r="AI96"/>
  <c r="AJ96"/>
  <c r="CX96" s="1"/>
  <c r="CQ96"/>
  <c r="CR96"/>
  <c r="CS96"/>
  <c r="CU96"/>
  <c r="CV96"/>
  <c r="U96" s="1"/>
  <c r="CW96"/>
  <c r="V96" s="1"/>
  <c r="FR96"/>
  <c r="GL96"/>
  <c r="GN96"/>
  <c r="GP96"/>
  <c r="GV96"/>
  <c r="HC96" s="1"/>
  <c r="C97"/>
  <c r="D97"/>
  <c r="I97"/>
  <c r="P97" s="1"/>
  <c r="K97"/>
  <c r="AC97"/>
  <c r="AE97"/>
  <c r="Q97" s="1"/>
  <c r="AF97"/>
  <c r="AG97"/>
  <c r="AH97"/>
  <c r="AI97"/>
  <c r="CW97" s="1"/>
  <c r="V97" s="1"/>
  <c r="AJ97"/>
  <c r="CQ97"/>
  <c r="CR97"/>
  <c r="CT97"/>
  <c r="CU97"/>
  <c r="T97" s="1"/>
  <c r="CV97"/>
  <c r="U97" s="1"/>
  <c r="CX97"/>
  <c r="W97" s="1"/>
  <c r="FR97"/>
  <c r="GL97"/>
  <c r="GN97"/>
  <c r="GP97"/>
  <c r="GV97"/>
  <c r="HC97" s="1"/>
  <c r="GX97" s="1"/>
  <c r="I98"/>
  <c r="Q98" s="1"/>
  <c r="AC98"/>
  <c r="AB98" s="1"/>
  <c r="AE98"/>
  <c r="AD98" s="1"/>
  <c r="AF98"/>
  <c r="AG98"/>
  <c r="CU98" s="1"/>
  <c r="AH98"/>
  <c r="AI98"/>
  <c r="AJ98"/>
  <c r="CR98"/>
  <c r="CS98"/>
  <c r="CT98"/>
  <c r="CV98"/>
  <c r="CW98"/>
  <c r="CX98"/>
  <c r="W98" s="1"/>
  <c r="FR98"/>
  <c r="GL98"/>
  <c r="GN98"/>
  <c r="GP98"/>
  <c r="GV98"/>
  <c r="HC98"/>
  <c r="AC99"/>
  <c r="AB99" s="1"/>
  <c r="AE99"/>
  <c r="AD99" s="1"/>
  <c r="AF99"/>
  <c r="AG99"/>
  <c r="AH99"/>
  <c r="AI99"/>
  <c r="CW99" s="1"/>
  <c r="AJ99"/>
  <c r="CQ99"/>
  <c r="CR99"/>
  <c r="CT99"/>
  <c r="CU99"/>
  <c r="CV99"/>
  <c r="CX99"/>
  <c r="FR99"/>
  <c r="GL99"/>
  <c r="GN99"/>
  <c r="GP99"/>
  <c r="GV99"/>
  <c r="HC99" s="1"/>
  <c r="B101"/>
  <c r="B26" s="1"/>
  <c r="C101"/>
  <c r="C26" s="1"/>
  <c r="D101"/>
  <c r="D26" s="1"/>
  <c r="F101"/>
  <c r="F26" s="1"/>
  <c r="G101"/>
  <c r="G26" s="1"/>
  <c r="BX101"/>
  <c r="BX26" s="1"/>
  <c r="BY101"/>
  <c r="BY26" s="1"/>
  <c r="CC101"/>
  <c r="CC26" s="1"/>
  <c r="CD101"/>
  <c r="CD26" s="1"/>
  <c r="CK101"/>
  <c r="CK26" s="1"/>
  <c r="CL101"/>
  <c r="CL26" s="1"/>
  <c r="CM101"/>
  <c r="CM26" s="1"/>
  <c r="FP101"/>
  <c r="FP26" s="1"/>
  <c r="FQ101"/>
  <c r="FQ26" s="1"/>
  <c r="FR101"/>
  <c r="FR26" s="1"/>
  <c r="FU101"/>
  <c r="FU26" s="1"/>
  <c r="FV101"/>
  <c r="FV26" s="1"/>
  <c r="GC101"/>
  <c r="GC26" s="1"/>
  <c r="GD101"/>
  <c r="GD26" s="1"/>
  <c r="GE101"/>
  <c r="GE26" s="1"/>
  <c r="D131"/>
  <c r="E133"/>
  <c r="Z133"/>
  <c r="AA133"/>
  <c r="AM133"/>
  <c r="AN133"/>
  <c r="BE133"/>
  <c r="BF133"/>
  <c r="BG133"/>
  <c r="BH133"/>
  <c r="BI133"/>
  <c r="BJ133"/>
  <c r="BK133"/>
  <c r="BL133"/>
  <c r="BM133"/>
  <c r="BN133"/>
  <c r="BO133"/>
  <c r="BP133"/>
  <c r="BQ133"/>
  <c r="BR133"/>
  <c r="BS133"/>
  <c r="BT133"/>
  <c r="BU133"/>
  <c r="BV133"/>
  <c r="BW133"/>
  <c r="CN133"/>
  <c r="CO133"/>
  <c r="CP133"/>
  <c r="CQ133"/>
  <c r="CR133"/>
  <c r="CS133"/>
  <c r="CT133"/>
  <c r="CU133"/>
  <c r="CV133"/>
  <c r="CW133"/>
  <c r="CX133"/>
  <c r="CY133"/>
  <c r="CZ133"/>
  <c r="DA133"/>
  <c r="DB133"/>
  <c r="DC133"/>
  <c r="DD133"/>
  <c r="DE133"/>
  <c r="DF133"/>
  <c r="DR133"/>
  <c r="DS133"/>
  <c r="EE133"/>
  <c r="EF133"/>
  <c r="EW133"/>
  <c r="EX133"/>
  <c r="EY133"/>
  <c r="EZ133"/>
  <c r="FA133"/>
  <c r="FB133"/>
  <c r="FC133"/>
  <c r="FD133"/>
  <c r="FE133"/>
  <c r="FF133"/>
  <c r="FG133"/>
  <c r="FH133"/>
  <c r="FI133"/>
  <c r="FJ133"/>
  <c r="FK133"/>
  <c r="FL133"/>
  <c r="FM133"/>
  <c r="FN133"/>
  <c r="FO133"/>
  <c r="GF133"/>
  <c r="GG133"/>
  <c r="GH133"/>
  <c r="GI133"/>
  <c r="GJ133"/>
  <c r="GK133"/>
  <c r="GL133"/>
  <c r="GM133"/>
  <c r="GN133"/>
  <c r="GO133"/>
  <c r="GP133"/>
  <c r="GQ133"/>
  <c r="GR133"/>
  <c r="GS133"/>
  <c r="GT133"/>
  <c r="GU133"/>
  <c r="GV133"/>
  <c r="GW133"/>
  <c r="GX133"/>
  <c r="AC135"/>
  <c r="AD135"/>
  <c r="AE135"/>
  <c r="AF135"/>
  <c r="AG135"/>
  <c r="AH135"/>
  <c r="CV135" s="1"/>
  <c r="AI135"/>
  <c r="AJ135"/>
  <c r="CX135" s="1"/>
  <c r="CQ135"/>
  <c r="CR135"/>
  <c r="CS135"/>
  <c r="CU135"/>
  <c r="CW135"/>
  <c r="FR135"/>
  <c r="GL135"/>
  <c r="GO135"/>
  <c r="GP135"/>
  <c r="GV135"/>
  <c r="HC135"/>
  <c r="AC136"/>
  <c r="AE136"/>
  <c r="AD136" s="1"/>
  <c r="AF136"/>
  <c r="AG136"/>
  <c r="CU136" s="1"/>
  <c r="AH136"/>
  <c r="AI136"/>
  <c r="CW136" s="1"/>
  <c r="AJ136"/>
  <c r="CR136"/>
  <c r="CT136"/>
  <c r="CV136"/>
  <c r="CX136"/>
  <c r="FR136"/>
  <c r="GL136"/>
  <c r="GO136"/>
  <c r="GP136"/>
  <c r="GV136"/>
  <c r="HC136" s="1"/>
  <c r="D138"/>
  <c r="E140"/>
  <c r="Z140"/>
  <c r="AA140"/>
  <c r="AM140"/>
  <c r="AN140"/>
  <c r="BE140"/>
  <c r="BF140"/>
  <c r="BG140"/>
  <c r="BH140"/>
  <c r="BI140"/>
  <c r="BJ140"/>
  <c r="BK140"/>
  <c r="BL140"/>
  <c r="BM140"/>
  <c r="BN140"/>
  <c r="BO140"/>
  <c r="BP140"/>
  <c r="BQ140"/>
  <c r="BR140"/>
  <c r="BS140"/>
  <c r="BT140"/>
  <c r="BU140"/>
  <c r="BV140"/>
  <c r="BW140"/>
  <c r="CN140"/>
  <c r="CO140"/>
  <c r="CP140"/>
  <c r="CQ140"/>
  <c r="CR140"/>
  <c r="CS140"/>
  <c r="CT140"/>
  <c r="CU140"/>
  <c r="CV140"/>
  <c r="CW140"/>
  <c r="CX140"/>
  <c r="CY140"/>
  <c r="CZ140"/>
  <c r="DA140"/>
  <c r="DB140"/>
  <c r="DC140"/>
  <c r="DD140"/>
  <c r="DE140"/>
  <c r="DF140"/>
  <c r="DR140"/>
  <c r="DS140"/>
  <c r="EE140"/>
  <c r="EF140"/>
  <c r="EW140"/>
  <c r="EX140"/>
  <c r="EY140"/>
  <c r="EZ140"/>
  <c r="FA140"/>
  <c r="FB140"/>
  <c r="FC140"/>
  <c r="FD140"/>
  <c r="FE140"/>
  <c r="FF140"/>
  <c r="FG140"/>
  <c r="FH140"/>
  <c r="FI140"/>
  <c r="FJ140"/>
  <c r="FK140"/>
  <c r="FL140"/>
  <c r="FM140"/>
  <c r="FN140"/>
  <c r="FO140"/>
  <c r="GF140"/>
  <c r="GG140"/>
  <c r="GH140"/>
  <c r="GI140"/>
  <c r="GJ140"/>
  <c r="GK140"/>
  <c r="GL140"/>
  <c r="GM140"/>
  <c r="GN140"/>
  <c r="GO140"/>
  <c r="GP140"/>
  <c r="GQ140"/>
  <c r="GR140"/>
  <c r="GS140"/>
  <c r="GT140"/>
  <c r="GU140"/>
  <c r="GV140"/>
  <c r="GW140"/>
  <c r="GX140"/>
  <c r="C142"/>
  <c r="D142"/>
  <c r="K142"/>
  <c r="S142"/>
  <c r="CY142" s="1"/>
  <c r="X142" s="1"/>
  <c r="AC142"/>
  <c r="P142" s="1"/>
  <c r="AE142"/>
  <c r="Q142" s="1"/>
  <c r="AF142"/>
  <c r="AG142"/>
  <c r="CU142" s="1"/>
  <c r="T142" s="1"/>
  <c r="AH142"/>
  <c r="AI142"/>
  <c r="CW142" s="1"/>
  <c r="V142" s="1"/>
  <c r="AJ142"/>
  <c r="CR142"/>
  <c r="CT142"/>
  <c r="CV142"/>
  <c r="U142" s="1"/>
  <c r="CX142"/>
  <c r="W142" s="1"/>
  <c r="CZ142"/>
  <c r="Y142" s="1"/>
  <c r="FR142"/>
  <c r="GL142"/>
  <c r="GN142"/>
  <c r="GP142"/>
  <c r="GV142"/>
  <c r="HC142" s="1"/>
  <c r="GX142" s="1"/>
  <c r="C143"/>
  <c r="D143"/>
  <c r="K143"/>
  <c r="P143"/>
  <c r="K180" i="7" s="1"/>
  <c r="R143" i="1"/>
  <c r="GK143" s="1"/>
  <c r="AC143"/>
  <c r="AD143"/>
  <c r="AB143" s="1"/>
  <c r="AE143"/>
  <c r="Q143" s="1"/>
  <c r="K178" i="7" s="1"/>
  <c r="AF143" i="1"/>
  <c r="S143" s="1"/>
  <c r="K177" i="7" s="1"/>
  <c r="AG143" i="1"/>
  <c r="AH143"/>
  <c r="CV143" s="1"/>
  <c r="U143" s="1"/>
  <c r="AI143"/>
  <c r="AJ143"/>
  <c r="CX143" s="1"/>
  <c r="W143" s="1"/>
  <c r="CQ143"/>
  <c r="CR143"/>
  <c r="CS143"/>
  <c r="CU143"/>
  <c r="T143" s="1"/>
  <c r="CW143"/>
  <c r="V143" s="1"/>
  <c r="FR143"/>
  <c r="GL143"/>
  <c r="GN143"/>
  <c r="GP143"/>
  <c r="GV143"/>
  <c r="GX143"/>
  <c r="HC143"/>
  <c r="S144"/>
  <c r="K144"/>
  <c r="AC144"/>
  <c r="P144" s="1"/>
  <c r="AE144"/>
  <c r="Q144" s="1"/>
  <c r="AF144"/>
  <c r="AG144"/>
  <c r="CU144" s="1"/>
  <c r="T144" s="1"/>
  <c r="AH144"/>
  <c r="AI144"/>
  <c r="CW144" s="1"/>
  <c r="V144" s="1"/>
  <c r="AJ144"/>
  <c r="CR144"/>
  <c r="CT144"/>
  <c r="CV144"/>
  <c r="U144" s="1"/>
  <c r="CX144"/>
  <c r="W144" s="1"/>
  <c r="FR144"/>
  <c r="GL144"/>
  <c r="GN144"/>
  <c r="GP144"/>
  <c r="GV144"/>
  <c r="HC144" s="1"/>
  <c r="GX144" s="1"/>
  <c r="K145"/>
  <c r="P145"/>
  <c r="K189" i="7" s="1"/>
  <c r="R145" i="1"/>
  <c r="GK145" s="1"/>
  <c r="AC145"/>
  <c r="AD145"/>
  <c r="AE145"/>
  <c r="Q145" s="1"/>
  <c r="AF145"/>
  <c r="AB145" s="1"/>
  <c r="AG145"/>
  <c r="AH145"/>
  <c r="CV145" s="1"/>
  <c r="U145" s="1"/>
  <c r="AI145"/>
  <c r="AJ145"/>
  <c r="CX145" s="1"/>
  <c r="W145" s="1"/>
  <c r="CQ145"/>
  <c r="CR145"/>
  <c r="CS145"/>
  <c r="CU145"/>
  <c r="T145" s="1"/>
  <c r="CW145"/>
  <c r="V145" s="1"/>
  <c r="FR145"/>
  <c r="GL145"/>
  <c r="GN145"/>
  <c r="GP145"/>
  <c r="GV145"/>
  <c r="HC145" s="1"/>
  <c r="GX145" s="1"/>
  <c r="C146"/>
  <c r="D146"/>
  <c r="S146"/>
  <c r="K146"/>
  <c r="AC146"/>
  <c r="P146" s="1"/>
  <c r="AE146"/>
  <c r="Q146" s="1"/>
  <c r="AF146"/>
  <c r="AG146"/>
  <c r="CU146" s="1"/>
  <c r="T146" s="1"/>
  <c r="AH146"/>
  <c r="AI146"/>
  <c r="CW146" s="1"/>
  <c r="V146" s="1"/>
  <c r="AJ146"/>
  <c r="CR146"/>
  <c r="CT146"/>
  <c r="CV146"/>
  <c r="U146" s="1"/>
  <c r="CX146"/>
  <c r="W146" s="1"/>
  <c r="FR146"/>
  <c r="GL146"/>
  <c r="GN146"/>
  <c r="GP146"/>
  <c r="GV146"/>
  <c r="HC146" s="1"/>
  <c r="GX146" s="1"/>
  <c r="C147"/>
  <c r="D147"/>
  <c r="K147"/>
  <c r="P147"/>
  <c r="K198" i="7" s="1"/>
  <c r="R147" i="1"/>
  <c r="GK147" s="1"/>
  <c r="AC147"/>
  <c r="AD147"/>
  <c r="AB147" s="1"/>
  <c r="AE147"/>
  <c r="Q147" s="1"/>
  <c r="K196" i="7" s="1"/>
  <c r="AF147" i="1"/>
  <c r="S147" s="1"/>
  <c r="K195" i="7" s="1"/>
  <c r="AG147" i="1"/>
  <c r="AH147"/>
  <c r="CV147" s="1"/>
  <c r="U147" s="1"/>
  <c r="I203" i="7" s="1"/>
  <c r="AB203" s="1"/>
  <c r="AI147" i="1"/>
  <c r="AJ147"/>
  <c r="CX147" s="1"/>
  <c r="W147" s="1"/>
  <c r="CQ147"/>
  <c r="CR147"/>
  <c r="CS147"/>
  <c r="CU147"/>
  <c r="T147" s="1"/>
  <c r="CW147"/>
  <c r="V147" s="1"/>
  <c r="FR147"/>
  <c r="GL147"/>
  <c r="GN147"/>
  <c r="GP147"/>
  <c r="GV147"/>
  <c r="GX147"/>
  <c r="HC147"/>
  <c r="I148"/>
  <c r="Q148" s="1"/>
  <c r="AC148"/>
  <c r="AD148"/>
  <c r="AE148"/>
  <c r="AF148"/>
  <c r="AB148" s="1"/>
  <c r="AG148"/>
  <c r="AH148"/>
  <c r="CV148" s="1"/>
  <c r="AI148"/>
  <c r="AJ148"/>
  <c r="CX148" s="1"/>
  <c r="CQ148"/>
  <c r="CR148"/>
  <c r="CS148"/>
  <c r="CU148"/>
  <c r="CW148"/>
  <c r="FR148"/>
  <c r="GL148"/>
  <c r="GN148"/>
  <c r="GP148"/>
  <c r="GV148"/>
  <c r="HC148" s="1"/>
  <c r="I149"/>
  <c r="Q149" s="1"/>
  <c r="R149"/>
  <c r="GK149" s="1"/>
  <c r="AC149"/>
  <c r="AD149"/>
  <c r="AB149" s="1"/>
  <c r="AE149"/>
  <c r="AF149"/>
  <c r="S149" s="1"/>
  <c r="AG149"/>
  <c r="AH149"/>
  <c r="CV149" s="1"/>
  <c r="U149" s="1"/>
  <c r="AI149"/>
  <c r="AJ149"/>
  <c r="CX149" s="1"/>
  <c r="W149" s="1"/>
  <c r="CQ149"/>
  <c r="CR149"/>
  <c r="CS149"/>
  <c r="CU149"/>
  <c r="T149" s="1"/>
  <c r="CW149"/>
  <c r="V149" s="1"/>
  <c r="FR149"/>
  <c r="GL149"/>
  <c r="GN149"/>
  <c r="GP149"/>
  <c r="GV149"/>
  <c r="HC149"/>
  <c r="C150"/>
  <c r="D150"/>
  <c r="K150"/>
  <c r="S150"/>
  <c r="CY150" s="1"/>
  <c r="X150" s="1"/>
  <c r="AC150"/>
  <c r="AE150"/>
  <c r="R150" s="1"/>
  <c r="GK150" s="1"/>
  <c r="AF150"/>
  <c r="AG150"/>
  <c r="CU150" s="1"/>
  <c r="T150" s="1"/>
  <c r="AH150"/>
  <c r="AI150"/>
  <c r="CW150" s="1"/>
  <c r="V150" s="1"/>
  <c r="AJ150"/>
  <c r="CR150"/>
  <c r="CT150"/>
  <c r="CV150"/>
  <c r="U150" s="1"/>
  <c r="CX150"/>
  <c r="W150" s="1"/>
  <c r="CZ150"/>
  <c r="Y150" s="1"/>
  <c r="FR150"/>
  <c r="GL150"/>
  <c r="GN150"/>
  <c r="GP150"/>
  <c r="GV150"/>
  <c r="HC150"/>
  <c r="GX150" s="1"/>
  <c r="C151"/>
  <c r="D151"/>
  <c r="K151"/>
  <c r="P151"/>
  <c r="K213" i="7" s="1"/>
  <c r="R151" i="1"/>
  <c r="GK151" s="1"/>
  <c r="AC151"/>
  <c r="AD151"/>
  <c r="AE151"/>
  <c r="Q151" s="1"/>
  <c r="K211" i="7" s="1"/>
  <c r="AF151" i="1"/>
  <c r="AB151" s="1"/>
  <c r="AG151"/>
  <c r="AH151"/>
  <c r="CV151" s="1"/>
  <c r="U151" s="1"/>
  <c r="I217" i="7" s="1"/>
  <c r="AB217" s="1"/>
  <c r="AI151" i="1"/>
  <c r="AJ151"/>
  <c r="CX151" s="1"/>
  <c r="W151" s="1"/>
  <c r="CQ151"/>
  <c r="CR151"/>
  <c r="CS151"/>
  <c r="CU151"/>
  <c r="T151" s="1"/>
  <c r="CW151"/>
  <c r="V151" s="1"/>
  <c r="FR151"/>
  <c r="GL151"/>
  <c r="GN151"/>
  <c r="GP151"/>
  <c r="GV151"/>
  <c r="HC151" s="1"/>
  <c r="GX151" s="1"/>
  <c r="S152"/>
  <c r="CY152" s="1"/>
  <c r="X152" s="1"/>
  <c r="AC152"/>
  <c r="P152" s="1"/>
  <c r="CP152" s="1"/>
  <c r="O152" s="1"/>
  <c r="AE152"/>
  <c r="Q152" s="1"/>
  <c r="AF152"/>
  <c r="AG152"/>
  <c r="CU152" s="1"/>
  <c r="T152" s="1"/>
  <c r="AH152"/>
  <c r="AI152"/>
  <c r="CW152" s="1"/>
  <c r="V152" s="1"/>
  <c r="AJ152"/>
  <c r="CR152"/>
  <c r="CT152"/>
  <c r="CV152"/>
  <c r="U152" s="1"/>
  <c r="CX152"/>
  <c r="W152" s="1"/>
  <c r="CZ152"/>
  <c r="Y152" s="1"/>
  <c r="FR152"/>
  <c r="GL152"/>
  <c r="GN152"/>
  <c r="GP152"/>
  <c r="GV152"/>
  <c r="HC152" s="1"/>
  <c r="GX152" s="1"/>
  <c r="P153"/>
  <c r="K222" i="7" s="1"/>
  <c r="R153" i="1"/>
  <c r="GK153" s="1"/>
  <c r="AC153"/>
  <c r="AD153"/>
  <c r="AB153" s="1"/>
  <c r="AE153"/>
  <c r="Q153" s="1"/>
  <c r="AF153"/>
  <c r="S153" s="1"/>
  <c r="AG153"/>
  <c r="AH153"/>
  <c r="CV153" s="1"/>
  <c r="U153" s="1"/>
  <c r="AI153"/>
  <c r="AJ153"/>
  <c r="CX153" s="1"/>
  <c r="W153" s="1"/>
  <c r="CQ153"/>
  <c r="CR153"/>
  <c r="CS153"/>
  <c r="CU153"/>
  <c r="T153" s="1"/>
  <c r="CW153"/>
  <c r="V153" s="1"/>
  <c r="FR153"/>
  <c r="GL153"/>
  <c r="GN153"/>
  <c r="GP153"/>
  <c r="GV153"/>
  <c r="GX153"/>
  <c r="HC153"/>
  <c r="C154"/>
  <c r="D154"/>
  <c r="S154"/>
  <c r="CY154" s="1"/>
  <c r="X154" s="1"/>
  <c r="AC154"/>
  <c r="P154" s="1"/>
  <c r="CP154" s="1"/>
  <c r="O154" s="1"/>
  <c r="AE154"/>
  <c r="Q154" s="1"/>
  <c r="AF154"/>
  <c r="AG154"/>
  <c r="CU154" s="1"/>
  <c r="T154" s="1"/>
  <c r="AH154"/>
  <c r="AI154"/>
  <c r="CW154" s="1"/>
  <c r="V154" s="1"/>
  <c r="AJ154"/>
  <c r="CR154"/>
  <c r="CT154"/>
  <c r="CV154"/>
  <c r="U154" s="1"/>
  <c r="CX154"/>
  <c r="W154" s="1"/>
  <c r="CZ154"/>
  <c r="Y154" s="1"/>
  <c r="FR154"/>
  <c r="GL154"/>
  <c r="GN154"/>
  <c r="GP154"/>
  <c r="GV154"/>
  <c r="HC154" s="1"/>
  <c r="GX154" s="1"/>
  <c r="C155"/>
  <c r="D155"/>
  <c r="P155"/>
  <c r="R155"/>
  <c r="GK155" s="1"/>
  <c r="AC155"/>
  <c r="AD155"/>
  <c r="AE155"/>
  <c r="Q155" s="1"/>
  <c r="AF155"/>
  <c r="AB155" s="1"/>
  <c r="AG155"/>
  <c r="AH155"/>
  <c r="CV155" s="1"/>
  <c r="U155" s="1"/>
  <c r="AI155"/>
  <c r="AJ155"/>
  <c r="CX155" s="1"/>
  <c r="W155" s="1"/>
  <c r="CQ155"/>
  <c r="CR155"/>
  <c r="CS155"/>
  <c r="CU155"/>
  <c r="T155" s="1"/>
  <c r="CW155"/>
  <c r="V155" s="1"/>
  <c r="FR155"/>
  <c r="GL155"/>
  <c r="GN155"/>
  <c r="GP155"/>
  <c r="GV155"/>
  <c r="HC155" s="1"/>
  <c r="GX155" s="1"/>
  <c r="C156"/>
  <c r="D156"/>
  <c r="I156"/>
  <c r="S156" s="1"/>
  <c r="K156"/>
  <c r="AC156"/>
  <c r="P156" s="1"/>
  <c r="AE156"/>
  <c r="Q156" s="1"/>
  <c r="AF156"/>
  <c r="AG156"/>
  <c r="CU156" s="1"/>
  <c r="T156" s="1"/>
  <c r="AH156"/>
  <c r="AI156"/>
  <c r="CW156" s="1"/>
  <c r="V156" s="1"/>
  <c r="AJ156"/>
  <c r="CR156"/>
  <c r="CT156"/>
  <c r="CV156"/>
  <c r="U156" s="1"/>
  <c r="CX156"/>
  <c r="W156" s="1"/>
  <c r="FR156"/>
  <c r="GL156"/>
  <c r="GN156"/>
  <c r="GP156"/>
  <c r="GV156"/>
  <c r="HC156" s="1"/>
  <c r="GX156" s="1"/>
  <c r="C157"/>
  <c r="D157"/>
  <c r="I157"/>
  <c r="K157"/>
  <c r="P157"/>
  <c r="R157"/>
  <c r="GK157" s="1"/>
  <c r="AC157"/>
  <c r="AD157"/>
  <c r="AB157" s="1"/>
  <c r="AE157"/>
  <c r="Q157" s="1"/>
  <c r="AF157"/>
  <c r="S157" s="1"/>
  <c r="AG157"/>
  <c r="AH157"/>
  <c r="CV157" s="1"/>
  <c r="U157" s="1"/>
  <c r="AI157"/>
  <c r="AJ157"/>
  <c r="CX157" s="1"/>
  <c r="W157" s="1"/>
  <c r="CQ157"/>
  <c r="CR157"/>
  <c r="CS157"/>
  <c r="CU157"/>
  <c r="T157" s="1"/>
  <c r="CW157"/>
  <c r="V157" s="1"/>
  <c r="FR157"/>
  <c r="GL157"/>
  <c r="GN157"/>
  <c r="GP157"/>
  <c r="GV157"/>
  <c r="GX157"/>
  <c r="HC157"/>
  <c r="I158"/>
  <c r="Q158" s="1"/>
  <c r="R158"/>
  <c r="GK158" s="1"/>
  <c r="AC158"/>
  <c r="AD158"/>
  <c r="AE158"/>
  <c r="AF158"/>
  <c r="AB158" s="1"/>
  <c r="AG158"/>
  <c r="AH158"/>
  <c r="CV158" s="1"/>
  <c r="U158" s="1"/>
  <c r="AI158"/>
  <c r="AJ158"/>
  <c r="CX158" s="1"/>
  <c r="W158" s="1"/>
  <c r="CQ158"/>
  <c r="CR158"/>
  <c r="CS158"/>
  <c r="CU158"/>
  <c r="T158" s="1"/>
  <c r="CW158"/>
  <c r="V158" s="1"/>
  <c r="FR158"/>
  <c r="GL158"/>
  <c r="GN158"/>
  <c r="GP158"/>
  <c r="GV158"/>
  <c r="HC158" s="1"/>
  <c r="GX158" s="1"/>
  <c r="I159"/>
  <c r="Q159" s="1"/>
  <c r="P159"/>
  <c r="CP159" s="1"/>
  <c r="O159" s="1"/>
  <c r="R159"/>
  <c r="GK159" s="1"/>
  <c r="AC159"/>
  <c r="AD159"/>
  <c r="AB159" s="1"/>
  <c r="AE159"/>
  <c r="AF159"/>
  <c r="S159" s="1"/>
  <c r="AG159"/>
  <c r="AH159"/>
  <c r="CV159" s="1"/>
  <c r="U159" s="1"/>
  <c r="AI159"/>
  <c r="AJ159"/>
  <c r="CX159" s="1"/>
  <c r="W159" s="1"/>
  <c r="CQ159"/>
  <c r="CR159"/>
  <c r="CS159"/>
  <c r="CU159"/>
  <c r="T159" s="1"/>
  <c r="CW159"/>
  <c r="V159" s="1"/>
  <c r="FR159"/>
  <c r="GL159"/>
  <c r="GN159"/>
  <c r="GP159"/>
  <c r="GV159"/>
  <c r="HC159" s="1"/>
  <c r="GX159" s="1"/>
  <c r="C160"/>
  <c r="D160"/>
  <c r="I160"/>
  <c r="K160"/>
  <c r="S160"/>
  <c r="CZ160" s="1"/>
  <c r="Y160" s="1"/>
  <c r="AC160"/>
  <c r="AE160"/>
  <c r="R160" s="1"/>
  <c r="GK160" s="1"/>
  <c r="AF160"/>
  <c r="AG160"/>
  <c r="CU160" s="1"/>
  <c r="T160" s="1"/>
  <c r="AH160"/>
  <c r="AI160"/>
  <c r="CW160" s="1"/>
  <c r="V160" s="1"/>
  <c r="AJ160"/>
  <c r="CR160"/>
  <c r="CT160"/>
  <c r="CV160"/>
  <c r="U160" s="1"/>
  <c r="CX160"/>
  <c r="W160" s="1"/>
  <c r="FR160"/>
  <c r="GL160"/>
  <c r="GN160"/>
  <c r="GP160"/>
  <c r="GV160"/>
  <c r="HC160"/>
  <c r="GX160" s="1"/>
  <c r="C161"/>
  <c r="D161"/>
  <c r="I161"/>
  <c r="K161"/>
  <c r="P161"/>
  <c r="R161"/>
  <c r="GK161" s="1"/>
  <c r="AC161"/>
  <c r="AD161"/>
  <c r="AE161"/>
  <c r="Q161" s="1"/>
  <c r="AF161"/>
  <c r="AB161" s="1"/>
  <c r="AG161"/>
  <c r="AH161"/>
  <c r="CV161" s="1"/>
  <c r="U161" s="1"/>
  <c r="AI161"/>
  <c r="AJ161"/>
  <c r="CX161" s="1"/>
  <c r="W161" s="1"/>
  <c r="CQ161"/>
  <c r="CR161"/>
  <c r="CS161"/>
  <c r="CU161"/>
  <c r="T161" s="1"/>
  <c r="CW161"/>
  <c r="V161" s="1"/>
  <c r="FR161"/>
  <c r="GL161"/>
  <c r="GN161"/>
  <c r="GP161"/>
  <c r="GV161"/>
  <c r="HC161" s="1"/>
  <c r="GX161" s="1"/>
  <c r="I162"/>
  <c r="Q162" s="1"/>
  <c r="P162"/>
  <c r="R162"/>
  <c r="GK162" s="1"/>
  <c r="AC162"/>
  <c r="AD162"/>
  <c r="AB162" s="1"/>
  <c r="AE162"/>
  <c r="AF162"/>
  <c r="S162" s="1"/>
  <c r="AG162"/>
  <c r="AH162"/>
  <c r="CV162" s="1"/>
  <c r="U162" s="1"/>
  <c r="AI162"/>
  <c r="AJ162"/>
  <c r="CX162" s="1"/>
  <c r="W162" s="1"/>
  <c r="CQ162"/>
  <c r="CR162"/>
  <c r="CS162"/>
  <c r="CU162"/>
  <c r="T162" s="1"/>
  <c r="CW162"/>
  <c r="V162" s="1"/>
  <c r="FR162"/>
  <c r="GL162"/>
  <c r="GN162"/>
  <c r="GP162"/>
  <c r="GV162"/>
  <c r="GX162"/>
  <c r="HC162"/>
  <c r="I163"/>
  <c r="Q163" s="1"/>
  <c r="R163"/>
  <c r="GK163" s="1"/>
  <c r="AC163"/>
  <c r="AD163"/>
  <c r="AE163"/>
  <c r="AF163"/>
  <c r="AB163" s="1"/>
  <c r="AG163"/>
  <c r="AH163"/>
  <c r="CV163" s="1"/>
  <c r="U163" s="1"/>
  <c r="AI163"/>
  <c r="AJ163"/>
  <c r="CX163" s="1"/>
  <c r="W163" s="1"/>
  <c r="CQ163"/>
  <c r="CR163"/>
  <c r="CS163"/>
  <c r="CU163"/>
  <c r="T163" s="1"/>
  <c r="CW163"/>
  <c r="V163" s="1"/>
  <c r="FR163"/>
  <c r="GL163"/>
  <c r="GN163"/>
  <c r="GP163"/>
  <c r="GV163"/>
  <c r="HC163" s="1"/>
  <c r="GX163" s="1"/>
  <c r="I164"/>
  <c r="K135" s="1"/>
  <c r="P164"/>
  <c r="R164"/>
  <c r="GK164" s="1"/>
  <c r="AC164"/>
  <c r="AD164"/>
  <c r="AB164" s="1"/>
  <c r="AE164"/>
  <c r="AF164"/>
  <c r="S164" s="1"/>
  <c r="AG164"/>
  <c r="AH164"/>
  <c r="CV164" s="1"/>
  <c r="U164" s="1"/>
  <c r="AI164"/>
  <c r="AJ164"/>
  <c r="CX164" s="1"/>
  <c r="W164" s="1"/>
  <c r="CQ164"/>
  <c r="CR164"/>
  <c r="CS164"/>
  <c r="CU164"/>
  <c r="T164" s="1"/>
  <c r="CW164"/>
  <c r="V164" s="1"/>
  <c r="FR164"/>
  <c r="GL164"/>
  <c r="GN164"/>
  <c r="GP164"/>
  <c r="GV164"/>
  <c r="GX164"/>
  <c r="HC164"/>
  <c r="I165"/>
  <c r="I136" s="1"/>
  <c r="R165"/>
  <c r="GK165" s="1"/>
  <c r="AC165"/>
  <c r="AD165"/>
  <c r="AE165"/>
  <c r="AF165"/>
  <c r="AB165" s="1"/>
  <c r="AG165"/>
  <c r="AH165"/>
  <c r="CV165" s="1"/>
  <c r="U165" s="1"/>
  <c r="AI165"/>
  <c r="AJ165"/>
  <c r="CX165" s="1"/>
  <c r="W165" s="1"/>
  <c r="CQ165"/>
  <c r="CR165"/>
  <c r="CS165"/>
  <c r="CU165"/>
  <c r="T165" s="1"/>
  <c r="CW165"/>
  <c r="V165" s="1"/>
  <c r="FR165"/>
  <c r="GL165"/>
  <c r="GN165"/>
  <c r="GP165"/>
  <c r="GV165"/>
  <c r="HC165" s="1"/>
  <c r="GX165" s="1"/>
  <c r="I166"/>
  <c r="Q166" s="1"/>
  <c r="P166"/>
  <c r="R166"/>
  <c r="GK166" s="1"/>
  <c r="AC166"/>
  <c r="AD166"/>
  <c r="AB166" s="1"/>
  <c r="AE166"/>
  <c r="AF166"/>
  <c r="S166" s="1"/>
  <c r="AG166"/>
  <c r="AH166"/>
  <c r="CV166" s="1"/>
  <c r="U166" s="1"/>
  <c r="AI166"/>
  <c r="AJ166"/>
  <c r="CX166" s="1"/>
  <c r="W166" s="1"/>
  <c r="CQ166"/>
  <c r="CR166"/>
  <c r="CS166"/>
  <c r="CU166"/>
  <c r="T166" s="1"/>
  <c r="CW166"/>
  <c r="V166" s="1"/>
  <c r="FR166"/>
  <c r="GL166"/>
  <c r="GN166"/>
  <c r="GP166"/>
  <c r="GV166"/>
  <c r="GX166"/>
  <c r="HC166"/>
  <c r="I167"/>
  <c r="Q167" s="1"/>
  <c r="R167"/>
  <c r="GK167" s="1"/>
  <c r="AC167"/>
  <c r="AD167"/>
  <c r="AE167"/>
  <c r="AF167"/>
  <c r="AB167" s="1"/>
  <c r="AG167"/>
  <c r="AH167"/>
  <c r="CV167" s="1"/>
  <c r="U167" s="1"/>
  <c r="AI167"/>
  <c r="AJ167"/>
  <c r="CX167" s="1"/>
  <c r="W167" s="1"/>
  <c r="CQ167"/>
  <c r="CR167"/>
  <c r="CS167"/>
  <c r="CU167"/>
  <c r="T167" s="1"/>
  <c r="CW167"/>
  <c r="V167" s="1"/>
  <c r="FR167"/>
  <c r="GL167"/>
  <c r="GN167"/>
  <c r="GP167"/>
  <c r="GV167"/>
  <c r="HC167" s="1"/>
  <c r="GX167" s="1"/>
  <c r="D168"/>
  <c r="P168"/>
  <c r="R168"/>
  <c r="GK168" s="1"/>
  <c r="AC168"/>
  <c r="AD168"/>
  <c r="AB168" s="1"/>
  <c r="AE168"/>
  <c r="Q168" s="1"/>
  <c r="AF168"/>
  <c r="S168" s="1"/>
  <c r="AG168"/>
  <c r="AH168"/>
  <c r="CV168" s="1"/>
  <c r="U168" s="1"/>
  <c r="AI168"/>
  <c r="AJ168"/>
  <c r="CX168" s="1"/>
  <c r="W168" s="1"/>
  <c r="CQ168"/>
  <c r="CR168"/>
  <c r="CS168"/>
  <c r="CU168"/>
  <c r="T168" s="1"/>
  <c r="CW168"/>
  <c r="V168" s="1"/>
  <c r="FR168"/>
  <c r="GL168"/>
  <c r="GN168"/>
  <c r="GP168"/>
  <c r="GV168"/>
  <c r="HC168" s="1"/>
  <c r="GX168" s="1"/>
  <c r="D169"/>
  <c r="P169"/>
  <c r="K244" i="7" s="1"/>
  <c r="R169" i="1"/>
  <c r="GK169" s="1"/>
  <c r="AC169"/>
  <c r="AD169"/>
  <c r="AE169"/>
  <c r="Q169" s="1"/>
  <c r="K242" i="7" s="1"/>
  <c r="AF169" i="1"/>
  <c r="AB169" s="1"/>
  <c r="AG169"/>
  <c r="AH169"/>
  <c r="CV169" s="1"/>
  <c r="U169" s="1"/>
  <c r="I248" i="7" s="1"/>
  <c r="AB248" s="1"/>
  <c r="AI169" i="1"/>
  <c r="AJ169"/>
  <c r="CX169" s="1"/>
  <c r="W169" s="1"/>
  <c r="CQ169"/>
  <c r="CR169"/>
  <c r="CS169"/>
  <c r="CU169"/>
  <c r="T169" s="1"/>
  <c r="CW169"/>
  <c r="V169" s="1"/>
  <c r="FR169"/>
  <c r="GL169"/>
  <c r="GN169"/>
  <c r="GP169"/>
  <c r="GV169"/>
  <c r="HC169" s="1"/>
  <c r="GX169" s="1"/>
  <c r="S170"/>
  <c r="CY170" s="1"/>
  <c r="X170" s="1"/>
  <c r="AC170"/>
  <c r="P170" s="1"/>
  <c r="AE170"/>
  <c r="Q170" s="1"/>
  <c r="AF170"/>
  <c r="AG170"/>
  <c r="CU170" s="1"/>
  <c r="T170" s="1"/>
  <c r="AH170"/>
  <c r="AI170"/>
  <c r="CW170" s="1"/>
  <c r="V170" s="1"/>
  <c r="AJ170"/>
  <c r="CR170"/>
  <c r="CT170"/>
  <c r="CV170"/>
  <c r="U170" s="1"/>
  <c r="CX170"/>
  <c r="W170" s="1"/>
  <c r="CZ170"/>
  <c r="Y170" s="1"/>
  <c r="FR170"/>
  <c r="GL170"/>
  <c r="GN170"/>
  <c r="GP170"/>
  <c r="GV170"/>
  <c r="HC170" s="1"/>
  <c r="GX170" s="1"/>
  <c r="P171"/>
  <c r="K253" i="7" s="1"/>
  <c r="P254" s="1"/>
  <c r="R171" i="1"/>
  <c r="GK171" s="1"/>
  <c r="AC171"/>
  <c r="AD171"/>
  <c r="AB171" s="1"/>
  <c r="AE171"/>
  <c r="Q171" s="1"/>
  <c r="AF171"/>
  <c r="S171" s="1"/>
  <c r="AG171"/>
  <c r="AH171"/>
  <c r="CV171" s="1"/>
  <c r="U171" s="1"/>
  <c r="AI171"/>
  <c r="AJ171"/>
  <c r="CX171" s="1"/>
  <c r="W171" s="1"/>
  <c r="CQ171"/>
  <c r="CR171"/>
  <c r="CS171"/>
  <c r="CU171"/>
  <c r="T171" s="1"/>
  <c r="CW171"/>
  <c r="V171" s="1"/>
  <c r="FR171"/>
  <c r="GL171"/>
  <c r="GN171"/>
  <c r="GP171"/>
  <c r="GV171"/>
  <c r="HC171" s="1"/>
  <c r="GX171" s="1"/>
  <c r="B173"/>
  <c r="B140" s="1"/>
  <c r="C173"/>
  <c r="C140" s="1"/>
  <c r="D173"/>
  <c r="D140" s="1"/>
  <c r="F173"/>
  <c r="F140" s="1"/>
  <c r="G173"/>
  <c r="G140" s="1"/>
  <c r="BB173"/>
  <c r="BX173"/>
  <c r="BX140" s="1"/>
  <c r="BY173"/>
  <c r="CK173"/>
  <c r="CK140" s="1"/>
  <c r="CL173"/>
  <c r="CL140" s="1"/>
  <c r="CM173"/>
  <c r="CM140" s="1"/>
  <c r="DV173"/>
  <c r="EB173"/>
  <c r="EV173"/>
  <c r="P198" s="1"/>
  <c r="FP173"/>
  <c r="FP140" s="1"/>
  <c r="FQ173"/>
  <c r="FQ140" s="1"/>
  <c r="GC173"/>
  <c r="GC140" s="1"/>
  <c r="GD173"/>
  <c r="EU173" s="1"/>
  <c r="EU140" s="1"/>
  <c r="GE173"/>
  <c r="GE140" s="1"/>
  <c r="P189"/>
  <c r="B203"/>
  <c r="B133" s="1"/>
  <c r="C203"/>
  <c r="C133" s="1"/>
  <c r="D203"/>
  <c r="D133" s="1"/>
  <c r="F203"/>
  <c r="F133" s="1"/>
  <c r="G203"/>
  <c r="G133" s="1"/>
  <c r="AB203"/>
  <c r="AB133" s="1"/>
  <c r="AC203"/>
  <c r="AD203"/>
  <c r="AD133" s="1"/>
  <c r="AE203"/>
  <c r="AE133" s="1"/>
  <c r="AF203"/>
  <c r="AF133" s="1"/>
  <c r="AG203"/>
  <c r="AG133" s="1"/>
  <c r="AH203"/>
  <c r="AH133" s="1"/>
  <c r="AI203"/>
  <c r="AI133" s="1"/>
  <c r="AJ203"/>
  <c r="AJ133" s="1"/>
  <c r="AK203"/>
  <c r="AK133" s="1"/>
  <c r="AL203"/>
  <c r="AL133" s="1"/>
  <c r="BX203"/>
  <c r="BY203"/>
  <c r="BY133" s="1"/>
  <c r="BZ203"/>
  <c r="BZ133" s="1"/>
  <c r="CA203"/>
  <c r="CA133" s="1"/>
  <c r="CB203"/>
  <c r="CB133" s="1"/>
  <c r="CC203"/>
  <c r="CC133" s="1"/>
  <c r="CD203"/>
  <c r="CD133" s="1"/>
  <c r="CF203"/>
  <c r="CF133" s="1"/>
  <c r="CH203"/>
  <c r="CH133" s="1"/>
  <c r="CJ203"/>
  <c r="CJ133" s="1"/>
  <c r="CK203"/>
  <c r="CK133" s="1"/>
  <c r="CL203"/>
  <c r="CL133" s="1"/>
  <c r="CM203"/>
  <c r="CM133" s="1"/>
  <c r="DT203"/>
  <c r="DT133" s="1"/>
  <c r="DU203"/>
  <c r="FZ203" s="1"/>
  <c r="FZ133" s="1"/>
  <c r="DV203"/>
  <c r="DV133" s="1"/>
  <c r="DW203"/>
  <c r="DW133" s="1"/>
  <c r="DX203"/>
  <c r="DX133" s="1"/>
  <c r="DY203"/>
  <c r="DY133" s="1"/>
  <c r="DZ203"/>
  <c r="DZ133" s="1"/>
  <c r="EA203"/>
  <c r="EA133" s="1"/>
  <c r="EB203"/>
  <c r="EB133" s="1"/>
  <c r="EC203"/>
  <c r="EC133" s="1"/>
  <c r="ED203"/>
  <c r="ED133" s="1"/>
  <c r="FP203"/>
  <c r="FQ203"/>
  <c r="FQ133" s="1"/>
  <c r="FR203"/>
  <c r="FS203"/>
  <c r="FS133" s="1"/>
  <c r="FT203"/>
  <c r="FT133" s="1"/>
  <c r="FU203"/>
  <c r="FU133" s="1"/>
  <c r="FV203"/>
  <c r="FV133" s="1"/>
  <c r="GB203"/>
  <c r="GB133" s="1"/>
  <c r="GC203"/>
  <c r="GC133" s="1"/>
  <c r="GD203"/>
  <c r="GD133" s="1"/>
  <c r="GE203"/>
  <c r="GE133" s="1"/>
  <c r="B233"/>
  <c r="B22" s="1"/>
  <c r="C233"/>
  <c r="C22" s="1"/>
  <c r="D233"/>
  <c r="D22" s="1"/>
  <c r="F233"/>
  <c r="F22" s="1"/>
  <c r="G233"/>
  <c r="G22" s="1"/>
  <c r="B263"/>
  <c r="B18" s="1"/>
  <c r="C263"/>
  <c r="C18" s="1"/>
  <c r="D263"/>
  <c r="D18" s="1"/>
  <c r="F263"/>
  <c r="F18" s="1"/>
  <c r="G263"/>
  <c r="G18" s="1"/>
  <c r="F12" i="6"/>
  <c r="G12"/>
  <c r="CY12"/>
  <c r="CP170" i="1" l="1"/>
  <c r="O170" s="1"/>
  <c r="FV173"/>
  <c r="FR173"/>
  <c r="FY173" s="1"/>
  <c r="FT173"/>
  <c r="CD173"/>
  <c r="CB173"/>
  <c r="K243" i="7"/>
  <c r="I17"/>
  <c r="K233"/>
  <c r="J236" s="1"/>
  <c r="P223"/>
  <c r="J223"/>
  <c r="K212"/>
  <c r="K197"/>
  <c r="E199"/>
  <c r="I199"/>
  <c r="Y199" s="1"/>
  <c r="GX149" i="1"/>
  <c r="P149"/>
  <c r="CP149" s="1"/>
  <c r="O149" s="1"/>
  <c r="K199" i="7" s="1"/>
  <c r="U199"/>
  <c r="I202" s="1"/>
  <c r="DZ173" i="1"/>
  <c r="DM173" s="1"/>
  <c r="S199" i="7"/>
  <c r="I201" s="1"/>
  <c r="V199"/>
  <c r="K202" s="1"/>
  <c r="Q199"/>
  <c r="I200" s="1"/>
  <c r="GX148" i="1"/>
  <c r="U148"/>
  <c r="AH173" s="1"/>
  <c r="T148"/>
  <c r="W148"/>
  <c r="AJ173" s="1"/>
  <c r="AJ140" s="1"/>
  <c r="R148"/>
  <c r="GK148" s="1"/>
  <c r="V148"/>
  <c r="P191" i="7"/>
  <c r="J191"/>
  <c r="O191"/>
  <c r="K179"/>
  <c r="I184"/>
  <c r="AB184" s="1"/>
  <c r="EH173" i="1"/>
  <c r="P182" s="1"/>
  <c r="GA173"/>
  <c r="GA140" s="1"/>
  <c r="BZ173"/>
  <c r="CG173" s="1"/>
  <c r="CG140" s="1"/>
  <c r="U98"/>
  <c r="R98"/>
  <c r="GK98" s="1"/>
  <c r="GX96"/>
  <c r="Q96"/>
  <c r="CP96" s="1"/>
  <c r="O96" s="1"/>
  <c r="GX98"/>
  <c r="V98"/>
  <c r="T98"/>
  <c r="S98"/>
  <c r="CZ98" s="1"/>
  <c r="Y98" s="1"/>
  <c r="T96"/>
  <c r="W96"/>
  <c r="S96"/>
  <c r="Q153" i="7"/>
  <c r="E153"/>
  <c r="I156"/>
  <c r="U153"/>
  <c r="U81" i="1"/>
  <c r="I162" i="7" s="1"/>
  <c r="AB162" s="1"/>
  <c r="S153"/>
  <c r="V153"/>
  <c r="I155"/>
  <c r="W155" s="1"/>
  <c r="I157"/>
  <c r="W157" s="1"/>
  <c r="CY82" i="1"/>
  <c r="X82" s="1"/>
  <c r="CZ82"/>
  <c r="Y82" s="1"/>
  <c r="W78"/>
  <c r="S78"/>
  <c r="K115" i="7"/>
  <c r="K117"/>
  <c r="CY59" i="1"/>
  <c r="X59" s="1"/>
  <c r="CZ59"/>
  <c r="Y59" s="1"/>
  <c r="U59"/>
  <c r="V59"/>
  <c r="Q59"/>
  <c r="BZ101"/>
  <c r="BZ26" s="1"/>
  <c r="T59"/>
  <c r="GX59"/>
  <c r="P59"/>
  <c r="GX53"/>
  <c r="U53"/>
  <c r="I55"/>
  <c r="S55" s="1"/>
  <c r="CZ55" s="1"/>
  <c r="Y55" s="1"/>
  <c r="Q53"/>
  <c r="P53"/>
  <c r="T55"/>
  <c r="T53"/>
  <c r="AG101" s="1"/>
  <c r="T101" s="1"/>
  <c r="W53"/>
  <c r="K87" i="7"/>
  <c r="CY49" i="1"/>
  <c r="X49" s="1"/>
  <c r="CZ49"/>
  <c r="Y49" s="1"/>
  <c r="CY51"/>
  <c r="X51" s="1"/>
  <c r="CZ51"/>
  <c r="Y51" s="1"/>
  <c r="U51"/>
  <c r="V51"/>
  <c r="Q51"/>
  <c r="U49"/>
  <c r="V49"/>
  <c r="Q49"/>
  <c r="T51"/>
  <c r="T49"/>
  <c r="GX51"/>
  <c r="P51"/>
  <c r="GX49"/>
  <c r="P49"/>
  <c r="CP49" s="1"/>
  <c r="O49" s="1"/>
  <c r="GX45"/>
  <c r="U45"/>
  <c r="V45"/>
  <c r="R45"/>
  <c r="GK45" s="1"/>
  <c r="U39"/>
  <c r="V39"/>
  <c r="R39"/>
  <c r="GK39" s="1"/>
  <c r="T39"/>
  <c r="GX39"/>
  <c r="S50" i="7"/>
  <c r="V50"/>
  <c r="S51"/>
  <c r="V51"/>
  <c r="R34" i="1"/>
  <c r="GK34" s="1"/>
  <c r="CZ32"/>
  <c r="Y32" s="1"/>
  <c r="T46" i="7" s="1"/>
  <c r="K53" s="1"/>
  <c r="Q50"/>
  <c r="I52" s="1"/>
  <c r="Q51"/>
  <c r="K48"/>
  <c r="E50"/>
  <c r="I50"/>
  <c r="X50" s="1"/>
  <c r="E51"/>
  <c r="I51"/>
  <c r="X51" s="1"/>
  <c r="CY35" i="1"/>
  <c r="X35" s="1"/>
  <c r="CZ35"/>
  <c r="Y35" s="1"/>
  <c r="CY33"/>
  <c r="X33" s="1"/>
  <c r="CZ33"/>
  <c r="Y33" s="1"/>
  <c r="T35"/>
  <c r="U33"/>
  <c r="V33"/>
  <c r="Q33"/>
  <c r="V35"/>
  <c r="Q35"/>
  <c r="T33"/>
  <c r="GX33"/>
  <c r="P33"/>
  <c r="CP33" s="1"/>
  <c r="O33" s="1"/>
  <c r="CG101"/>
  <c r="CG26" s="1"/>
  <c r="Y251" i="7"/>
  <c r="I53"/>
  <c r="H254"/>
  <c r="I233"/>
  <c r="O238" s="1"/>
  <c r="X44"/>
  <c r="I19"/>
  <c r="H135"/>
  <c r="O187"/>
  <c r="O251"/>
  <c r="J135"/>
  <c r="O220"/>
  <c r="Y238"/>
  <c r="O44"/>
  <c r="P137"/>
  <c r="X137"/>
  <c r="H191"/>
  <c r="H218"/>
  <c r="Y220"/>
  <c r="O223"/>
  <c r="W241"/>
  <c r="J254"/>
  <c r="W73"/>
  <c r="W100"/>
  <c r="O137"/>
  <c r="H185"/>
  <c r="Y187"/>
  <c r="W195"/>
  <c r="H223"/>
  <c r="O254"/>
  <c r="W35"/>
  <c r="H42"/>
  <c r="W48"/>
  <c r="W115"/>
  <c r="H249"/>
  <c r="DH234" i="3"/>
  <c r="DI231"/>
  <c r="DI226"/>
  <c r="DF37"/>
  <c r="DI234"/>
  <c r="DI227"/>
  <c r="DG224"/>
  <c r="DJ224" s="1"/>
  <c r="DH39"/>
  <c r="DG37"/>
  <c r="DH224"/>
  <c r="DH37"/>
  <c r="FY140" i="1"/>
  <c r="EP173"/>
  <c r="BY140"/>
  <c r="FT140"/>
  <c r="EK173"/>
  <c r="FP133"/>
  <c r="FY203"/>
  <c r="FY133" s="1"/>
  <c r="AC133"/>
  <c r="CE203"/>
  <c r="CE133" s="1"/>
  <c r="EM173"/>
  <c r="FV140"/>
  <c r="CY164"/>
  <c r="X164" s="1"/>
  <c r="CZ164"/>
  <c r="Y164" s="1"/>
  <c r="CZ156"/>
  <c r="Y156" s="1"/>
  <c r="CY156"/>
  <c r="X156" s="1"/>
  <c r="CY149"/>
  <c r="X149" s="1"/>
  <c r="R199" i="7" s="1"/>
  <c r="CZ149" i="1"/>
  <c r="Y149" s="1"/>
  <c r="T199" i="7" s="1"/>
  <c r="CZ144" i="1"/>
  <c r="Y144" s="1"/>
  <c r="CY144"/>
  <c r="X144" s="1"/>
  <c r="CY81"/>
  <c r="X81" s="1"/>
  <c r="R153" i="7" s="1"/>
  <c r="CZ81" i="1"/>
  <c r="Y81" s="1"/>
  <c r="T153" i="7" s="1"/>
  <c r="FX203" i="1"/>
  <c r="FX133" s="1"/>
  <c r="CP171"/>
  <c r="O171" s="1"/>
  <c r="CP162"/>
  <c r="O162" s="1"/>
  <c r="CP147"/>
  <c r="O147" s="1"/>
  <c r="CP146"/>
  <c r="O146" s="1"/>
  <c r="EA173"/>
  <c r="AG173"/>
  <c r="W136"/>
  <c r="EB140"/>
  <c r="DO173"/>
  <c r="F186"/>
  <c r="BB203"/>
  <c r="BB140"/>
  <c r="CY171"/>
  <c r="X171" s="1"/>
  <c r="R253" i="7" s="1"/>
  <c r="CZ171" i="1"/>
  <c r="Y171" s="1"/>
  <c r="T253" i="7" s="1"/>
  <c r="Q136" i="1"/>
  <c r="S136"/>
  <c r="CY162"/>
  <c r="X162" s="1"/>
  <c r="CZ162"/>
  <c r="Y162" s="1"/>
  <c r="CY147"/>
  <c r="X147" s="1"/>
  <c r="R193" i="7" s="1"/>
  <c r="CZ147" i="1"/>
  <c r="Y147" s="1"/>
  <c r="T193" i="7" s="1"/>
  <c r="K201" s="1"/>
  <c r="CP142" i="1"/>
  <c r="O142" s="1"/>
  <c r="ET173"/>
  <c r="CP168"/>
  <c r="O168" s="1"/>
  <c r="GM159"/>
  <c r="GO159" s="1"/>
  <c r="CJ173"/>
  <c r="GX136"/>
  <c r="T136"/>
  <c r="FR133"/>
  <c r="GA203"/>
  <c r="GA133" s="1"/>
  <c r="DU133"/>
  <c r="FW203"/>
  <c r="FW133" s="1"/>
  <c r="CG203"/>
  <c r="CG133" s="1"/>
  <c r="BX133"/>
  <c r="EV140"/>
  <c r="EV203"/>
  <c r="DV140"/>
  <c r="DI173"/>
  <c r="EI173"/>
  <c r="FR140"/>
  <c r="CB140"/>
  <c r="AS173"/>
  <c r="CY168"/>
  <c r="X168" s="1"/>
  <c r="CZ168"/>
  <c r="Y168" s="1"/>
  <c r="CY159"/>
  <c r="X159" s="1"/>
  <c r="CZ159"/>
  <c r="Y159" s="1"/>
  <c r="CZ146"/>
  <c r="Y146" s="1"/>
  <c r="CY146"/>
  <c r="X146" s="1"/>
  <c r="CZ96"/>
  <c r="Y96" s="1"/>
  <c r="CY96"/>
  <c r="X96" s="1"/>
  <c r="CY93"/>
  <c r="X93" s="1"/>
  <c r="CZ93"/>
  <c r="Y93" s="1"/>
  <c r="AP173"/>
  <c r="CP166"/>
  <c r="O166" s="1"/>
  <c r="AB160"/>
  <c r="CP157"/>
  <c r="O157" s="1"/>
  <c r="CP156"/>
  <c r="O156" s="1"/>
  <c r="CP155"/>
  <c r="O155" s="1"/>
  <c r="CP153"/>
  <c r="O153" s="1"/>
  <c r="CP144"/>
  <c r="O144" s="1"/>
  <c r="CP143"/>
  <c r="O143" s="1"/>
  <c r="AI173"/>
  <c r="P136"/>
  <c r="CP136" s="1"/>
  <c r="O136" s="1"/>
  <c r="CD140"/>
  <c r="AU173"/>
  <c r="CY166"/>
  <c r="X166" s="1"/>
  <c r="CZ166"/>
  <c r="Y166" s="1"/>
  <c r="CY157"/>
  <c r="X157" s="1"/>
  <c r="CZ157"/>
  <c r="Y157" s="1"/>
  <c r="CY153"/>
  <c r="X153" s="1"/>
  <c r="R222" i="7" s="1"/>
  <c r="CZ153" i="1"/>
  <c r="Y153" s="1"/>
  <c r="T222" i="7" s="1"/>
  <c r="CY143" i="1"/>
  <c r="X143" s="1"/>
  <c r="R175" i="7" s="1"/>
  <c r="K181" s="1"/>
  <c r="CZ143" i="1"/>
  <c r="Y143" s="1"/>
  <c r="T175" i="7" s="1"/>
  <c r="K182" s="1"/>
  <c r="CY90" i="1"/>
  <c r="X90" s="1"/>
  <c r="CZ90"/>
  <c r="Y90" s="1"/>
  <c r="EU203"/>
  <c r="GM149"/>
  <c r="GO149" s="1"/>
  <c r="GB173"/>
  <c r="DY173"/>
  <c r="U136"/>
  <c r="V136"/>
  <c r="CV252" i="3"/>
  <c r="CW254"/>
  <c r="CU252"/>
  <c r="CX253"/>
  <c r="CX255"/>
  <c r="CX257"/>
  <c r="CX261"/>
  <c r="CX265"/>
  <c r="CW253"/>
  <c r="CW255"/>
  <c r="CW257"/>
  <c r="CX260"/>
  <c r="CX264"/>
  <c r="CU204"/>
  <c r="CX204"/>
  <c r="CV204"/>
  <c r="CW205"/>
  <c r="CX206"/>
  <c r="CX207"/>
  <c r="CU194"/>
  <c r="CX194"/>
  <c r="CX196"/>
  <c r="CW195"/>
  <c r="CX197"/>
  <c r="R94" i="1"/>
  <c r="GK94" s="1"/>
  <c r="CS94"/>
  <c r="CX172" i="3"/>
  <c r="CV172"/>
  <c r="CU172"/>
  <c r="CX173"/>
  <c r="CX175"/>
  <c r="CX178"/>
  <c r="CS91" i="1"/>
  <c r="P90"/>
  <c r="CQ90"/>
  <c r="CS87"/>
  <c r="AD87"/>
  <c r="AD86"/>
  <c r="R86"/>
  <c r="GK86" s="1"/>
  <c r="CS86"/>
  <c r="CQ83"/>
  <c r="CQ79"/>
  <c r="P77"/>
  <c r="CQ77"/>
  <c r="P73"/>
  <c r="CQ73"/>
  <c r="CY65"/>
  <c r="X65" s="1"/>
  <c r="CZ65"/>
  <c r="Y65" s="1"/>
  <c r="CZ44"/>
  <c r="Y44" s="1"/>
  <c r="T71" i="7" s="1"/>
  <c r="CY44" i="1"/>
  <c r="X44" s="1"/>
  <c r="R71" i="7" s="1"/>
  <c r="CI203" i="1"/>
  <c r="CI133" s="1"/>
  <c r="EG173"/>
  <c r="DW173"/>
  <c r="BC173"/>
  <c r="CS170"/>
  <c r="R170"/>
  <c r="GK170" s="1"/>
  <c r="GM170" s="1"/>
  <c r="GO170" s="1"/>
  <c r="CT169"/>
  <c r="S169"/>
  <c r="K241" i="7" s="1"/>
  <c r="CT167" i="1"/>
  <c r="S167"/>
  <c r="CT165"/>
  <c r="S165"/>
  <c r="Q164"/>
  <c r="CP164" s="1"/>
  <c r="O164" s="1"/>
  <c r="GM164" s="1"/>
  <c r="GO164" s="1"/>
  <c r="CT163"/>
  <c r="S163"/>
  <c r="CT161"/>
  <c r="S161"/>
  <c r="CY160"/>
  <c r="X160" s="1"/>
  <c r="CQ160"/>
  <c r="AD160"/>
  <c r="P160"/>
  <c r="CT158"/>
  <c r="S158"/>
  <c r="CS156"/>
  <c r="AB156"/>
  <c r="R156"/>
  <c r="GK156" s="1"/>
  <c r="CT155"/>
  <c r="S155"/>
  <c r="CS154"/>
  <c r="R154"/>
  <c r="GK154" s="1"/>
  <c r="GM154" s="1"/>
  <c r="GO154" s="1"/>
  <c r="CS152"/>
  <c r="R152"/>
  <c r="GK152" s="1"/>
  <c r="GM152" s="1"/>
  <c r="GO152" s="1"/>
  <c r="CT151"/>
  <c r="S151"/>
  <c r="K210" i="7" s="1"/>
  <c r="CQ150" i="1"/>
  <c r="AD150"/>
  <c r="AB150" s="1"/>
  <c r="P150"/>
  <c r="CT148"/>
  <c r="S148"/>
  <c r="AF173" s="1"/>
  <c r="CS146"/>
  <c r="R146"/>
  <c r="GK146" s="1"/>
  <c r="CT145"/>
  <c r="S145"/>
  <c r="CS144"/>
  <c r="R144"/>
  <c r="GK144" s="1"/>
  <c r="CS142"/>
  <c r="R142"/>
  <c r="GD140"/>
  <c r="CS136"/>
  <c r="AB136"/>
  <c r="R136"/>
  <c r="GK136" s="1"/>
  <c r="K136"/>
  <c r="I135"/>
  <c r="U135" s="1"/>
  <c r="FY101"/>
  <c r="ET101"/>
  <c r="EL101"/>
  <c r="EH101"/>
  <c r="BD101"/>
  <c r="CS99"/>
  <c r="I99"/>
  <c r="GX99" s="1"/>
  <c r="CY98"/>
  <c r="X98" s="1"/>
  <c r="CQ98"/>
  <c r="P98"/>
  <c r="CS97"/>
  <c r="R97"/>
  <c r="GK97" s="1"/>
  <c r="CT96"/>
  <c r="CY95"/>
  <c r="X95" s="1"/>
  <c r="CQ95"/>
  <c r="P95"/>
  <c r="CP95" s="1"/>
  <c r="O95" s="1"/>
  <c r="R93"/>
  <c r="GK93" s="1"/>
  <c r="CT92"/>
  <c r="Q82"/>
  <c r="T81"/>
  <c r="Q81"/>
  <c r="K156" i="7" s="1"/>
  <c r="CP78" i="1"/>
  <c r="O78" s="1"/>
  <c r="CP76"/>
  <c r="O76" s="1"/>
  <c r="CP62"/>
  <c r="O62" s="1"/>
  <c r="CP57"/>
  <c r="O57" s="1"/>
  <c r="CU267" i="3"/>
  <c r="CX267"/>
  <c r="CX269"/>
  <c r="CX272"/>
  <c r="CX276"/>
  <c r="CX280"/>
  <c r="CW269"/>
  <c r="CX271"/>
  <c r="CX275"/>
  <c r="CX279"/>
  <c r="CU209"/>
  <c r="CX211"/>
  <c r="CW211"/>
  <c r="CX212"/>
  <c r="CX214"/>
  <c r="CX215"/>
  <c r="R90" i="1"/>
  <c r="GK90" s="1"/>
  <c r="AD90"/>
  <c r="AB90" s="1"/>
  <c r="AD83"/>
  <c r="AB83" s="1"/>
  <c r="CS83"/>
  <c r="AB82"/>
  <c r="P82"/>
  <c r="CQ82"/>
  <c r="P81"/>
  <c r="CQ81"/>
  <c r="CS79"/>
  <c r="AD79"/>
  <c r="AB79" s="1"/>
  <c r="AD78"/>
  <c r="R78"/>
  <c r="GK78" s="1"/>
  <c r="CS78"/>
  <c r="CZ70"/>
  <c r="Y70" s="1"/>
  <c r="CY70"/>
  <c r="X70" s="1"/>
  <c r="CY57"/>
  <c r="X57" s="1"/>
  <c r="CZ57"/>
  <c r="Y57" s="1"/>
  <c r="CY29"/>
  <c r="X29" s="1"/>
  <c r="CZ29"/>
  <c r="Y29" s="1"/>
  <c r="BD173"/>
  <c r="P167"/>
  <c r="P165"/>
  <c r="P163"/>
  <c r="CP163" s="1"/>
  <c r="O163" s="1"/>
  <c r="Q160"/>
  <c r="P158"/>
  <c r="Q150"/>
  <c r="AD173" s="1"/>
  <c r="P148"/>
  <c r="CP148" s="1"/>
  <c r="O148" s="1"/>
  <c r="AB135"/>
  <c r="EU101"/>
  <c r="EM101"/>
  <c r="EI101"/>
  <c r="AO101"/>
  <c r="S97"/>
  <c r="CP97" s="1"/>
  <c r="O97" s="1"/>
  <c r="AD96"/>
  <c r="AB96" s="1"/>
  <c r="Q90"/>
  <c r="T89"/>
  <c r="CP88"/>
  <c r="O88" s="1"/>
  <c r="T85"/>
  <c r="CP84"/>
  <c r="O84" s="1"/>
  <c r="GX81"/>
  <c r="CY76"/>
  <c r="X76" s="1"/>
  <c r="T74"/>
  <c r="CP67"/>
  <c r="O67" s="1"/>
  <c r="CP54"/>
  <c r="O54" s="1"/>
  <c r="CP47"/>
  <c r="O47" s="1"/>
  <c r="CP38"/>
  <c r="O38" s="1"/>
  <c r="CP35"/>
  <c r="O35" s="1"/>
  <c r="CU282" i="3"/>
  <c r="CX282"/>
  <c r="CX284"/>
  <c r="CX287"/>
  <c r="CX291"/>
  <c r="CX295"/>
  <c r="CW284"/>
  <c r="CX286"/>
  <c r="CX290"/>
  <c r="CX294"/>
  <c r="CU216"/>
  <c r="CX222"/>
  <c r="CX217"/>
  <c r="CX218"/>
  <c r="CX219"/>
  <c r="CW217"/>
  <c r="CX220"/>
  <c r="CU179"/>
  <c r="CX180"/>
  <c r="CW180"/>
  <c r="CX183"/>
  <c r="P89" i="1"/>
  <c r="CP89" s="1"/>
  <c r="O89" s="1"/>
  <c r="CQ89"/>
  <c r="AB89"/>
  <c r="CU158" i="3"/>
  <c r="CW159"/>
  <c r="CW161"/>
  <c r="CX160"/>
  <c r="CX162"/>
  <c r="I91" i="1"/>
  <c r="T91" s="1"/>
  <c r="S88"/>
  <c r="CT88"/>
  <c r="P85"/>
  <c r="CP85" s="1"/>
  <c r="O85" s="1"/>
  <c r="CQ85"/>
  <c r="CU143" i="3"/>
  <c r="CX144"/>
  <c r="CX147"/>
  <c r="CW144"/>
  <c r="CX146"/>
  <c r="CX150"/>
  <c r="I87" i="1"/>
  <c r="U87" s="1"/>
  <c r="S84"/>
  <c r="CT84"/>
  <c r="R82"/>
  <c r="GK82" s="1"/>
  <c r="CS82"/>
  <c r="AD82"/>
  <c r="AD81"/>
  <c r="AB81" s="1"/>
  <c r="R81"/>
  <c r="CS81"/>
  <c r="CW133" i="3"/>
  <c r="CU132"/>
  <c r="CX133"/>
  <c r="CV132"/>
  <c r="P83" i="1"/>
  <c r="S80"/>
  <c r="CT80"/>
  <c r="CZ77"/>
  <c r="Y77" s="1"/>
  <c r="T141" i="7" s="1"/>
  <c r="CY77" i="1"/>
  <c r="X77" s="1"/>
  <c r="R141" i="7" s="1"/>
  <c r="CZ73" i="1"/>
  <c r="Y73" s="1"/>
  <c r="CY73"/>
  <c r="X73" s="1"/>
  <c r="CZ62"/>
  <c r="Y62" s="1"/>
  <c r="CY62"/>
  <c r="X62" s="1"/>
  <c r="CY47"/>
  <c r="X47" s="1"/>
  <c r="CZ47"/>
  <c r="Y47" s="1"/>
  <c r="AO173"/>
  <c r="CT171"/>
  <c r="CQ170"/>
  <c r="AD170"/>
  <c r="AB170" s="1"/>
  <c r="CT168"/>
  <c r="CT166"/>
  <c r="Q165"/>
  <c r="CT164"/>
  <c r="CT162"/>
  <c r="CS160"/>
  <c r="CT159"/>
  <c r="CT157"/>
  <c r="CQ156"/>
  <c r="AD156"/>
  <c r="CQ154"/>
  <c r="AD154"/>
  <c r="AB154" s="1"/>
  <c r="CT153"/>
  <c r="CQ152"/>
  <c r="AD152"/>
  <c r="AB152" s="1"/>
  <c r="CS150"/>
  <c r="CT149"/>
  <c r="CT147"/>
  <c r="CQ146"/>
  <c r="AD146"/>
  <c r="AB146" s="1"/>
  <c r="CQ144"/>
  <c r="AD144"/>
  <c r="AB144" s="1"/>
  <c r="CT143"/>
  <c r="CQ142"/>
  <c r="AD142"/>
  <c r="AB142" s="1"/>
  <c r="CQ136"/>
  <c r="CT135"/>
  <c r="GA101"/>
  <c r="EV101"/>
  <c r="BB101"/>
  <c r="AT101"/>
  <c r="AP101"/>
  <c r="AD97"/>
  <c r="AB97" s="1"/>
  <c r="AB94"/>
  <c r="P94"/>
  <c r="CP94" s="1"/>
  <c r="O94" s="1"/>
  <c r="GM94" s="1"/>
  <c r="GN94" s="1"/>
  <c r="S92"/>
  <c r="CP92" s="1"/>
  <c r="O92" s="1"/>
  <c r="AB91"/>
  <c r="P91"/>
  <c r="AB88"/>
  <c r="AB84"/>
  <c r="AB80"/>
  <c r="P74"/>
  <c r="CP59"/>
  <c r="O59" s="1"/>
  <c r="CP44"/>
  <c r="O44" s="1"/>
  <c r="AB34"/>
  <c r="CU237" i="3"/>
  <c r="CX239"/>
  <c r="CW242"/>
  <c r="CW239"/>
  <c r="CW240"/>
  <c r="CX241"/>
  <c r="CX244"/>
  <c r="CX248"/>
  <c r="CW241"/>
  <c r="CX243"/>
  <c r="CX247"/>
  <c r="CX251"/>
  <c r="CU199"/>
  <c r="CV199"/>
  <c r="CX201"/>
  <c r="CX202"/>
  <c r="CX203"/>
  <c r="CX199"/>
  <c r="CX190"/>
  <c r="CW190"/>
  <c r="CX192"/>
  <c r="CU189"/>
  <c r="CX193"/>
  <c r="CU184"/>
  <c r="CX185"/>
  <c r="CX188"/>
  <c r="CW185"/>
  <c r="P93" i="1"/>
  <c r="CP93" s="1"/>
  <c r="O93" s="1"/>
  <c r="GM93" s="1"/>
  <c r="GN93" s="1"/>
  <c r="CQ93"/>
  <c r="AD89"/>
  <c r="R89"/>
  <c r="GK89" s="1"/>
  <c r="CS89"/>
  <c r="AB87"/>
  <c r="CQ87"/>
  <c r="P86"/>
  <c r="CP86" s="1"/>
  <c r="O86" s="1"/>
  <c r="GM86" s="1"/>
  <c r="GO86" s="1"/>
  <c r="CQ86"/>
  <c r="AB86"/>
  <c r="R85"/>
  <c r="GK85" s="1"/>
  <c r="CS85"/>
  <c r="AD85"/>
  <c r="AB85" s="1"/>
  <c r="AD74"/>
  <c r="R74"/>
  <c r="GK74" s="1"/>
  <c r="CS74"/>
  <c r="AD72"/>
  <c r="CS72"/>
  <c r="CZ54"/>
  <c r="Y54" s="1"/>
  <c r="T98" i="7" s="1"/>
  <c r="CY54" i="1"/>
  <c r="X54" s="1"/>
  <c r="R98" i="7" s="1"/>
  <c r="CZ38" i="1"/>
  <c r="Y38" s="1"/>
  <c r="T59" i="7" s="1"/>
  <c r="CY38" i="1"/>
  <c r="X38" s="1"/>
  <c r="R59" i="7" s="1"/>
  <c r="EG101" i="1"/>
  <c r="BC101"/>
  <c r="AU101"/>
  <c r="T83"/>
  <c r="GX74"/>
  <c r="V74"/>
  <c r="CP69"/>
  <c r="O69" s="1"/>
  <c r="CP65"/>
  <c r="O65" s="1"/>
  <c r="GM65" s="1"/>
  <c r="GN65" s="1"/>
  <c r="AB58"/>
  <c r="AB55"/>
  <c r="AB39"/>
  <c r="GM33"/>
  <c r="GN33" s="1"/>
  <c r="CX165" i="3"/>
  <c r="CX167"/>
  <c r="CX169"/>
  <c r="CV165"/>
  <c r="CW167"/>
  <c r="CW169"/>
  <c r="CU165"/>
  <c r="CU135"/>
  <c r="CX135"/>
  <c r="CX136"/>
  <c r="CX139"/>
  <c r="CW136"/>
  <c r="CX138"/>
  <c r="CX142"/>
  <c r="CX125"/>
  <c r="CU123"/>
  <c r="CX123"/>
  <c r="CU107"/>
  <c r="CX107"/>
  <c r="CW77"/>
  <c r="CU75"/>
  <c r="CX75"/>
  <c r="CX77"/>
  <c r="CU47"/>
  <c r="CX47"/>
  <c r="CX51"/>
  <c r="CU15"/>
  <c r="CX19"/>
  <c r="CU9"/>
  <c r="CX10"/>
  <c r="CX14"/>
  <c r="S30" i="1"/>
  <c r="K35" i="7" s="1"/>
  <c r="CT30" i="1"/>
  <c r="DF235" i="3"/>
  <c r="DJ235" s="1"/>
  <c r="DI235"/>
  <c r="DH235"/>
  <c r="DG235"/>
  <c r="AB78" i="1"/>
  <c r="AD77"/>
  <c r="AB77" s="1"/>
  <c r="AB74"/>
  <c r="I74"/>
  <c r="AD73"/>
  <c r="AB73" s="1"/>
  <c r="AB72"/>
  <c r="I72"/>
  <c r="T72" s="1"/>
  <c r="CY71"/>
  <c r="X71" s="1"/>
  <c r="CQ71"/>
  <c r="AD71"/>
  <c r="AB71" s="1"/>
  <c r="P71"/>
  <c r="CS70"/>
  <c r="AB70"/>
  <c r="R70"/>
  <c r="GK70" s="1"/>
  <c r="GM70" s="1"/>
  <c r="GN70" s="1"/>
  <c r="CT69"/>
  <c r="S69"/>
  <c r="CQ68"/>
  <c r="AD68"/>
  <c r="AB68" s="1"/>
  <c r="CS67"/>
  <c r="AB67"/>
  <c r="R67"/>
  <c r="GK67" s="1"/>
  <c r="CY66"/>
  <c r="X66" s="1"/>
  <c r="CQ66"/>
  <c r="AD66"/>
  <c r="AB66" s="1"/>
  <c r="P66"/>
  <c r="CP66" s="1"/>
  <c r="O66" s="1"/>
  <c r="CS64"/>
  <c r="AB64"/>
  <c r="R64"/>
  <c r="GK64" s="1"/>
  <c r="I64"/>
  <c r="U64" s="1"/>
  <c r="CY63"/>
  <c r="X63" s="1"/>
  <c r="CQ63"/>
  <c r="AD63"/>
  <c r="AB63" s="1"/>
  <c r="P63"/>
  <c r="CS62"/>
  <c r="R62"/>
  <c r="GK62" s="1"/>
  <c r="CT61"/>
  <c r="S61"/>
  <c r="CP61" s="1"/>
  <c r="O61" s="1"/>
  <c r="CQ60"/>
  <c r="AD60"/>
  <c r="AB60" s="1"/>
  <c r="CS59"/>
  <c r="R59"/>
  <c r="GK59" s="1"/>
  <c r="CY58"/>
  <c r="X58" s="1"/>
  <c r="R113" i="7" s="1"/>
  <c r="CQ58" i="1"/>
  <c r="AD58"/>
  <c r="P58"/>
  <c r="K118" i="7" s="1"/>
  <c r="CS56" i="1"/>
  <c r="AB56"/>
  <c r="I56"/>
  <c r="CY55"/>
  <c r="X55" s="1"/>
  <c r="CQ55"/>
  <c r="AD55"/>
  <c r="P55"/>
  <c r="CS54"/>
  <c r="AB54"/>
  <c r="R54"/>
  <c r="CT53"/>
  <c r="S53"/>
  <c r="CQ52"/>
  <c r="AD52"/>
  <c r="AB52" s="1"/>
  <c r="CS51"/>
  <c r="AB51"/>
  <c r="R51"/>
  <c r="GK51" s="1"/>
  <c r="CQ50"/>
  <c r="AD50"/>
  <c r="AB50" s="1"/>
  <c r="CS49"/>
  <c r="AB49"/>
  <c r="R49"/>
  <c r="GK49" s="1"/>
  <c r="GM49" s="1"/>
  <c r="GN49" s="1"/>
  <c r="CY48"/>
  <c r="X48" s="1"/>
  <c r="R85" i="7" s="1"/>
  <c r="CQ48" i="1"/>
  <c r="AD48"/>
  <c r="AB48" s="1"/>
  <c r="P48"/>
  <c r="CS46"/>
  <c r="AB46"/>
  <c r="I46"/>
  <c r="R46" s="1"/>
  <c r="GK46" s="1"/>
  <c r="CY45"/>
  <c r="X45" s="1"/>
  <c r="CQ45"/>
  <c r="AD45"/>
  <c r="AB45" s="1"/>
  <c r="P45"/>
  <c r="CS44"/>
  <c r="R44"/>
  <c r="CT43"/>
  <c r="S43"/>
  <c r="CY42"/>
  <c r="X42" s="1"/>
  <c r="CQ42"/>
  <c r="AD42"/>
  <c r="AB42" s="1"/>
  <c r="P42"/>
  <c r="CT41"/>
  <c r="S41"/>
  <c r="CP41" s="1"/>
  <c r="O41" s="1"/>
  <c r="CS40"/>
  <c r="AB40"/>
  <c r="I40"/>
  <c r="CY39"/>
  <c r="X39" s="1"/>
  <c r="CQ39"/>
  <c r="AD39"/>
  <c r="P39"/>
  <c r="CS38"/>
  <c r="R38"/>
  <c r="GK38" s="1"/>
  <c r="CT37"/>
  <c r="S37"/>
  <c r="CP37" s="1"/>
  <c r="O37" s="1"/>
  <c r="CY36"/>
  <c r="X36" s="1"/>
  <c r="R51" i="7" s="1"/>
  <c r="K52" s="1"/>
  <c r="CQ36" i="1"/>
  <c r="AD36"/>
  <c r="AB36" s="1"/>
  <c r="P36"/>
  <c r="CS35"/>
  <c r="R35"/>
  <c r="GK35" s="1"/>
  <c r="CY34"/>
  <c r="X34" s="1"/>
  <c r="R50" i="7" s="1"/>
  <c r="CQ34" i="1"/>
  <c r="AD34"/>
  <c r="P34"/>
  <c r="CS33"/>
  <c r="R33"/>
  <c r="GK33" s="1"/>
  <c r="AD32"/>
  <c r="Q32"/>
  <c r="CY31"/>
  <c r="X31" s="1"/>
  <c r="W30"/>
  <c r="CX292" i="3"/>
  <c r="CX281"/>
  <c r="CX273"/>
  <c r="CX268"/>
  <c r="CX262"/>
  <c r="CX254"/>
  <c r="CX249"/>
  <c r="CW127"/>
  <c r="CV126"/>
  <c r="CX127"/>
  <c r="CU126"/>
  <c r="CU109"/>
  <c r="CX109"/>
  <c r="CU80"/>
  <c r="CX80"/>
  <c r="CX82"/>
  <c r="CV80"/>
  <c r="CW82"/>
  <c r="CU54"/>
  <c r="CX54"/>
  <c r="CV54"/>
  <c r="CX57"/>
  <c r="P29" i="1"/>
  <c r="CQ29"/>
  <c r="Q77"/>
  <c r="K144" i="7" s="1"/>
  <c r="Q73" i="1"/>
  <c r="Q71"/>
  <c r="Q66"/>
  <c r="Q63"/>
  <c r="Q58"/>
  <c r="K116" i="7" s="1"/>
  <c r="Q55" i="1"/>
  <c r="Q48"/>
  <c r="Q45"/>
  <c r="Q42"/>
  <c r="Q39"/>
  <c r="Q36"/>
  <c r="Q34"/>
  <c r="CR30"/>
  <c r="R30"/>
  <c r="K37" i="7" s="1"/>
  <c r="CX289" i="3"/>
  <c r="CX278"/>
  <c r="CX270"/>
  <c r="CV267"/>
  <c r="CX259"/>
  <c r="CX256"/>
  <c r="CX246"/>
  <c r="CV209"/>
  <c r="CU151"/>
  <c r="CX152"/>
  <c r="CX154"/>
  <c r="CX157"/>
  <c r="CW152"/>
  <c r="CW154"/>
  <c r="CX156"/>
  <c r="CX131"/>
  <c r="CU129"/>
  <c r="CX129"/>
  <c r="CU111"/>
  <c r="CX111"/>
  <c r="CX115"/>
  <c r="CW88"/>
  <c r="CW90"/>
  <c r="CX92"/>
  <c r="CX85"/>
  <c r="CV85"/>
  <c r="CU85"/>
  <c r="CX90"/>
  <c r="CX93"/>
  <c r="CX88"/>
  <c r="CX86"/>
  <c r="CX61"/>
  <c r="CV61"/>
  <c r="CU61"/>
  <c r="CX62"/>
  <c r="CX65"/>
  <c r="CU41"/>
  <c r="CX41"/>
  <c r="CU21"/>
  <c r="CX21"/>
  <c r="CX25"/>
  <c r="R31" i="1"/>
  <c r="CS31"/>
  <c r="CU5" i="3"/>
  <c r="CX6"/>
  <c r="CW6"/>
  <c r="CX8"/>
  <c r="I79" i="1"/>
  <c r="CQ78"/>
  <c r="CS77"/>
  <c r="CT76"/>
  <c r="CQ74"/>
  <c r="CS73"/>
  <c r="CQ72"/>
  <c r="CS71"/>
  <c r="CQ70"/>
  <c r="AD70"/>
  <c r="CS68"/>
  <c r="I68"/>
  <c r="GX68" s="1"/>
  <c r="CQ67"/>
  <c r="AD67"/>
  <c r="CS66"/>
  <c r="CT65"/>
  <c r="CQ64"/>
  <c r="CS63"/>
  <c r="CQ62"/>
  <c r="AD62"/>
  <c r="AB62" s="1"/>
  <c r="CS60"/>
  <c r="I60"/>
  <c r="GX60" s="1"/>
  <c r="CQ59"/>
  <c r="AD59"/>
  <c r="AB59" s="1"/>
  <c r="CS58"/>
  <c r="CT57"/>
  <c r="CQ56"/>
  <c r="CS55"/>
  <c r="CQ54"/>
  <c r="AD54"/>
  <c r="CS52"/>
  <c r="I52"/>
  <c r="CQ51"/>
  <c r="AD51"/>
  <c r="CS50"/>
  <c r="I50"/>
  <c r="CQ49"/>
  <c r="AD49"/>
  <c r="CS48"/>
  <c r="CT47"/>
  <c r="CQ46"/>
  <c r="CS45"/>
  <c r="CQ44"/>
  <c r="AD44"/>
  <c r="AB44" s="1"/>
  <c r="CS42"/>
  <c r="CQ40"/>
  <c r="CS39"/>
  <c r="CQ38"/>
  <c r="AD38"/>
  <c r="AB38" s="1"/>
  <c r="CS36"/>
  <c r="CQ35"/>
  <c r="AD35"/>
  <c r="AB35" s="1"/>
  <c r="CS34"/>
  <c r="CQ33"/>
  <c r="AD33"/>
  <c r="AB33" s="1"/>
  <c r="CS32"/>
  <c r="CP31"/>
  <c r="O31" s="1"/>
  <c r="CS30"/>
  <c r="CP30"/>
  <c r="O30" s="1"/>
  <c r="CX296" i="3"/>
  <c r="CX288"/>
  <c r="CX283"/>
  <c r="CX277"/>
  <c r="CX266"/>
  <c r="CX258"/>
  <c r="CX245"/>
  <c r="CX237"/>
  <c r="CU117"/>
  <c r="CX117"/>
  <c r="CX121"/>
  <c r="CU96"/>
  <c r="CX96"/>
  <c r="CX98"/>
  <c r="CX100"/>
  <c r="CX102"/>
  <c r="CV96"/>
  <c r="CW98"/>
  <c r="CW100"/>
  <c r="CW102"/>
  <c r="CX105"/>
  <c r="CU68"/>
  <c r="CX72"/>
  <c r="CX68"/>
  <c r="CX70"/>
  <c r="CV68"/>
  <c r="CW70"/>
  <c r="CX73"/>
  <c r="CX44"/>
  <c r="CV44"/>
  <c r="CU44"/>
  <c r="CX45"/>
  <c r="CU27"/>
  <c r="CX27"/>
  <c r="CX31"/>
  <c r="DI236"/>
  <c r="DH236"/>
  <c r="DG236"/>
  <c r="DF236"/>
  <c r="DJ236" s="1"/>
  <c r="AB32" i="1"/>
  <c r="P32"/>
  <c r="K49" i="7" s="1"/>
  <c r="CX293" i="3"/>
  <c r="CX285"/>
  <c r="CV282"/>
  <c r="CX274"/>
  <c r="CX263"/>
  <c r="CX252"/>
  <c r="CX250"/>
  <c r="CX242"/>
  <c r="CX216"/>
  <c r="CX208"/>
  <c r="CV1"/>
  <c r="CW3"/>
  <c r="CU1"/>
  <c r="CX2"/>
  <c r="CW2"/>
  <c r="CX4"/>
  <c r="CW191"/>
  <c r="CX191"/>
  <c r="CT31" i="1"/>
  <c r="CQ30"/>
  <c r="Q29"/>
  <c r="AD101" s="1"/>
  <c r="CX240" i="3"/>
  <c r="DG232"/>
  <c r="DJ232" s="1"/>
  <c r="DH227"/>
  <c r="DH226"/>
  <c r="DG225"/>
  <c r="DJ225" s="1"/>
  <c r="DF223"/>
  <c r="CW218"/>
  <c r="CX209"/>
  <c r="CX205"/>
  <c r="CX187"/>
  <c r="CX177"/>
  <c r="CX170"/>
  <c r="CX159"/>
  <c r="CW153"/>
  <c r="CX148"/>
  <c r="CW145"/>
  <c r="CX140"/>
  <c r="CW137"/>
  <c r="CW200"/>
  <c r="CX200"/>
  <c r="CV179"/>
  <c r="CX179"/>
  <c r="CX238"/>
  <c r="CX213"/>
  <c r="CX198"/>
  <c r="CW196"/>
  <c r="CV194"/>
  <c r="CX174"/>
  <c r="CX164"/>
  <c r="CX161"/>
  <c r="CX158"/>
  <c r="CW155"/>
  <c r="CV184"/>
  <c r="CX184"/>
  <c r="CW285"/>
  <c r="CW283"/>
  <c r="CW270"/>
  <c r="CW268"/>
  <c r="CW256"/>
  <c r="CW238"/>
  <c r="CV237"/>
  <c r="CV216"/>
  <c r="CX210"/>
  <c r="CX181"/>
  <c r="CX176"/>
  <c r="CW173"/>
  <c r="CX171"/>
  <c r="CW166"/>
  <c r="CX163"/>
  <c r="CW160"/>
  <c r="CX149"/>
  <c r="CX141"/>
  <c r="CW130"/>
  <c r="CV189"/>
  <c r="CX189"/>
  <c r="DI233"/>
  <c r="DF232"/>
  <c r="DH231"/>
  <c r="DG230"/>
  <c r="DG228"/>
  <c r="DG227"/>
  <c r="DF226"/>
  <c r="DJ226" s="1"/>
  <c r="DF225"/>
  <c r="CV223"/>
  <c r="CX221"/>
  <c r="CW210"/>
  <c r="CX195"/>
  <c r="CX186"/>
  <c r="CX182"/>
  <c r="CW175"/>
  <c r="CW168"/>
  <c r="CW162"/>
  <c r="CV151"/>
  <c r="CV143"/>
  <c r="CX134"/>
  <c r="CX124"/>
  <c r="CW124"/>
  <c r="CX87"/>
  <c r="CW87"/>
  <c r="DF40"/>
  <c r="DJ40" s="1"/>
  <c r="DI40"/>
  <c r="DH40"/>
  <c r="DG40"/>
  <c r="CX168"/>
  <c r="CX166"/>
  <c r="CV158"/>
  <c r="CX155"/>
  <c r="CX153"/>
  <c r="CX151"/>
  <c r="CX145"/>
  <c r="CX143"/>
  <c r="CX137"/>
  <c r="CV109"/>
  <c r="CX108"/>
  <c r="CX78"/>
  <c r="CV75"/>
  <c r="CX67"/>
  <c r="CX64"/>
  <c r="CX49"/>
  <c r="CW45"/>
  <c r="CX43"/>
  <c r="CX30"/>
  <c r="CV27"/>
  <c r="CX24"/>
  <c r="CV21"/>
  <c r="CX18"/>
  <c r="CV15"/>
  <c r="CW7"/>
  <c r="CX89"/>
  <c r="CW89"/>
  <c r="DH38"/>
  <c r="DG38"/>
  <c r="DF38"/>
  <c r="DJ38" s="1"/>
  <c r="DI38"/>
  <c r="DI35"/>
  <c r="DH35"/>
  <c r="DG35"/>
  <c r="DF35"/>
  <c r="DJ35" s="1"/>
  <c r="CV135"/>
  <c r="CV129"/>
  <c r="CX128"/>
  <c r="CV111"/>
  <c r="CX110"/>
  <c r="CX74"/>
  <c r="CX69"/>
  <c r="CX66"/>
  <c r="CX59"/>
  <c r="CX56"/>
  <c r="CX48"/>
  <c r="CX32"/>
  <c r="CX26"/>
  <c r="CX20"/>
  <c r="CX12"/>
  <c r="CV9"/>
  <c r="CX1"/>
  <c r="CX91"/>
  <c r="CW91"/>
  <c r="DF34"/>
  <c r="DJ34" s="1"/>
  <c r="DI34"/>
  <c r="DH34"/>
  <c r="DG34"/>
  <c r="CW176"/>
  <c r="CW174"/>
  <c r="CX132"/>
  <c r="CV117"/>
  <c r="CX116"/>
  <c r="CX114"/>
  <c r="CX113"/>
  <c r="CX112"/>
  <c r="CX95"/>
  <c r="CX94"/>
  <c r="CX71"/>
  <c r="CX63"/>
  <c r="CX58"/>
  <c r="CX53"/>
  <c r="CX50"/>
  <c r="CV47"/>
  <c r="CX42"/>
  <c r="CX29"/>
  <c r="CX23"/>
  <c r="CX17"/>
  <c r="CX11"/>
  <c r="CX3"/>
  <c r="DH36"/>
  <c r="DG36"/>
  <c r="DF36"/>
  <c r="DJ36" s="1"/>
  <c r="DI36"/>
  <c r="CX130"/>
  <c r="CX126"/>
  <c r="CV123"/>
  <c r="CX122"/>
  <c r="CX120"/>
  <c r="CX119"/>
  <c r="CX118"/>
  <c r="CV107"/>
  <c r="CX106"/>
  <c r="CX104"/>
  <c r="CX103"/>
  <c r="CX101"/>
  <c r="CX99"/>
  <c r="CX97"/>
  <c r="CW86"/>
  <c r="CX84"/>
  <c r="CX83"/>
  <c r="CX81"/>
  <c r="CX79"/>
  <c r="CX76"/>
  <c r="CW62"/>
  <c r="CX60"/>
  <c r="CX55"/>
  <c r="CX52"/>
  <c r="CX46"/>
  <c r="CV41"/>
  <c r="CX28"/>
  <c r="CX22"/>
  <c r="CX16"/>
  <c r="CX13"/>
  <c r="CV5"/>
  <c r="CX15"/>
  <c r="CX9"/>
  <c r="CX7"/>
  <c r="CX5"/>
  <c r="CW76"/>
  <c r="CW63"/>
  <c r="CW42"/>
  <c r="DI39"/>
  <c r="DI33"/>
  <c r="DJ33" s="1"/>
  <c r="CW101"/>
  <c r="CW99"/>
  <c r="CW97"/>
  <c r="CW81"/>
  <c r="CW69"/>
  <c r="DF39"/>
  <c r="DJ39" s="1"/>
  <c r="DF33"/>
  <c r="CP169" i="1" l="1"/>
  <c r="O169" s="1"/>
  <c r="P187" i="7"/>
  <c r="K200"/>
  <c r="J204" s="1"/>
  <c r="H236"/>
  <c r="P238"/>
  <c r="GM153" i="1"/>
  <c r="GO153" s="1"/>
  <c r="EH140"/>
  <c r="EH203"/>
  <c r="W173"/>
  <c r="DZ140"/>
  <c r="Y206" i="7"/>
  <c r="O206"/>
  <c r="H204"/>
  <c r="P206"/>
  <c r="DU173" i="1"/>
  <c r="ER173"/>
  <c r="AQ173"/>
  <c r="AQ203" s="1"/>
  <c r="AQ233" s="1"/>
  <c r="CI173"/>
  <c r="BZ140"/>
  <c r="J185" i="7"/>
  <c r="AX173" i="1"/>
  <c r="CP98"/>
  <c r="O98" s="1"/>
  <c r="CI101"/>
  <c r="GM98"/>
  <c r="GO98" s="1"/>
  <c r="GK81"/>
  <c r="K157" i="7"/>
  <c r="K161"/>
  <c r="U145"/>
  <c r="I145"/>
  <c r="X145" s="1"/>
  <c r="E145"/>
  <c r="Q145"/>
  <c r="I146" s="1"/>
  <c r="V145"/>
  <c r="S145"/>
  <c r="I147" s="1"/>
  <c r="I158"/>
  <c r="X158" s="1"/>
  <c r="E158"/>
  <c r="Q158"/>
  <c r="I159" s="1"/>
  <c r="V158"/>
  <c r="S158"/>
  <c r="I160" s="1"/>
  <c r="U158"/>
  <c r="I161" s="1"/>
  <c r="R83" i="1"/>
  <c r="GK83" s="1"/>
  <c r="AQ101"/>
  <c r="AX101"/>
  <c r="F108" s="1"/>
  <c r="GM76"/>
  <c r="GN76" s="1"/>
  <c r="CY78"/>
  <c r="X78" s="1"/>
  <c r="CZ78"/>
  <c r="Y78" s="1"/>
  <c r="U119" i="7"/>
  <c r="I122" s="1"/>
  <c r="I119"/>
  <c r="X119" s="1"/>
  <c r="E119"/>
  <c r="Q119"/>
  <c r="I120" s="1"/>
  <c r="V119"/>
  <c r="K122" s="1"/>
  <c r="S119"/>
  <c r="I121" s="1"/>
  <c r="P60" i="1"/>
  <c r="GK54"/>
  <c r="K102" i="7"/>
  <c r="U56" i="1"/>
  <c r="Q104" i="7"/>
  <c r="I105" s="1"/>
  <c r="V104"/>
  <c r="K107" s="1"/>
  <c r="S104"/>
  <c r="I106" s="1"/>
  <c r="U104"/>
  <c r="I107" s="1"/>
  <c r="I104"/>
  <c r="X104" s="1"/>
  <c r="E104"/>
  <c r="U55" i="1"/>
  <c r="CJ101"/>
  <c r="CJ26" s="1"/>
  <c r="AH101"/>
  <c r="U101" s="1"/>
  <c r="GX55"/>
  <c r="W55"/>
  <c r="AJ101" s="1"/>
  <c r="V55"/>
  <c r="AI101" s="1"/>
  <c r="AI26" s="1"/>
  <c r="R55"/>
  <c r="GK55" s="1"/>
  <c r="CP48"/>
  <c r="O48" s="1"/>
  <c r="K88" i="7"/>
  <c r="R50" i="1"/>
  <c r="GK50" s="1"/>
  <c r="V89" i="7"/>
  <c r="S89"/>
  <c r="U89"/>
  <c r="I89"/>
  <c r="X89" s="1"/>
  <c r="E89"/>
  <c r="Q89"/>
  <c r="V52" i="1"/>
  <c r="V90" i="7"/>
  <c r="S90"/>
  <c r="U90"/>
  <c r="I90"/>
  <c r="X90" s="1"/>
  <c r="E90"/>
  <c r="Q90"/>
  <c r="CP51" i="1"/>
  <c r="O51" s="1"/>
  <c r="GM51" s="1"/>
  <c r="GN51" s="1"/>
  <c r="V46"/>
  <c r="I76" i="7"/>
  <c r="X76" s="1"/>
  <c r="E76"/>
  <c r="Q76"/>
  <c r="I77" s="1"/>
  <c r="V76"/>
  <c r="K79" s="1"/>
  <c r="S76"/>
  <c r="I78" s="1"/>
  <c r="U76"/>
  <c r="I79" s="1"/>
  <c r="GK44" i="1"/>
  <c r="K75" i="7"/>
  <c r="GX40" i="1"/>
  <c r="V63" i="7"/>
  <c r="S63"/>
  <c r="I65" s="1"/>
  <c r="U63"/>
  <c r="I63"/>
  <c r="X63" s="1"/>
  <c r="E63"/>
  <c r="Q63"/>
  <c r="I64" s="1"/>
  <c r="X57"/>
  <c r="O57"/>
  <c r="AG26" i="1"/>
  <c r="H55" i="7"/>
  <c r="CP36" i="1"/>
  <c r="O36" s="1"/>
  <c r="K51" i="7" s="1"/>
  <c r="AH26" i="1"/>
  <c r="I15" i="7"/>
  <c r="I18"/>
  <c r="H261"/>
  <c r="H257"/>
  <c r="Q173" i="1"/>
  <c r="AD140"/>
  <c r="AF140"/>
  <c r="S173"/>
  <c r="DI55" i="3"/>
  <c r="DH55"/>
  <c r="DG55"/>
  <c r="DF55"/>
  <c r="DJ55" s="1"/>
  <c r="DF58"/>
  <c r="DJ58" s="1"/>
  <c r="DI58"/>
  <c r="DH58"/>
  <c r="DG58"/>
  <c r="DG15"/>
  <c r="DF15"/>
  <c r="DI15"/>
  <c r="DJ15" s="1"/>
  <c r="DH15"/>
  <c r="DI76"/>
  <c r="DH76"/>
  <c r="DG76"/>
  <c r="DJ76" s="1"/>
  <c r="DF76"/>
  <c r="DG3"/>
  <c r="DJ3" s="1"/>
  <c r="DF3"/>
  <c r="DI3"/>
  <c r="DH3"/>
  <c r="DI53"/>
  <c r="DH53"/>
  <c r="DG53"/>
  <c r="DF53"/>
  <c r="DJ53" s="1"/>
  <c r="DF26"/>
  <c r="DJ26" s="1"/>
  <c r="DI26"/>
  <c r="DH26"/>
  <c r="DG26"/>
  <c r="DG9"/>
  <c r="DF9"/>
  <c r="DI9"/>
  <c r="DJ9" s="1"/>
  <c r="DH9"/>
  <c r="DF16"/>
  <c r="DJ16" s="1"/>
  <c r="DI16"/>
  <c r="DH16"/>
  <c r="DG16"/>
  <c r="DI83"/>
  <c r="DH83"/>
  <c r="DG83"/>
  <c r="DF83"/>
  <c r="DJ83" s="1"/>
  <c r="DF106"/>
  <c r="DJ106" s="1"/>
  <c r="DI106"/>
  <c r="DH106"/>
  <c r="DG106"/>
  <c r="DH120"/>
  <c r="DG120"/>
  <c r="DF120"/>
  <c r="DJ120" s="1"/>
  <c r="DI120"/>
  <c r="DI23"/>
  <c r="DH23"/>
  <c r="DG23"/>
  <c r="DF23"/>
  <c r="DJ23" s="1"/>
  <c r="DH50"/>
  <c r="DG50"/>
  <c r="DF50"/>
  <c r="DJ50" s="1"/>
  <c r="DI50"/>
  <c r="DI113"/>
  <c r="DH113"/>
  <c r="DG113"/>
  <c r="DF113"/>
  <c r="DJ113" s="1"/>
  <c r="DI132"/>
  <c r="DJ132" s="1"/>
  <c r="DH132"/>
  <c r="DG132"/>
  <c r="DF132"/>
  <c r="DI91"/>
  <c r="DH91"/>
  <c r="DG91"/>
  <c r="DJ91" s="1"/>
  <c r="DF91"/>
  <c r="DF20"/>
  <c r="DJ20" s="1"/>
  <c r="DI20"/>
  <c r="DH20"/>
  <c r="DG20"/>
  <c r="DH56"/>
  <c r="DG56"/>
  <c r="DF56"/>
  <c r="DJ56" s="1"/>
  <c r="DI56"/>
  <c r="DF74"/>
  <c r="DJ74" s="1"/>
  <c r="DI74"/>
  <c r="DH74"/>
  <c r="DG74"/>
  <c r="DH24"/>
  <c r="DG24"/>
  <c r="DF24"/>
  <c r="DJ24" s="1"/>
  <c r="DI24"/>
  <c r="DG137"/>
  <c r="DJ137" s="1"/>
  <c r="DF137"/>
  <c r="DI137"/>
  <c r="DH137"/>
  <c r="DG153"/>
  <c r="DJ153" s="1"/>
  <c r="DF153"/>
  <c r="DI153"/>
  <c r="DH153"/>
  <c r="DG168"/>
  <c r="DJ168" s="1"/>
  <c r="DF168"/>
  <c r="DI168"/>
  <c r="DH168"/>
  <c r="DI124"/>
  <c r="DH124"/>
  <c r="DG124"/>
  <c r="DJ124" s="1"/>
  <c r="DF124"/>
  <c r="DH186"/>
  <c r="DI186"/>
  <c r="DG186"/>
  <c r="DF186"/>
  <c r="DJ186" s="1"/>
  <c r="DG141"/>
  <c r="DF141"/>
  <c r="DJ141" s="1"/>
  <c r="DI141"/>
  <c r="DH141"/>
  <c r="DH181"/>
  <c r="DI181"/>
  <c r="DF181"/>
  <c r="DJ181" s="1"/>
  <c r="DG181"/>
  <c r="DH174"/>
  <c r="DG174"/>
  <c r="DJ174" s="1"/>
  <c r="DF174"/>
  <c r="DI174"/>
  <c r="DH213"/>
  <c r="DG213"/>
  <c r="DF213"/>
  <c r="DJ213" s="1"/>
  <c r="DI213"/>
  <c r="DG200"/>
  <c r="DJ200" s="1"/>
  <c r="DH200"/>
  <c r="DI200"/>
  <c r="DF200"/>
  <c r="DH170"/>
  <c r="DG170"/>
  <c r="DF170"/>
  <c r="DJ170" s="1"/>
  <c r="DI170"/>
  <c r="DF209"/>
  <c r="DH209"/>
  <c r="DG209"/>
  <c r="DI209"/>
  <c r="DJ209" s="1"/>
  <c r="DH263"/>
  <c r="DG263"/>
  <c r="DF263"/>
  <c r="DJ263" s="1"/>
  <c r="DI263"/>
  <c r="DG27"/>
  <c r="DF27"/>
  <c r="DI27"/>
  <c r="DJ27" s="1"/>
  <c r="DH27"/>
  <c r="DG117"/>
  <c r="DF117"/>
  <c r="DI117"/>
  <c r="DJ117" s="1"/>
  <c r="DH117"/>
  <c r="Q79" i="1"/>
  <c r="S79"/>
  <c r="DG65" i="3"/>
  <c r="DF65"/>
  <c r="DJ65" s="1"/>
  <c r="DI65"/>
  <c r="DH65"/>
  <c r="DG90"/>
  <c r="DJ90" s="1"/>
  <c r="DF90"/>
  <c r="DI90"/>
  <c r="DH90"/>
  <c r="DG111"/>
  <c r="DF111"/>
  <c r="DI111"/>
  <c r="DJ111" s="1"/>
  <c r="DH111"/>
  <c r="DI157"/>
  <c r="DH157"/>
  <c r="DG157"/>
  <c r="DF157"/>
  <c r="DJ157" s="1"/>
  <c r="GK30" i="1"/>
  <c r="DI273" i="3"/>
  <c r="DH273"/>
  <c r="DG273"/>
  <c r="DF273"/>
  <c r="DJ273" s="1"/>
  <c r="DG7"/>
  <c r="DJ7" s="1"/>
  <c r="DF7"/>
  <c r="DI7"/>
  <c r="DH7"/>
  <c r="DG13"/>
  <c r="DF13"/>
  <c r="DJ13" s="1"/>
  <c r="DI13"/>
  <c r="DH13"/>
  <c r="DH60"/>
  <c r="DG60"/>
  <c r="DF60"/>
  <c r="DJ60" s="1"/>
  <c r="DI60"/>
  <c r="DH81"/>
  <c r="DG81"/>
  <c r="DJ81" s="1"/>
  <c r="DF81"/>
  <c r="DI81"/>
  <c r="DH97"/>
  <c r="DG97"/>
  <c r="DJ97" s="1"/>
  <c r="DF97"/>
  <c r="DI97"/>
  <c r="DH104"/>
  <c r="DG104"/>
  <c r="DF104"/>
  <c r="DJ104" s="1"/>
  <c r="DI104"/>
  <c r="DI119"/>
  <c r="DH119"/>
  <c r="DG119"/>
  <c r="DF119"/>
  <c r="DJ119" s="1"/>
  <c r="DI126"/>
  <c r="DJ126" s="1"/>
  <c r="DH126"/>
  <c r="DG126"/>
  <c r="DF126"/>
  <c r="DI17"/>
  <c r="DH17"/>
  <c r="DG17"/>
  <c r="DF17"/>
  <c r="DJ17" s="1"/>
  <c r="DI63"/>
  <c r="DH63"/>
  <c r="DG63"/>
  <c r="DJ63" s="1"/>
  <c r="DF63"/>
  <c r="DF112"/>
  <c r="DJ112" s="1"/>
  <c r="DI112"/>
  <c r="DH112"/>
  <c r="DG112"/>
  <c r="DH12"/>
  <c r="DG12"/>
  <c r="DF12"/>
  <c r="DJ12" s="1"/>
  <c r="DI12"/>
  <c r="DF48"/>
  <c r="DJ48" s="1"/>
  <c r="DI48"/>
  <c r="DH48"/>
  <c r="DG48"/>
  <c r="DH69"/>
  <c r="DG69"/>
  <c r="DJ69" s="1"/>
  <c r="DF69"/>
  <c r="DI69"/>
  <c r="DF128"/>
  <c r="DJ128" s="1"/>
  <c r="DI128"/>
  <c r="DH128"/>
  <c r="DG128"/>
  <c r="DI89"/>
  <c r="DH89"/>
  <c r="DG89"/>
  <c r="DJ89" s="1"/>
  <c r="DF89"/>
  <c r="DH43"/>
  <c r="DG43"/>
  <c r="DF43"/>
  <c r="DJ43" s="1"/>
  <c r="DI43"/>
  <c r="DI67"/>
  <c r="DH67"/>
  <c r="DG67"/>
  <c r="DF67"/>
  <c r="DJ67" s="1"/>
  <c r="DG151"/>
  <c r="DF151"/>
  <c r="DI151"/>
  <c r="DJ151" s="1"/>
  <c r="DH151"/>
  <c r="DG166"/>
  <c r="DJ166" s="1"/>
  <c r="DF166"/>
  <c r="DI166"/>
  <c r="DH166"/>
  <c r="DG182"/>
  <c r="DH182"/>
  <c r="DI182"/>
  <c r="DF182"/>
  <c r="DJ182" s="1"/>
  <c r="DH221"/>
  <c r="DI221"/>
  <c r="DG221"/>
  <c r="DF221"/>
  <c r="DJ221" s="1"/>
  <c r="DI163"/>
  <c r="DH163"/>
  <c r="DG163"/>
  <c r="DF163"/>
  <c r="DJ163" s="1"/>
  <c r="DH176"/>
  <c r="DG176"/>
  <c r="DJ176" s="1"/>
  <c r="DF176"/>
  <c r="DI176"/>
  <c r="DH164"/>
  <c r="DG164"/>
  <c r="DF164"/>
  <c r="DJ164" s="1"/>
  <c r="DI164"/>
  <c r="DH198"/>
  <c r="DI198"/>
  <c r="DG198"/>
  <c r="DF198"/>
  <c r="DJ198" s="1"/>
  <c r="DH140"/>
  <c r="DG140"/>
  <c r="DF140"/>
  <c r="DJ140" s="1"/>
  <c r="DI140"/>
  <c r="DH159"/>
  <c r="DG159"/>
  <c r="DJ159" s="1"/>
  <c r="DF159"/>
  <c r="DI159"/>
  <c r="DH205"/>
  <c r="DG205"/>
  <c r="DJ205" s="1"/>
  <c r="DF205"/>
  <c r="DI205"/>
  <c r="DH240"/>
  <c r="DG240"/>
  <c r="DJ240" s="1"/>
  <c r="DF240"/>
  <c r="DI240"/>
  <c r="DG191"/>
  <c r="DJ191" s="1"/>
  <c r="DH191"/>
  <c r="DI191"/>
  <c r="DF191"/>
  <c r="DI2"/>
  <c r="DH2"/>
  <c r="DG2"/>
  <c r="DJ2" s="1"/>
  <c r="DF2"/>
  <c r="DI208"/>
  <c r="DH208"/>
  <c r="DG208"/>
  <c r="DF208"/>
  <c r="DJ208" s="1"/>
  <c r="DH252"/>
  <c r="DG252"/>
  <c r="DF252"/>
  <c r="DI252"/>
  <c r="DJ252" s="1"/>
  <c r="DH285"/>
  <c r="DG285"/>
  <c r="DJ285" s="1"/>
  <c r="DF285"/>
  <c r="DI285"/>
  <c r="DG31"/>
  <c r="DF31"/>
  <c r="DJ31" s="1"/>
  <c r="DI31"/>
  <c r="DH31"/>
  <c r="DH72"/>
  <c r="DG72"/>
  <c r="DF72"/>
  <c r="DJ72" s="1"/>
  <c r="DI72"/>
  <c r="DF100"/>
  <c r="DI100"/>
  <c r="DH100"/>
  <c r="DG100"/>
  <c r="DJ100" s="1"/>
  <c r="DG121"/>
  <c r="DF121"/>
  <c r="DJ121" s="1"/>
  <c r="DI121"/>
  <c r="DH121"/>
  <c r="DI245"/>
  <c r="DH245"/>
  <c r="DG245"/>
  <c r="DF245"/>
  <c r="DJ245" s="1"/>
  <c r="DH283"/>
  <c r="DG283"/>
  <c r="DJ283" s="1"/>
  <c r="DF283"/>
  <c r="DI283"/>
  <c r="S60" i="1"/>
  <c r="Q60"/>
  <c r="DI6" i="3"/>
  <c r="DH6"/>
  <c r="DG6"/>
  <c r="DJ6" s="1"/>
  <c r="DF6"/>
  <c r="DG25"/>
  <c r="DF25"/>
  <c r="DJ25" s="1"/>
  <c r="DI25"/>
  <c r="DH25"/>
  <c r="DG93"/>
  <c r="DF93"/>
  <c r="DJ93" s="1"/>
  <c r="DI93"/>
  <c r="DH93"/>
  <c r="DI85"/>
  <c r="DJ85" s="1"/>
  <c r="DH85"/>
  <c r="DG85"/>
  <c r="DF85"/>
  <c r="DG115"/>
  <c r="DF115"/>
  <c r="DJ115" s="1"/>
  <c r="DI115"/>
  <c r="DH115"/>
  <c r="DH259"/>
  <c r="DG259"/>
  <c r="DF259"/>
  <c r="DJ259" s="1"/>
  <c r="DI259"/>
  <c r="DH289"/>
  <c r="DG289"/>
  <c r="DF289"/>
  <c r="DJ289" s="1"/>
  <c r="DI289"/>
  <c r="DF54"/>
  <c r="DI54"/>
  <c r="DJ54" s="1"/>
  <c r="DH54"/>
  <c r="DG54"/>
  <c r="DF82"/>
  <c r="DI82"/>
  <c r="DH82"/>
  <c r="DG82"/>
  <c r="DJ82" s="1"/>
  <c r="DH268"/>
  <c r="DG268"/>
  <c r="DJ268" s="1"/>
  <c r="DF268"/>
  <c r="DI268"/>
  <c r="CZ69" i="1"/>
  <c r="Y69" s="1"/>
  <c r="CY69"/>
  <c r="X69" s="1"/>
  <c r="S74"/>
  <c r="Q74"/>
  <c r="DG47" i="3"/>
  <c r="DF47"/>
  <c r="DI47"/>
  <c r="DJ47" s="1"/>
  <c r="DH47"/>
  <c r="DG123"/>
  <c r="DF123"/>
  <c r="DI123"/>
  <c r="DJ123" s="1"/>
  <c r="DH123"/>
  <c r="DF138"/>
  <c r="DJ138" s="1"/>
  <c r="DI138"/>
  <c r="DH138"/>
  <c r="DG138"/>
  <c r="DG135"/>
  <c r="DF135"/>
  <c r="DI135"/>
  <c r="DJ135" s="1"/>
  <c r="DH135"/>
  <c r="DI165"/>
  <c r="DJ165" s="1"/>
  <c r="DH165"/>
  <c r="DG165"/>
  <c r="DF165"/>
  <c r="AU26" i="1"/>
  <c r="F120"/>
  <c r="DF188" i="3"/>
  <c r="DJ188" s="1"/>
  <c r="DG188"/>
  <c r="DI188"/>
  <c r="DH188"/>
  <c r="DI199"/>
  <c r="DJ199" s="1"/>
  <c r="DF199"/>
  <c r="DH199"/>
  <c r="DG199"/>
  <c r="DG243"/>
  <c r="DF243"/>
  <c r="DJ243" s="1"/>
  <c r="DI243"/>
  <c r="DH243"/>
  <c r="DF241"/>
  <c r="DI241"/>
  <c r="DH241"/>
  <c r="DG241"/>
  <c r="DJ241" s="1"/>
  <c r="DF239"/>
  <c r="DI239"/>
  <c r="DH239"/>
  <c r="DG239"/>
  <c r="DJ239" s="1"/>
  <c r="BB26" i="1"/>
  <c r="BB233"/>
  <c r="F114"/>
  <c r="Q83"/>
  <c r="S83"/>
  <c r="CZ84"/>
  <c r="Y84" s="1"/>
  <c r="CY84"/>
  <c r="X84" s="1"/>
  <c r="CZ88"/>
  <c r="Y88" s="1"/>
  <c r="CY88"/>
  <c r="X88" s="1"/>
  <c r="DI180" i="3"/>
  <c r="DF180"/>
  <c r="DG180"/>
  <c r="DJ180" s="1"/>
  <c r="DH180"/>
  <c r="DF219"/>
  <c r="DJ219" s="1"/>
  <c r="DG219"/>
  <c r="DI219"/>
  <c r="DH219"/>
  <c r="DF284"/>
  <c r="DI284"/>
  <c r="DH284"/>
  <c r="DG284"/>
  <c r="DJ284" s="1"/>
  <c r="AO26" i="1"/>
  <c r="F105"/>
  <c r="EU26"/>
  <c r="EU233"/>
  <c r="P117"/>
  <c r="DG275" i="3"/>
  <c r="DF275"/>
  <c r="DJ275" s="1"/>
  <c r="DI275"/>
  <c r="DH275"/>
  <c r="DF276"/>
  <c r="DJ276" s="1"/>
  <c r="DI276"/>
  <c r="DH276"/>
  <c r="DG276"/>
  <c r="BD26" i="1"/>
  <c r="F126"/>
  <c r="ET26"/>
  <c r="P114"/>
  <c r="AE173"/>
  <c r="GK142"/>
  <c r="CZ151"/>
  <c r="Y151" s="1"/>
  <c r="T208" i="7" s="1"/>
  <c r="K215" s="1"/>
  <c r="CY151" i="1"/>
  <c r="X151" s="1"/>
  <c r="R208" i="7" s="1"/>
  <c r="K214" s="1"/>
  <c r="CZ155" i="1"/>
  <c r="Y155" s="1"/>
  <c r="CY155"/>
  <c r="X155" s="1"/>
  <c r="CZ165"/>
  <c r="Y165" s="1"/>
  <c r="CY165"/>
  <c r="X165" s="1"/>
  <c r="CZ169"/>
  <c r="Y169" s="1"/>
  <c r="T240" i="7" s="1"/>
  <c r="K246" s="1"/>
  <c r="CY169" i="1"/>
  <c r="X169" s="1"/>
  <c r="R240" i="7" s="1"/>
  <c r="K245" s="1"/>
  <c r="EG140" i="1"/>
  <c r="P177"/>
  <c r="EG203"/>
  <c r="DF178" i="3"/>
  <c r="DJ178" s="1"/>
  <c r="DI178"/>
  <c r="DH178"/>
  <c r="DG178"/>
  <c r="DI197"/>
  <c r="DF197"/>
  <c r="DJ197" s="1"/>
  <c r="DH197"/>
  <c r="DG197"/>
  <c r="DG260"/>
  <c r="DF260"/>
  <c r="DJ260" s="1"/>
  <c r="DI260"/>
  <c r="DH260"/>
  <c r="DF265"/>
  <c r="DJ265" s="1"/>
  <c r="DI265"/>
  <c r="DH265"/>
  <c r="DG265"/>
  <c r="DF253"/>
  <c r="DI253"/>
  <c r="DH253"/>
  <c r="DG253"/>
  <c r="DJ253" s="1"/>
  <c r="GB140" i="1"/>
  <c r="ES173"/>
  <c r="EU133"/>
  <c r="P219"/>
  <c r="AI140"/>
  <c r="V173"/>
  <c r="P228"/>
  <c r="EV133"/>
  <c r="T26"/>
  <c r="F122"/>
  <c r="AQ140"/>
  <c r="F183"/>
  <c r="W140"/>
  <c r="F197"/>
  <c r="W203"/>
  <c r="EA140"/>
  <c r="DN173"/>
  <c r="ER140"/>
  <c r="ER203"/>
  <c r="P184"/>
  <c r="EK140"/>
  <c r="EK203"/>
  <c r="P190"/>
  <c r="GM31"/>
  <c r="GN31" s="1"/>
  <c r="R40"/>
  <c r="GK40" s="1"/>
  <c r="R56"/>
  <c r="GK56" s="1"/>
  <c r="GX56"/>
  <c r="P64"/>
  <c r="U68"/>
  <c r="U72"/>
  <c r="T79"/>
  <c r="R72"/>
  <c r="GK72" s="1"/>
  <c r="P87"/>
  <c r="U46"/>
  <c r="GM59"/>
  <c r="GN59" s="1"/>
  <c r="GX64"/>
  <c r="P72"/>
  <c r="T87"/>
  <c r="GX91"/>
  <c r="V50"/>
  <c r="U52"/>
  <c r="T68"/>
  <c r="V83"/>
  <c r="CP158"/>
  <c r="O158" s="1"/>
  <c r="CP167"/>
  <c r="O167" s="1"/>
  <c r="CP81"/>
  <c r="O81" s="1"/>
  <c r="GM81" s="1"/>
  <c r="GN81" s="1"/>
  <c r="T46"/>
  <c r="GX50"/>
  <c r="GM57"/>
  <c r="GN57" s="1"/>
  <c r="W68"/>
  <c r="GM78"/>
  <c r="GN78" s="1"/>
  <c r="V87"/>
  <c r="GM95"/>
  <c r="GN95" s="1"/>
  <c r="GX79"/>
  <c r="V135"/>
  <c r="W135"/>
  <c r="GM157"/>
  <c r="GO157" s="1"/>
  <c r="U74"/>
  <c r="T99"/>
  <c r="AC173"/>
  <c r="CP151"/>
  <c r="O151" s="1"/>
  <c r="DF66" i="3"/>
  <c r="DJ66" s="1"/>
  <c r="DI66"/>
  <c r="DH66"/>
  <c r="DG66"/>
  <c r="DH18"/>
  <c r="DG18"/>
  <c r="DF18"/>
  <c r="DJ18" s="1"/>
  <c r="DI18"/>
  <c r="DH30"/>
  <c r="DG30"/>
  <c r="DF30"/>
  <c r="DJ30" s="1"/>
  <c r="DI30"/>
  <c r="DH64"/>
  <c r="DG64"/>
  <c r="DF64"/>
  <c r="DJ64" s="1"/>
  <c r="DI64"/>
  <c r="DF108"/>
  <c r="DJ108" s="1"/>
  <c r="DI108"/>
  <c r="DH108"/>
  <c r="DG108"/>
  <c r="DG145"/>
  <c r="DJ145" s="1"/>
  <c r="DF145"/>
  <c r="DI145"/>
  <c r="DH145"/>
  <c r="DI87"/>
  <c r="DH87"/>
  <c r="DG87"/>
  <c r="DJ87" s="1"/>
  <c r="DF87"/>
  <c r="DG184"/>
  <c r="DH184"/>
  <c r="DI184"/>
  <c r="DJ184" s="1"/>
  <c r="DF184"/>
  <c r="DH161"/>
  <c r="DG161"/>
  <c r="DJ161" s="1"/>
  <c r="DF161"/>
  <c r="DI161"/>
  <c r="DG179"/>
  <c r="DF179"/>
  <c r="DH179"/>
  <c r="DI179"/>
  <c r="DJ179" s="1"/>
  <c r="DG187"/>
  <c r="DH187"/>
  <c r="DI187"/>
  <c r="DF187"/>
  <c r="DJ187" s="1"/>
  <c r="DH250"/>
  <c r="DG250"/>
  <c r="DF250"/>
  <c r="DJ250" s="1"/>
  <c r="DI250"/>
  <c r="DG45"/>
  <c r="DJ45" s="1"/>
  <c r="DF45"/>
  <c r="DI45"/>
  <c r="DH45"/>
  <c r="DG73"/>
  <c r="DF73"/>
  <c r="DJ73" s="1"/>
  <c r="DI73"/>
  <c r="DH73"/>
  <c r="DF68"/>
  <c r="DI68"/>
  <c r="DJ68" s="1"/>
  <c r="DH68"/>
  <c r="DG68"/>
  <c r="DF102"/>
  <c r="DI102"/>
  <c r="DH102"/>
  <c r="DG102"/>
  <c r="DJ102" s="1"/>
  <c r="DF237"/>
  <c r="DI237"/>
  <c r="DJ237" s="1"/>
  <c r="DH237"/>
  <c r="DG237"/>
  <c r="DI277"/>
  <c r="DH277"/>
  <c r="DG277"/>
  <c r="DF277"/>
  <c r="DJ277" s="1"/>
  <c r="GK31" i="1"/>
  <c r="AE101"/>
  <c r="DG41" i="3"/>
  <c r="DF41"/>
  <c r="DI41"/>
  <c r="DJ41" s="1"/>
  <c r="DH41"/>
  <c r="DG88"/>
  <c r="DJ88" s="1"/>
  <c r="DF88"/>
  <c r="DI88"/>
  <c r="DH88"/>
  <c r="DG129"/>
  <c r="DF129"/>
  <c r="DI129"/>
  <c r="DJ129" s="1"/>
  <c r="DH129"/>
  <c r="DI152"/>
  <c r="DH152"/>
  <c r="DG152"/>
  <c r="DJ152" s="1"/>
  <c r="DF152"/>
  <c r="DH256"/>
  <c r="DG256"/>
  <c r="DJ256" s="1"/>
  <c r="DF256"/>
  <c r="DI256"/>
  <c r="DH278"/>
  <c r="DG278"/>
  <c r="DF278"/>
  <c r="DJ278" s="1"/>
  <c r="DI278"/>
  <c r="DG109"/>
  <c r="DF109"/>
  <c r="DI109"/>
  <c r="DJ109" s="1"/>
  <c r="DH109"/>
  <c r="DI262"/>
  <c r="DH262"/>
  <c r="DG262"/>
  <c r="DF262"/>
  <c r="DJ262" s="1"/>
  <c r="DI292"/>
  <c r="DH292"/>
  <c r="DG292"/>
  <c r="DF292"/>
  <c r="DJ292" s="1"/>
  <c r="Q40" i="1"/>
  <c r="S40"/>
  <c r="CZ41"/>
  <c r="Y41" s="1"/>
  <c r="CY41"/>
  <c r="X41" s="1"/>
  <c r="GM41" s="1"/>
  <c r="GO41" s="1"/>
  <c r="Q56"/>
  <c r="S56"/>
  <c r="DF10" i="3"/>
  <c r="DJ10" s="1"/>
  <c r="DI10"/>
  <c r="DH10"/>
  <c r="DG10"/>
  <c r="DG51"/>
  <c r="DF51"/>
  <c r="DJ51" s="1"/>
  <c r="DI51"/>
  <c r="DH51"/>
  <c r="DG75"/>
  <c r="DF75"/>
  <c r="DI75"/>
  <c r="DJ75" s="1"/>
  <c r="DH75"/>
  <c r="DF142"/>
  <c r="DJ142" s="1"/>
  <c r="DI142"/>
  <c r="DH142"/>
  <c r="DG142"/>
  <c r="DI136"/>
  <c r="DH136"/>
  <c r="DG136"/>
  <c r="DJ136" s="1"/>
  <c r="DF136"/>
  <c r="DI167"/>
  <c r="DH167"/>
  <c r="DG167"/>
  <c r="DJ167" s="1"/>
  <c r="DF167"/>
  <c r="AQ26" i="1"/>
  <c r="F111"/>
  <c r="DI193" i="3"/>
  <c r="DF193"/>
  <c r="DJ193" s="1"/>
  <c r="DH193"/>
  <c r="DG193"/>
  <c r="DI190"/>
  <c r="DF190"/>
  <c r="DH190"/>
  <c r="DG190"/>
  <c r="DJ190" s="1"/>
  <c r="DF201"/>
  <c r="DJ201" s="1"/>
  <c r="DG201"/>
  <c r="DI201"/>
  <c r="DH201"/>
  <c r="DG247"/>
  <c r="DF247"/>
  <c r="DJ247" s="1"/>
  <c r="DI247"/>
  <c r="DH247"/>
  <c r="DF244"/>
  <c r="DJ244" s="1"/>
  <c r="DI244"/>
  <c r="DH244"/>
  <c r="DG244"/>
  <c r="AX26" i="1"/>
  <c r="CZ80"/>
  <c r="Y80" s="1"/>
  <c r="CY80"/>
  <c r="X80" s="1"/>
  <c r="DF146" i="3"/>
  <c r="DJ146" s="1"/>
  <c r="DI146"/>
  <c r="DH146"/>
  <c r="DG146"/>
  <c r="DF160"/>
  <c r="DI160"/>
  <c r="DH160"/>
  <c r="DG160"/>
  <c r="DJ160" s="1"/>
  <c r="DG222"/>
  <c r="DI222"/>
  <c r="DH222"/>
  <c r="DF222"/>
  <c r="DJ222" s="1"/>
  <c r="DG286"/>
  <c r="DF286"/>
  <c r="DJ286" s="1"/>
  <c r="DI286"/>
  <c r="DH286"/>
  <c r="DF287"/>
  <c r="DJ287" s="1"/>
  <c r="DI287"/>
  <c r="DH287"/>
  <c r="DG287"/>
  <c r="CZ97" i="1"/>
  <c r="Y97" s="1"/>
  <c r="CY97"/>
  <c r="X97" s="1"/>
  <c r="GM97" s="1"/>
  <c r="GO97" s="1"/>
  <c r="EM26"/>
  <c r="P120"/>
  <c r="DI212" i="3"/>
  <c r="DH212"/>
  <c r="DG212"/>
  <c r="DF212"/>
  <c r="DJ212" s="1"/>
  <c r="DG279"/>
  <c r="DF279"/>
  <c r="DJ279" s="1"/>
  <c r="DI279"/>
  <c r="DH279"/>
  <c r="DF280"/>
  <c r="DJ280" s="1"/>
  <c r="DI280"/>
  <c r="DH280"/>
  <c r="DG280"/>
  <c r="DF267"/>
  <c r="DI267"/>
  <c r="DJ267" s="1"/>
  <c r="DH267"/>
  <c r="DG267"/>
  <c r="EL26" i="1"/>
  <c r="P119"/>
  <c r="CZ148"/>
  <c r="Y148" s="1"/>
  <c r="AL173" s="1"/>
  <c r="CY148"/>
  <c r="X148" s="1"/>
  <c r="AK173" s="1"/>
  <c r="CZ161"/>
  <c r="Y161" s="1"/>
  <c r="CY161"/>
  <c r="X161" s="1"/>
  <c r="DW140"/>
  <c r="DJ173"/>
  <c r="DF194" i="3"/>
  <c r="DG194"/>
  <c r="DI194"/>
  <c r="DJ194" s="1"/>
  <c r="DH194"/>
  <c r="DG264"/>
  <c r="DF264"/>
  <c r="DJ264" s="1"/>
  <c r="DI264"/>
  <c r="DH264"/>
  <c r="DF255"/>
  <c r="DI255"/>
  <c r="DH255"/>
  <c r="DG255"/>
  <c r="DJ255" s="1"/>
  <c r="DY140" i="1"/>
  <c r="DL173"/>
  <c r="EH133"/>
  <c r="P212"/>
  <c r="F182"/>
  <c r="AP203"/>
  <c r="AP140"/>
  <c r="AS140"/>
  <c r="F190"/>
  <c r="AS203"/>
  <c r="CJ140"/>
  <c r="BA173"/>
  <c r="ET140"/>
  <c r="ET203"/>
  <c r="ET233" s="1"/>
  <c r="P186"/>
  <c r="BB133"/>
  <c r="F216"/>
  <c r="DO140"/>
  <c r="P197"/>
  <c r="DO203"/>
  <c r="F180"/>
  <c r="AX203"/>
  <c r="AX140"/>
  <c r="EM140"/>
  <c r="P192"/>
  <c r="EM203"/>
  <c r="EM233" s="1"/>
  <c r="DM140"/>
  <c r="DM203"/>
  <c r="P195"/>
  <c r="CP34"/>
  <c r="O34" s="1"/>
  <c r="CP39"/>
  <c r="O39" s="1"/>
  <c r="GM39" s="1"/>
  <c r="GN39" s="1"/>
  <c r="P52"/>
  <c r="CP55"/>
  <c r="O55" s="1"/>
  <c r="GM55" s="1"/>
  <c r="GN55" s="1"/>
  <c r="CP58"/>
  <c r="O58" s="1"/>
  <c r="GM58" s="1"/>
  <c r="GN58" s="1"/>
  <c r="T40"/>
  <c r="T50"/>
  <c r="T56"/>
  <c r="V68"/>
  <c r="V72"/>
  <c r="W40"/>
  <c r="W56"/>
  <c r="T64"/>
  <c r="GM35"/>
  <c r="GN35" s="1"/>
  <c r="U40"/>
  <c r="V56"/>
  <c r="GM67"/>
  <c r="GN67" s="1"/>
  <c r="GM88"/>
  <c r="GN88" s="1"/>
  <c r="CP165"/>
  <c r="O165" s="1"/>
  <c r="GM165" s="1"/>
  <c r="GO165" s="1"/>
  <c r="P56"/>
  <c r="U60"/>
  <c r="CP160"/>
  <c r="O160" s="1"/>
  <c r="GM160" s="1"/>
  <c r="GO160" s="1"/>
  <c r="CP73"/>
  <c r="O73" s="1"/>
  <c r="GM73" s="1"/>
  <c r="GN73" s="1"/>
  <c r="R87"/>
  <c r="GK87" s="1"/>
  <c r="R91"/>
  <c r="GK91" s="1"/>
  <c r="W99"/>
  <c r="GX87"/>
  <c r="S135"/>
  <c r="GM144"/>
  <c r="GO144" s="1"/>
  <c r="GM156"/>
  <c r="GO156" s="1"/>
  <c r="GM96"/>
  <c r="GO96" s="1"/>
  <c r="U91"/>
  <c r="GM147"/>
  <c r="GO147" s="1"/>
  <c r="DI79" i="3"/>
  <c r="DH79"/>
  <c r="DG79"/>
  <c r="DF79"/>
  <c r="DJ79" s="1"/>
  <c r="DF118"/>
  <c r="DJ118" s="1"/>
  <c r="DI118"/>
  <c r="DH118"/>
  <c r="DG118"/>
  <c r="DI11"/>
  <c r="DH11"/>
  <c r="DG11"/>
  <c r="DF11"/>
  <c r="DJ11" s="1"/>
  <c r="DI95"/>
  <c r="DH95"/>
  <c r="DG95"/>
  <c r="DF95"/>
  <c r="DJ95" s="1"/>
  <c r="DF52"/>
  <c r="DJ52" s="1"/>
  <c r="DI52"/>
  <c r="DH52"/>
  <c r="DG52"/>
  <c r="DH101"/>
  <c r="DG101"/>
  <c r="DJ101" s="1"/>
  <c r="DF101"/>
  <c r="DI101"/>
  <c r="DF94"/>
  <c r="DJ94" s="1"/>
  <c r="DI94"/>
  <c r="DH94"/>
  <c r="DG94"/>
  <c r="DI59"/>
  <c r="DH59"/>
  <c r="DG59"/>
  <c r="DF59"/>
  <c r="DJ59" s="1"/>
  <c r="DI49"/>
  <c r="DH49"/>
  <c r="DG49"/>
  <c r="DF49"/>
  <c r="DJ49" s="1"/>
  <c r="DF78"/>
  <c r="DJ78" s="1"/>
  <c r="DI78"/>
  <c r="DH78"/>
  <c r="DG78"/>
  <c r="DG143"/>
  <c r="DF143"/>
  <c r="DI143"/>
  <c r="DJ143" s="1"/>
  <c r="DH143"/>
  <c r="DG155"/>
  <c r="DJ155" s="1"/>
  <c r="DF155"/>
  <c r="DI155"/>
  <c r="DH155"/>
  <c r="DF134"/>
  <c r="DJ134" s="1"/>
  <c r="DI134"/>
  <c r="DH134"/>
  <c r="DG134"/>
  <c r="DH195"/>
  <c r="DI195"/>
  <c r="DG195"/>
  <c r="DJ195" s="1"/>
  <c r="DF195"/>
  <c r="DG189"/>
  <c r="DH189"/>
  <c r="DI189"/>
  <c r="DJ189" s="1"/>
  <c r="DF189"/>
  <c r="DG149"/>
  <c r="DF149"/>
  <c r="DJ149" s="1"/>
  <c r="DI149"/>
  <c r="DH149"/>
  <c r="DG171"/>
  <c r="DF171"/>
  <c r="DJ171" s="1"/>
  <c r="DI171"/>
  <c r="DH171"/>
  <c r="DH210"/>
  <c r="DI210"/>
  <c r="DG210"/>
  <c r="DJ210" s="1"/>
  <c r="DF210"/>
  <c r="DF158"/>
  <c r="DI158"/>
  <c r="DJ158" s="1"/>
  <c r="DH158"/>
  <c r="DG158"/>
  <c r="DH238"/>
  <c r="DF238"/>
  <c r="DI238"/>
  <c r="DG238"/>
  <c r="DJ238" s="1"/>
  <c r="DH148"/>
  <c r="DG148"/>
  <c r="DF148"/>
  <c r="DJ148" s="1"/>
  <c r="DI148"/>
  <c r="DG177"/>
  <c r="DF177"/>
  <c r="DJ177" s="1"/>
  <c r="DI177"/>
  <c r="DH177"/>
  <c r="DF4"/>
  <c r="DJ4" s="1"/>
  <c r="DI4"/>
  <c r="DH4"/>
  <c r="DG4"/>
  <c r="DH242"/>
  <c r="DG242"/>
  <c r="DJ242" s="1"/>
  <c r="DF242"/>
  <c r="DI242"/>
  <c r="DH274"/>
  <c r="DG274"/>
  <c r="DF274"/>
  <c r="DJ274" s="1"/>
  <c r="DI274"/>
  <c r="CP32" i="1"/>
  <c r="O32" s="1"/>
  <c r="GM32" s="1"/>
  <c r="GN32" s="1"/>
  <c r="DI44" i="3"/>
  <c r="DJ44" s="1"/>
  <c r="DH44"/>
  <c r="DG44"/>
  <c r="DF44"/>
  <c r="DF70"/>
  <c r="DI70"/>
  <c r="DH70"/>
  <c r="DG70"/>
  <c r="DJ70" s="1"/>
  <c r="DG105"/>
  <c r="DF105"/>
  <c r="DJ105" s="1"/>
  <c r="DI105"/>
  <c r="DH105"/>
  <c r="DF96"/>
  <c r="DI96"/>
  <c r="DJ96" s="1"/>
  <c r="DH96"/>
  <c r="DG96"/>
  <c r="DI266"/>
  <c r="DH266"/>
  <c r="DG266"/>
  <c r="DF266"/>
  <c r="DJ266" s="1"/>
  <c r="DI296"/>
  <c r="DH296"/>
  <c r="DG296"/>
  <c r="DF296"/>
  <c r="DJ296" s="1"/>
  <c r="S50" i="1"/>
  <c r="Q50"/>
  <c r="S52"/>
  <c r="Q52"/>
  <c r="S68"/>
  <c r="Q68"/>
  <c r="DF8" i="3"/>
  <c r="DJ8" s="1"/>
  <c r="DI8"/>
  <c r="DH8"/>
  <c r="DG8"/>
  <c r="DG62"/>
  <c r="DJ62" s="1"/>
  <c r="DF62"/>
  <c r="DI62"/>
  <c r="DH62"/>
  <c r="DG86"/>
  <c r="DJ86" s="1"/>
  <c r="DF86"/>
  <c r="DI86"/>
  <c r="DH86"/>
  <c r="DF156"/>
  <c r="DJ156" s="1"/>
  <c r="DI156"/>
  <c r="DH156"/>
  <c r="DG156"/>
  <c r="DI154"/>
  <c r="DH154"/>
  <c r="DG154"/>
  <c r="DJ154" s="1"/>
  <c r="DF154"/>
  <c r="DH246"/>
  <c r="DG246"/>
  <c r="DF246"/>
  <c r="DJ246" s="1"/>
  <c r="DI246"/>
  <c r="DH270"/>
  <c r="DG270"/>
  <c r="DJ270" s="1"/>
  <c r="DF270"/>
  <c r="DI270"/>
  <c r="DG57"/>
  <c r="DF57"/>
  <c r="DJ57" s="1"/>
  <c r="DI57"/>
  <c r="DH57"/>
  <c r="DG127"/>
  <c r="DJ127" s="1"/>
  <c r="DF127"/>
  <c r="DI127"/>
  <c r="DH127"/>
  <c r="DH254"/>
  <c r="DG254"/>
  <c r="DJ254" s="1"/>
  <c r="DF254"/>
  <c r="DI254"/>
  <c r="DI281"/>
  <c r="DH281"/>
  <c r="DG281"/>
  <c r="DF281"/>
  <c r="DJ281" s="1"/>
  <c r="CZ37" i="1"/>
  <c r="Y37" s="1"/>
  <c r="CY37"/>
  <c r="X37" s="1"/>
  <c r="AF101"/>
  <c r="Q46"/>
  <c r="S46"/>
  <c r="CZ53"/>
  <c r="Y53" s="1"/>
  <c r="CY53"/>
  <c r="X53" s="1"/>
  <c r="Q64"/>
  <c r="S64"/>
  <c r="DF14" i="3"/>
  <c r="DJ14" s="1"/>
  <c r="DI14"/>
  <c r="DH14"/>
  <c r="DG14"/>
  <c r="DG77"/>
  <c r="DJ77" s="1"/>
  <c r="DF77"/>
  <c r="DI77"/>
  <c r="DH77"/>
  <c r="DG107"/>
  <c r="DF107"/>
  <c r="DI107"/>
  <c r="DJ107" s="1"/>
  <c r="DH107"/>
  <c r="DH125"/>
  <c r="DG125"/>
  <c r="DF125"/>
  <c r="DJ125" s="1"/>
  <c r="DI125"/>
  <c r="DI139"/>
  <c r="DH139"/>
  <c r="DG139"/>
  <c r="DF139"/>
  <c r="DJ139" s="1"/>
  <c r="DI169"/>
  <c r="DH169"/>
  <c r="DG169"/>
  <c r="DJ169" s="1"/>
  <c r="DF169"/>
  <c r="EG26" i="1"/>
  <c r="P105"/>
  <c r="EG233"/>
  <c r="DF202" i="3"/>
  <c r="DJ202" s="1"/>
  <c r="DI202"/>
  <c r="DH202"/>
  <c r="DG202"/>
  <c r="DG251"/>
  <c r="DF251"/>
  <c r="DJ251" s="1"/>
  <c r="DI251"/>
  <c r="DH251"/>
  <c r="DF248"/>
  <c r="DJ248" s="1"/>
  <c r="DI248"/>
  <c r="DH248"/>
  <c r="DG248"/>
  <c r="AT26" i="1"/>
  <c r="F119"/>
  <c r="GA26"/>
  <c r="ER101"/>
  <c r="DG133" i="3"/>
  <c r="DJ133" s="1"/>
  <c r="DF133"/>
  <c r="DI133"/>
  <c r="DH133"/>
  <c r="DF150"/>
  <c r="DJ150" s="1"/>
  <c r="DI150"/>
  <c r="DH150"/>
  <c r="DG150"/>
  <c r="DI144"/>
  <c r="DH144"/>
  <c r="DG144"/>
  <c r="DJ144" s="1"/>
  <c r="DF144"/>
  <c r="DF162"/>
  <c r="DI162"/>
  <c r="DH162"/>
  <c r="DG162"/>
  <c r="DJ162" s="1"/>
  <c r="DF183"/>
  <c r="DJ183" s="1"/>
  <c r="DG183"/>
  <c r="DH183"/>
  <c r="DI183"/>
  <c r="DI220"/>
  <c r="DG220"/>
  <c r="DF220"/>
  <c r="DJ220" s="1"/>
  <c r="DH220"/>
  <c r="DI217"/>
  <c r="DF217"/>
  <c r="DH217"/>
  <c r="DG217"/>
  <c r="DJ217" s="1"/>
  <c r="DG290"/>
  <c r="DF290"/>
  <c r="DJ290" s="1"/>
  <c r="DI290"/>
  <c r="DH290"/>
  <c r="DF291"/>
  <c r="DJ291" s="1"/>
  <c r="DI291"/>
  <c r="DH291"/>
  <c r="DG291"/>
  <c r="EI26" i="1"/>
  <c r="P111"/>
  <c r="DG214" i="3"/>
  <c r="DH214"/>
  <c r="DF214"/>
  <c r="DJ214" s="1"/>
  <c r="DI214"/>
  <c r="DF269"/>
  <c r="DI269"/>
  <c r="DH269"/>
  <c r="DG269"/>
  <c r="DJ269" s="1"/>
  <c r="EH26" i="1"/>
  <c r="P110"/>
  <c r="EH233"/>
  <c r="P135"/>
  <c r="CP135" s="1"/>
  <c r="O135" s="1"/>
  <c r="R135"/>
  <c r="GK135" s="1"/>
  <c r="GX135"/>
  <c r="Q135"/>
  <c r="CZ145"/>
  <c r="Y145" s="1"/>
  <c r="T189" i="7" s="1"/>
  <c r="CY145" i="1"/>
  <c r="X145" s="1"/>
  <c r="R189" i="7" s="1"/>
  <c r="DX173" i="1"/>
  <c r="CZ167"/>
  <c r="Y167" s="1"/>
  <c r="CY167"/>
  <c r="X167" s="1"/>
  <c r="BC140"/>
  <c r="F189"/>
  <c r="BC203"/>
  <c r="DF173" i="3"/>
  <c r="DI173"/>
  <c r="DH173"/>
  <c r="DG173"/>
  <c r="DJ173" s="1"/>
  <c r="DF196"/>
  <c r="DG196"/>
  <c r="DJ196" s="1"/>
  <c r="DI196"/>
  <c r="DH196"/>
  <c r="DG206"/>
  <c r="DH206"/>
  <c r="DF206"/>
  <c r="DJ206" s="1"/>
  <c r="DI206"/>
  <c r="DF257"/>
  <c r="DI257"/>
  <c r="DH257"/>
  <c r="DG257"/>
  <c r="DJ257" s="1"/>
  <c r="GM143" i="1"/>
  <c r="DI140"/>
  <c r="P185"/>
  <c r="DI203"/>
  <c r="CZ136"/>
  <c r="Y136" s="1"/>
  <c r="GM136" s="1"/>
  <c r="GN136" s="1"/>
  <c r="CY136"/>
  <c r="X136" s="1"/>
  <c r="AG140"/>
  <c r="T173"/>
  <c r="CI140"/>
  <c r="AZ173"/>
  <c r="DV101"/>
  <c r="GM36"/>
  <c r="GN36" s="1"/>
  <c r="CP45"/>
  <c r="O45" s="1"/>
  <c r="GM45" s="1"/>
  <c r="GN45" s="1"/>
  <c r="GM48"/>
  <c r="GN48" s="1"/>
  <c r="CP60"/>
  <c r="O60" s="1"/>
  <c r="K119" i="7" s="1"/>
  <c r="CP63" i="1"/>
  <c r="O63" s="1"/>
  <c r="GM63" s="1"/>
  <c r="GN63" s="1"/>
  <c r="GM66"/>
  <c r="GN66" s="1"/>
  <c r="R68"/>
  <c r="GK68" s="1"/>
  <c r="GM44"/>
  <c r="GN44" s="1"/>
  <c r="W52"/>
  <c r="V40"/>
  <c r="GM47"/>
  <c r="GN47" s="1"/>
  <c r="R52"/>
  <c r="GK52" s="1"/>
  <c r="GM54"/>
  <c r="GN54" s="1"/>
  <c r="W64"/>
  <c r="CP80"/>
  <c r="O80" s="1"/>
  <c r="GM148"/>
  <c r="GO148" s="1"/>
  <c r="CP82"/>
  <c r="O82" s="1"/>
  <c r="GM82" s="1"/>
  <c r="GN82" s="1"/>
  <c r="P40"/>
  <c r="CP40" s="1"/>
  <c r="O40" s="1"/>
  <c r="K63" i="7" s="1"/>
  <c r="GX52" i="1"/>
  <c r="V60"/>
  <c r="V64"/>
  <c r="W74"/>
  <c r="R99"/>
  <c r="GK99" s="1"/>
  <c r="CP77"/>
  <c r="O77" s="1"/>
  <c r="GM77" s="1"/>
  <c r="GN77" s="1"/>
  <c r="U83"/>
  <c r="U99"/>
  <c r="GM155"/>
  <c r="GO155" s="1"/>
  <c r="GM166"/>
  <c r="GO166" s="1"/>
  <c r="W87"/>
  <c r="GM168"/>
  <c r="GO168" s="1"/>
  <c r="GM146"/>
  <c r="GO146" s="1"/>
  <c r="GM171"/>
  <c r="GO171" s="1"/>
  <c r="DG5" i="3"/>
  <c r="DF5"/>
  <c r="DI5"/>
  <c r="DJ5" s="1"/>
  <c r="DH5"/>
  <c r="DF28"/>
  <c r="DJ28" s="1"/>
  <c r="DI28"/>
  <c r="DH28"/>
  <c r="DG28"/>
  <c r="DI103"/>
  <c r="DH103"/>
  <c r="DG103"/>
  <c r="DF103"/>
  <c r="DJ103" s="1"/>
  <c r="DI42"/>
  <c r="DH42"/>
  <c r="DG42"/>
  <c r="DJ42" s="1"/>
  <c r="DF42"/>
  <c r="DF116"/>
  <c r="DJ116" s="1"/>
  <c r="DI116"/>
  <c r="DH116"/>
  <c r="DG116"/>
  <c r="DF32"/>
  <c r="DJ32" s="1"/>
  <c r="DI32"/>
  <c r="DH32"/>
  <c r="DG32"/>
  <c r="DF22"/>
  <c r="DJ22" s="1"/>
  <c r="DI22"/>
  <c r="DH22"/>
  <c r="DG22"/>
  <c r="DH84"/>
  <c r="DG84"/>
  <c r="DF84"/>
  <c r="DJ84" s="1"/>
  <c r="DI84"/>
  <c r="DF122"/>
  <c r="DJ122" s="1"/>
  <c r="DI122"/>
  <c r="DH122"/>
  <c r="DG122"/>
  <c r="DI29"/>
  <c r="DH29"/>
  <c r="DG29"/>
  <c r="DF29"/>
  <c r="DJ29" s="1"/>
  <c r="DH114"/>
  <c r="DG114"/>
  <c r="DF114"/>
  <c r="DJ114" s="1"/>
  <c r="DI114"/>
  <c r="DG1"/>
  <c r="DF1"/>
  <c r="DI1"/>
  <c r="DJ1" s="1"/>
  <c r="DH1"/>
  <c r="DF110"/>
  <c r="DJ110" s="1"/>
  <c r="DI110"/>
  <c r="DH110"/>
  <c r="DG110"/>
  <c r="DF46"/>
  <c r="DJ46" s="1"/>
  <c r="DI46"/>
  <c r="DH46"/>
  <c r="DG46"/>
  <c r="DH99"/>
  <c r="DG99"/>
  <c r="DJ99" s="1"/>
  <c r="DF99"/>
  <c r="DI99"/>
  <c r="DI130"/>
  <c r="DH130"/>
  <c r="DG130"/>
  <c r="DJ130" s="1"/>
  <c r="DF130"/>
  <c r="DI71"/>
  <c r="DH71"/>
  <c r="DG71"/>
  <c r="DF71"/>
  <c r="DJ71" s="1"/>
  <c r="AD26" i="1"/>
  <c r="Q101"/>
  <c r="DG216" i="3"/>
  <c r="DH216"/>
  <c r="DF216"/>
  <c r="DI216"/>
  <c r="DJ216" s="1"/>
  <c r="DH293"/>
  <c r="DG293"/>
  <c r="DF293"/>
  <c r="DJ293" s="1"/>
  <c r="DI293"/>
  <c r="DF98"/>
  <c r="DI98"/>
  <c r="DH98"/>
  <c r="DG98"/>
  <c r="DJ98" s="1"/>
  <c r="DI258"/>
  <c r="DH258"/>
  <c r="DG258"/>
  <c r="DF258"/>
  <c r="DJ258" s="1"/>
  <c r="DI288"/>
  <c r="DH288"/>
  <c r="DG288"/>
  <c r="DF288"/>
  <c r="DJ288" s="1"/>
  <c r="DG21"/>
  <c r="DF21"/>
  <c r="DI21"/>
  <c r="DJ21" s="1"/>
  <c r="DH21"/>
  <c r="DI61"/>
  <c r="DJ61" s="1"/>
  <c r="DH61"/>
  <c r="DG61"/>
  <c r="DF61"/>
  <c r="DH92"/>
  <c r="DG92"/>
  <c r="DF92"/>
  <c r="DJ92" s="1"/>
  <c r="DI92"/>
  <c r="DH131"/>
  <c r="DG131"/>
  <c r="DI131"/>
  <c r="DF131"/>
  <c r="DJ131" s="1"/>
  <c r="CP29" i="1"/>
  <c r="O29" s="1"/>
  <c r="AC101"/>
  <c r="DF80" i="3"/>
  <c r="DI80"/>
  <c r="DJ80" s="1"/>
  <c r="DH80"/>
  <c r="DG80"/>
  <c r="DI249"/>
  <c r="DH249"/>
  <c r="DG249"/>
  <c r="DF249"/>
  <c r="DJ249" s="1"/>
  <c r="CZ43" i="1"/>
  <c r="Y43" s="1"/>
  <c r="AL101" s="1"/>
  <c r="CY43"/>
  <c r="X43" s="1"/>
  <c r="CZ61"/>
  <c r="Y61" s="1"/>
  <c r="CY61"/>
  <c r="X61" s="1"/>
  <c r="GM61" s="1"/>
  <c r="GN61" s="1"/>
  <c r="Q72"/>
  <c r="S72"/>
  <c r="CY30"/>
  <c r="X30" s="1"/>
  <c r="CZ30"/>
  <c r="Y30" s="1"/>
  <c r="T33" i="7" s="1"/>
  <c r="K39" s="1"/>
  <c r="DX101" i="1"/>
  <c r="DG19" i="3"/>
  <c r="DF19"/>
  <c r="DJ19" s="1"/>
  <c r="DI19"/>
  <c r="DH19"/>
  <c r="BC26" i="1"/>
  <c r="F117"/>
  <c r="BC233"/>
  <c r="DI185" i="3"/>
  <c r="DF185"/>
  <c r="DH185"/>
  <c r="DG185"/>
  <c r="DJ185" s="1"/>
  <c r="DF192"/>
  <c r="DJ192" s="1"/>
  <c r="DG192"/>
  <c r="DI192"/>
  <c r="DH192"/>
  <c r="DI203"/>
  <c r="DF203"/>
  <c r="DJ203" s="1"/>
  <c r="DH203"/>
  <c r="DG203"/>
  <c r="CZ92" i="1"/>
  <c r="Y92" s="1"/>
  <c r="CY92"/>
  <c r="X92" s="1"/>
  <c r="GM92" s="1"/>
  <c r="GN92" s="1"/>
  <c r="AP26"/>
  <c r="AP233"/>
  <c r="F110"/>
  <c r="EV26"/>
  <c r="P126"/>
  <c r="EV233"/>
  <c r="AO140"/>
  <c r="F177"/>
  <c r="AO203"/>
  <c r="S87"/>
  <c r="Q87"/>
  <c r="DI147" i="3"/>
  <c r="DH147"/>
  <c r="DG147"/>
  <c r="DF147"/>
  <c r="DJ147" s="1"/>
  <c r="Q91" i="1"/>
  <c r="CP91" s="1"/>
  <c r="O91" s="1"/>
  <c r="W91"/>
  <c r="S91"/>
  <c r="DG218" i="3"/>
  <c r="DJ218" s="1"/>
  <c r="DF218"/>
  <c r="DI218"/>
  <c r="DH218"/>
  <c r="DG294"/>
  <c r="DF294"/>
  <c r="DJ294" s="1"/>
  <c r="DI294"/>
  <c r="DH294"/>
  <c r="DF295"/>
  <c r="DJ295" s="1"/>
  <c r="DI295"/>
  <c r="DH295"/>
  <c r="DG295"/>
  <c r="DF282"/>
  <c r="DI282"/>
  <c r="DJ282" s="1"/>
  <c r="DH282"/>
  <c r="DG282"/>
  <c r="BD140" i="1"/>
  <c r="F198"/>
  <c r="BD203"/>
  <c r="DF215" i="3"/>
  <c r="DJ215" s="1"/>
  <c r="DH215"/>
  <c r="DG215"/>
  <c r="DI215"/>
  <c r="DF211"/>
  <c r="DI211"/>
  <c r="DH211"/>
  <c r="DG211"/>
  <c r="DJ211" s="1"/>
  <c r="DG271"/>
  <c r="DF271"/>
  <c r="DJ271" s="1"/>
  <c r="DI271"/>
  <c r="DH271"/>
  <c r="DF272"/>
  <c r="DJ272" s="1"/>
  <c r="DI272"/>
  <c r="DH272"/>
  <c r="DG272"/>
  <c r="Q99" i="1"/>
  <c r="P99"/>
  <c r="S99"/>
  <c r="CI26"/>
  <c r="AZ101"/>
  <c r="FY26"/>
  <c r="EP101"/>
  <c r="CZ158"/>
  <c r="Y158" s="1"/>
  <c r="CY158"/>
  <c r="X158" s="1"/>
  <c r="CZ163"/>
  <c r="Y163" s="1"/>
  <c r="CY163"/>
  <c r="X163" s="1"/>
  <c r="GM163" s="1"/>
  <c r="GO163" s="1"/>
  <c r="DF175" i="3"/>
  <c r="DI175"/>
  <c r="DH175"/>
  <c r="DG175"/>
  <c r="DJ175" s="1"/>
  <c r="DH172"/>
  <c r="DG172"/>
  <c r="DF172"/>
  <c r="DI172"/>
  <c r="DJ172" s="1"/>
  <c r="DF207"/>
  <c r="DJ207" s="1"/>
  <c r="DH207"/>
  <c r="DG207"/>
  <c r="DI207"/>
  <c r="DF204"/>
  <c r="DI204"/>
  <c r="DJ204" s="1"/>
  <c r="DH204"/>
  <c r="DG204"/>
  <c r="DF261"/>
  <c r="DJ261" s="1"/>
  <c r="DI261"/>
  <c r="DH261"/>
  <c r="DG261"/>
  <c r="F192" i="1"/>
  <c r="AU140"/>
  <c r="AU203"/>
  <c r="AU233" s="1"/>
  <c r="U173"/>
  <c r="AH140"/>
  <c r="EI140"/>
  <c r="P183"/>
  <c r="EI203"/>
  <c r="GM142"/>
  <c r="EP140"/>
  <c r="EP203"/>
  <c r="P180"/>
  <c r="CP42"/>
  <c r="O42" s="1"/>
  <c r="GM42" s="1"/>
  <c r="GO42" s="1"/>
  <c r="P50"/>
  <c r="CP50" s="1"/>
  <c r="O50" s="1"/>
  <c r="K89" i="7" s="1"/>
  <c r="P68" i="1"/>
  <c r="CP68" s="1"/>
  <c r="O68" s="1"/>
  <c r="CP71"/>
  <c r="O71" s="1"/>
  <c r="GM71" s="1"/>
  <c r="GN71" s="1"/>
  <c r="W46"/>
  <c r="T52"/>
  <c r="GM69"/>
  <c r="GN69" s="1"/>
  <c r="GX72"/>
  <c r="CP43"/>
  <c r="O43" s="1"/>
  <c r="GM43" s="1"/>
  <c r="GN43" s="1"/>
  <c r="W50"/>
  <c r="T60"/>
  <c r="CP74"/>
  <c r="O74" s="1"/>
  <c r="GM85"/>
  <c r="GO85" s="1"/>
  <c r="GM89"/>
  <c r="GN89" s="1"/>
  <c r="GM38"/>
  <c r="GN38" s="1"/>
  <c r="P46"/>
  <c r="U50"/>
  <c r="CP53"/>
  <c r="O53" s="1"/>
  <c r="GM53" s="1"/>
  <c r="GN53" s="1"/>
  <c r="W60"/>
  <c r="V79"/>
  <c r="GM84"/>
  <c r="GO84" s="1"/>
  <c r="R79"/>
  <c r="GK79" s="1"/>
  <c r="GX46"/>
  <c r="R60"/>
  <c r="GK60" s="1"/>
  <c r="GM62"/>
  <c r="GN62" s="1"/>
  <c r="W72"/>
  <c r="V91"/>
  <c r="CP150"/>
  <c r="O150" s="1"/>
  <c r="GM150" s="1"/>
  <c r="GO150" s="1"/>
  <c r="GM169"/>
  <c r="GO169" s="1"/>
  <c r="P79"/>
  <c r="CP79" s="1"/>
  <c r="O79" s="1"/>
  <c r="K145" i="7" s="1"/>
  <c r="CP83" i="1"/>
  <c r="O83" s="1"/>
  <c r="K158" i="7" s="1"/>
  <c r="CP90" i="1"/>
  <c r="O90" s="1"/>
  <c r="GM90" s="1"/>
  <c r="GN90" s="1"/>
  <c r="W83"/>
  <c r="ED173"/>
  <c r="W79"/>
  <c r="T135"/>
  <c r="U79"/>
  <c r="GX83"/>
  <c r="V99"/>
  <c r="CP145"/>
  <c r="O145" s="1"/>
  <c r="GM162"/>
  <c r="GO162" s="1"/>
  <c r="CP161"/>
  <c r="O161" s="1"/>
  <c r="GM161" s="1"/>
  <c r="GO161" s="1"/>
  <c r="J249" i="7" l="1"/>
  <c r="P251"/>
  <c r="P220"/>
  <c r="J257"/>
  <c r="J261"/>
  <c r="EC173" i="1"/>
  <c r="EC140" s="1"/>
  <c r="GM151"/>
  <c r="GO151" s="1"/>
  <c r="J218" i="7"/>
  <c r="DH173" i="1"/>
  <c r="FW173"/>
  <c r="FX173"/>
  <c r="FZ173"/>
  <c r="DU140"/>
  <c r="GM145"/>
  <c r="GO145" s="1"/>
  <c r="AX233"/>
  <c r="AX22" s="1"/>
  <c r="H163" i="7"/>
  <c r="O165"/>
  <c r="X165"/>
  <c r="GB101" i="1"/>
  <c r="ES101" s="1"/>
  <c r="X151" i="7"/>
  <c r="O151"/>
  <c r="H149"/>
  <c r="GM80" i="1"/>
  <c r="GN80" s="1"/>
  <c r="H124" i="7"/>
  <c r="O126"/>
  <c r="X126"/>
  <c r="O111"/>
  <c r="X111"/>
  <c r="H109"/>
  <c r="CP56" i="1"/>
  <c r="O56" s="1"/>
  <c r="K104" i="7" s="1"/>
  <c r="AJ26" i="1"/>
  <c r="W101"/>
  <c r="F123"/>
  <c r="U26"/>
  <c r="BA101"/>
  <c r="V101"/>
  <c r="I91" i="7"/>
  <c r="I92"/>
  <c r="EB101" i="1"/>
  <c r="DO101" s="1"/>
  <c r="O83" i="7"/>
  <c r="H81"/>
  <c r="X83"/>
  <c r="CP46" i="1"/>
  <c r="O46" s="1"/>
  <c r="K76" i="7" s="1"/>
  <c r="AK101" i="1"/>
  <c r="X101" s="1"/>
  <c r="H67" i="7"/>
  <c r="O69"/>
  <c r="X69"/>
  <c r="GM34" i="1"/>
  <c r="GN34" s="1"/>
  <c r="K50" i="7"/>
  <c r="GM30" i="1"/>
  <c r="R33" i="7"/>
  <c r="K38" s="1"/>
  <c r="AL26" i="1"/>
  <c r="Y101"/>
  <c r="Y173"/>
  <c r="AL140"/>
  <c r="GN30"/>
  <c r="AK140"/>
  <c r="X173"/>
  <c r="GB26"/>
  <c r="AU22"/>
  <c r="AU263"/>
  <c r="F252"/>
  <c r="EM22"/>
  <c r="P252"/>
  <c r="EM263"/>
  <c r="ET22"/>
  <c r="ET263"/>
  <c r="P246"/>
  <c r="ED140"/>
  <c r="DQ173"/>
  <c r="AO133"/>
  <c r="F207"/>
  <c r="DV26"/>
  <c r="DI101"/>
  <c r="EP133"/>
  <c r="P210"/>
  <c r="U140"/>
  <c r="F195"/>
  <c r="U203"/>
  <c r="CZ91"/>
  <c r="Y91" s="1"/>
  <c r="CY91"/>
  <c r="X91" s="1"/>
  <c r="GM91" s="1"/>
  <c r="GN91" s="1"/>
  <c r="CY87"/>
  <c r="X87" s="1"/>
  <c r="CZ87"/>
  <c r="Y87" s="1"/>
  <c r="EV22"/>
  <c r="EV263"/>
  <c r="P258"/>
  <c r="AP22"/>
  <c r="F242"/>
  <c r="V16" i="2" s="1"/>
  <c r="V18" s="1"/>
  <c r="AP263" i="1"/>
  <c r="BC22"/>
  <c r="F249"/>
  <c r="BC263"/>
  <c r="AC26"/>
  <c r="CH101"/>
  <c r="CF101"/>
  <c r="P101"/>
  <c r="CE101"/>
  <c r="T140"/>
  <c r="F194"/>
  <c r="T203"/>
  <c r="ER26"/>
  <c r="P112"/>
  <c r="ER233"/>
  <c r="AC140"/>
  <c r="CF173"/>
  <c r="P173"/>
  <c r="CE173"/>
  <c r="CH173"/>
  <c r="DN140"/>
  <c r="DN203"/>
  <c r="P196"/>
  <c r="F196"/>
  <c r="V203"/>
  <c r="V140"/>
  <c r="ES140"/>
  <c r="P193"/>
  <c r="ES203"/>
  <c r="CY74"/>
  <c r="X74" s="1"/>
  <c r="CZ74"/>
  <c r="Y74" s="1"/>
  <c r="CZ60"/>
  <c r="Y60" s="1"/>
  <c r="T119" i="7" s="1"/>
  <c r="K121" s="1"/>
  <c r="CY60" i="1"/>
  <c r="X60" s="1"/>
  <c r="R119" i="7" s="1"/>
  <c r="K120" s="1"/>
  <c r="AB173" i="1"/>
  <c r="CP99"/>
  <c r="O99" s="1"/>
  <c r="DT173"/>
  <c r="DY101"/>
  <c r="GM158"/>
  <c r="GO158" s="1"/>
  <c r="CP64"/>
  <c r="O64" s="1"/>
  <c r="AO233"/>
  <c r="GM37"/>
  <c r="GN37" s="1"/>
  <c r="EP26"/>
  <c r="P108"/>
  <c r="EP233"/>
  <c r="DX26"/>
  <c r="DK101"/>
  <c r="DI133"/>
  <c r="P215"/>
  <c r="DX140"/>
  <c r="DK173"/>
  <c r="CZ64"/>
  <c r="Y64" s="1"/>
  <c r="CY64"/>
  <c r="X64" s="1"/>
  <c r="CZ46"/>
  <c r="Y46" s="1"/>
  <c r="T76" i="7" s="1"/>
  <c r="K78" s="1"/>
  <c r="CY46" i="1"/>
  <c r="X46" s="1"/>
  <c r="R76" i="7" s="1"/>
  <c r="K77" s="1"/>
  <c r="CZ52" i="1"/>
  <c r="Y52" s="1"/>
  <c r="T90" i="7" s="1"/>
  <c r="CY52" i="1"/>
  <c r="X52" s="1"/>
  <c r="R90" i="7" s="1"/>
  <c r="DM133" i="1"/>
  <c r="P225"/>
  <c r="DO133"/>
  <c r="P227"/>
  <c r="BA140"/>
  <c r="F193"/>
  <c r="BA203"/>
  <c r="DJ140"/>
  <c r="DJ203"/>
  <c r="P187"/>
  <c r="AE26"/>
  <c r="R101"/>
  <c r="EK133"/>
  <c r="P220"/>
  <c r="CY83"/>
  <c r="X83" s="1"/>
  <c r="CZ83"/>
  <c r="Y83" s="1"/>
  <c r="T158" i="7" s="1"/>
  <c r="K160" s="1"/>
  <c r="CY79" i="1"/>
  <c r="X79" s="1"/>
  <c r="R145" i="7" s="1"/>
  <c r="K146" s="1"/>
  <c r="CZ79" i="1"/>
  <c r="Y79" s="1"/>
  <c r="T145" i="7" s="1"/>
  <c r="K147" s="1"/>
  <c r="F188" i="1"/>
  <c r="S140"/>
  <c r="S203"/>
  <c r="GM46"/>
  <c r="GN46" s="1"/>
  <c r="GM74"/>
  <c r="GN74" s="1"/>
  <c r="DZ101"/>
  <c r="CP52"/>
  <c r="O52" s="1"/>
  <c r="GM167"/>
  <c r="GO167" s="1"/>
  <c r="CP72"/>
  <c r="O72" s="1"/>
  <c r="CP87"/>
  <c r="O87" s="1"/>
  <c r="CZ99"/>
  <c r="Y99" s="1"/>
  <c r="CY99"/>
  <c r="X99" s="1"/>
  <c r="EI133"/>
  <c r="P213"/>
  <c r="BD133"/>
  <c r="F228"/>
  <c r="CY72"/>
  <c r="X72" s="1"/>
  <c r="CZ72"/>
  <c r="Y72" s="1"/>
  <c r="Q26"/>
  <c r="F113"/>
  <c r="AZ140"/>
  <c r="F184"/>
  <c r="AZ203"/>
  <c r="AZ233" s="1"/>
  <c r="BC133"/>
  <c r="F219"/>
  <c r="EH22"/>
  <c r="P242"/>
  <c r="G16" i="2" s="1"/>
  <c r="G18" s="1"/>
  <c r="EH263" i="1"/>
  <c r="AQ22"/>
  <c r="AQ263"/>
  <c r="F243"/>
  <c r="P214"/>
  <c r="ER133"/>
  <c r="W133"/>
  <c r="F227"/>
  <c r="EG133"/>
  <c r="P207"/>
  <c r="AE140"/>
  <c r="R173"/>
  <c r="EU22"/>
  <c r="P249"/>
  <c r="EU263"/>
  <c r="BB22"/>
  <c r="F246"/>
  <c r="BB263"/>
  <c r="Q140"/>
  <c r="F185"/>
  <c r="Q203"/>
  <c r="Q233" s="1"/>
  <c r="EA101"/>
  <c r="EI233"/>
  <c r="DU101"/>
  <c r="BD233"/>
  <c r="GO142"/>
  <c r="CC173" s="1"/>
  <c r="CA173"/>
  <c r="AU133"/>
  <c r="F222"/>
  <c r="AZ26"/>
  <c r="F112"/>
  <c r="GM29"/>
  <c r="AB101"/>
  <c r="GO143"/>
  <c r="FU173" s="1"/>
  <c r="FS173"/>
  <c r="EG22"/>
  <c r="EG263"/>
  <c r="P237"/>
  <c r="AF26"/>
  <c r="S101"/>
  <c r="CZ68"/>
  <c r="Y68" s="1"/>
  <c r="CY68"/>
  <c r="X68" s="1"/>
  <c r="GM68" s="1"/>
  <c r="GN68" s="1"/>
  <c r="CZ50"/>
  <c r="Y50" s="1"/>
  <c r="T89" i="7" s="1"/>
  <c r="K92" s="1"/>
  <c r="CY50" i="1"/>
  <c r="X50" s="1"/>
  <c r="CY135"/>
  <c r="X135" s="1"/>
  <c r="CZ135"/>
  <c r="Y135" s="1"/>
  <c r="GM135" s="1"/>
  <c r="GN135" s="1"/>
  <c r="P222"/>
  <c r="EM133"/>
  <c r="AX133"/>
  <c r="F210"/>
  <c r="ET133"/>
  <c r="P216"/>
  <c r="AS133"/>
  <c r="F220"/>
  <c r="AP133"/>
  <c r="F212"/>
  <c r="DL140"/>
  <c r="DL203"/>
  <c r="P194"/>
  <c r="CZ56"/>
  <c r="Y56" s="1"/>
  <c r="T104" i="7" s="1"/>
  <c r="K106" s="1"/>
  <c r="CY56" i="1"/>
  <c r="X56" s="1"/>
  <c r="R104" i="7" s="1"/>
  <c r="K105" s="1"/>
  <c r="CZ40" i="1"/>
  <c r="Y40" s="1"/>
  <c r="CY40"/>
  <c r="X40" s="1"/>
  <c r="AQ133"/>
  <c r="F213"/>
  <c r="EC101"/>
  <c r="GM60"/>
  <c r="GN60" s="1"/>
  <c r="DW101"/>
  <c r="P83" i="7" l="1"/>
  <c r="DP173" i="1"/>
  <c r="DP203" s="1"/>
  <c r="P176"/>
  <c r="DH140"/>
  <c r="DH203"/>
  <c r="FW140"/>
  <c r="EN173"/>
  <c r="EO173"/>
  <c r="FX140"/>
  <c r="FZ140"/>
  <c r="EQ173"/>
  <c r="AX263"/>
  <c r="F270" s="1"/>
  <c r="F240"/>
  <c r="GM83"/>
  <c r="GN83" s="1"/>
  <c r="R158" i="7"/>
  <c r="K159" s="1"/>
  <c r="GM79" i="1"/>
  <c r="GN79" s="1"/>
  <c r="P151" i="7"/>
  <c r="J149"/>
  <c r="P126"/>
  <c r="J124"/>
  <c r="EB26" i="1"/>
  <c r="GM56"/>
  <c r="GN56" s="1"/>
  <c r="J109" i="7"/>
  <c r="P111"/>
  <c r="F121" i="1"/>
  <c r="BA26"/>
  <c r="F124"/>
  <c r="V26"/>
  <c r="W233"/>
  <c r="F125"/>
  <c r="W26"/>
  <c r="GM52"/>
  <c r="GN52" s="1"/>
  <c r="K90" i="7"/>
  <c r="O96"/>
  <c r="H168" s="1"/>
  <c r="H94"/>
  <c r="X96"/>
  <c r="GM50" i="1"/>
  <c r="GN50" s="1"/>
  <c r="R89" i="7"/>
  <c r="K91" s="1"/>
  <c r="DT101" i="1"/>
  <c r="DG101" s="1"/>
  <c r="I14" i="7"/>
  <c r="I13" s="1"/>
  <c r="AK26" i="1"/>
  <c r="H265" i="7"/>
  <c r="J81"/>
  <c r="ED101" i="1"/>
  <c r="DQ101" s="1"/>
  <c r="T63" i="7"/>
  <c r="K65" s="1"/>
  <c r="GM40" i="1"/>
  <c r="R63" i="7"/>
  <c r="K64" s="1"/>
  <c r="P57"/>
  <c r="J55"/>
  <c r="J42"/>
  <c r="P44"/>
  <c r="AZ22" i="1"/>
  <c r="F244"/>
  <c r="AZ263"/>
  <c r="GN40"/>
  <c r="Q22"/>
  <c r="Q263"/>
  <c r="F245"/>
  <c r="AB26"/>
  <c r="O101"/>
  <c r="CC140"/>
  <c r="AT173"/>
  <c r="BB18"/>
  <c r="F276"/>
  <c r="CA140"/>
  <c r="AR173"/>
  <c r="EH18"/>
  <c r="P272"/>
  <c r="J16" i="7" s="1"/>
  <c r="BA133" i="1"/>
  <c r="F223"/>
  <c r="BA233"/>
  <c r="EG18"/>
  <c r="P267"/>
  <c r="DP140"/>
  <c r="P199"/>
  <c r="DU26"/>
  <c r="FX101"/>
  <c r="DH101"/>
  <c r="FW101"/>
  <c r="FZ101"/>
  <c r="R203"/>
  <c r="R233" s="1"/>
  <c r="R140"/>
  <c r="F187"/>
  <c r="DZ26"/>
  <c r="DM101"/>
  <c r="R26"/>
  <c r="F115"/>
  <c r="CH140"/>
  <c r="AY173"/>
  <c r="ER22"/>
  <c r="P244"/>
  <c r="ER263"/>
  <c r="CF26"/>
  <c r="AW101"/>
  <c r="U133"/>
  <c r="F225"/>
  <c r="U233"/>
  <c r="DQ140"/>
  <c r="P200"/>
  <c r="DQ203"/>
  <c r="EM18"/>
  <c r="P282"/>
  <c r="AU18"/>
  <c r="F282"/>
  <c r="X140"/>
  <c r="F199"/>
  <c r="X203"/>
  <c r="X233" s="1"/>
  <c r="Y140"/>
  <c r="F200"/>
  <c r="Y203"/>
  <c r="Y233" s="1"/>
  <c r="GM72"/>
  <c r="GN72" s="1"/>
  <c r="FT101"/>
  <c r="GM87"/>
  <c r="GO87" s="1"/>
  <c r="GM64"/>
  <c r="GN64" s="1"/>
  <c r="EC26"/>
  <c r="DP101"/>
  <c r="P224"/>
  <c r="DL133"/>
  <c r="FU140"/>
  <c r="EL173"/>
  <c r="GN29"/>
  <c r="CB101" s="1"/>
  <c r="CA101"/>
  <c r="BD22"/>
  <c r="BD263"/>
  <c r="F258"/>
  <c r="Q133"/>
  <c r="F215"/>
  <c r="AQ18"/>
  <c r="F273"/>
  <c r="S133"/>
  <c r="F218"/>
  <c r="DJ133"/>
  <c r="P217"/>
  <c r="EP22"/>
  <c r="P240"/>
  <c r="EP263"/>
  <c r="AO22"/>
  <c r="AO263"/>
  <c r="F237"/>
  <c r="DT140"/>
  <c r="DG173"/>
  <c r="AB140"/>
  <c r="O173"/>
  <c r="ES133"/>
  <c r="P223"/>
  <c r="V133"/>
  <c r="F226"/>
  <c r="V233"/>
  <c r="CF140"/>
  <c r="AW173"/>
  <c r="T133"/>
  <c r="F224"/>
  <c r="T233"/>
  <c r="P26"/>
  <c r="F104"/>
  <c r="BC18"/>
  <c r="F279"/>
  <c r="ET18"/>
  <c r="P276"/>
  <c r="F294"/>
  <c r="Y26"/>
  <c r="F128"/>
  <c r="FS140"/>
  <c r="EJ173"/>
  <c r="EA26"/>
  <c r="DN101"/>
  <c r="AZ133"/>
  <c r="F214"/>
  <c r="DK140"/>
  <c r="P188"/>
  <c r="DK203"/>
  <c r="DK233" s="1"/>
  <c r="DY26"/>
  <c r="DL101"/>
  <c r="DN133"/>
  <c r="P226"/>
  <c r="P140"/>
  <c r="F176"/>
  <c r="P203"/>
  <c r="P233" s="1"/>
  <c r="CE26"/>
  <c r="AV101"/>
  <c r="AP18"/>
  <c r="F272"/>
  <c r="EV18"/>
  <c r="P288"/>
  <c r="ES26"/>
  <c r="P121"/>
  <c r="ES233"/>
  <c r="DO26"/>
  <c r="P125"/>
  <c r="DO233"/>
  <c r="GM99"/>
  <c r="GO99" s="1"/>
  <c r="DW26"/>
  <c r="DJ101"/>
  <c r="S26"/>
  <c r="S233"/>
  <c r="F116"/>
  <c r="EI22"/>
  <c r="P243"/>
  <c r="EI263"/>
  <c r="EU18"/>
  <c r="P279"/>
  <c r="DK26"/>
  <c r="P116"/>
  <c r="CE140"/>
  <c r="AV173"/>
  <c r="CH26"/>
  <c r="AY101"/>
  <c r="DI26"/>
  <c r="P113"/>
  <c r="DI233"/>
  <c r="AX18"/>
  <c r="P294"/>
  <c r="X26"/>
  <c r="F127"/>
  <c r="EQ140" l="1"/>
  <c r="P181"/>
  <c r="EQ203"/>
  <c r="P178"/>
  <c r="EN203"/>
  <c r="EN140"/>
  <c r="P179"/>
  <c r="EO140"/>
  <c r="EO203"/>
  <c r="P206"/>
  <c r="DH133"/>
  <c r="J163" i="7"/>
  <c r="P165"/>
  <c r="DT26" i="1"/>
  <c r="W263"/>
  <c r="F257"/>
  <c r="W22"/>
  <c r="P96" i="7"/>
  <c r="J265" s="1"/>
  <c r="J94"/>
  <c r="FS101" i="1"/>
  <c r="EJ101" s="1"/>
  <c r="ED26"/>
  <c r="J67" i="7"/>
  <c r="P69"/>
  <c r="P22" i="1"/>
  <c r="F236"/>
  <c r="P263"/>
  <c r="R22"/>
  <c r="R263"/>
  <c r="F247"/>
  <c r="CB26"/>
  <c r="AS101"/>
  <c r="CA26"/>
  <c r="AR101"/>
  <c r="AW26"/>
  <c r="F107"/>
  <c r="FW26"/>
  <c r="EN101"/>
  <c r="O26"/>
  <c r="F103"/>
  <c r="AV140"/>
  <c r="F178"/>
  <c r="AV203"/>
  <c r="AV233" s="1"/>
  <c r="AV26"/>
  <c r="F106"/>
  <c r="EJ140"/>
  <c r="EJ203"/>
  <c r="P201"/>
  <c r="O140"/>
  <c r="F175"/>
  <c r="O203"/>
  <c r="X133"/>
  <c r="F229"/>
  <c r="FZ26"/>
  <c r="EQ101"/>
  <c r="Q18"/>
  <c r="F275"/>
  <c r="AZ18"/>
  <c r="F274"/>
  <c r="X22"/>
  <c r="F259"/>
  <c r="X263"/>
  <c r="AY26"/>
  <c r="F109"/>
  <c r="DO22"/>
  <c r="DO263"/>
  <c r="P257"/>
  <c r="Y22"/>
  <c r="F260"/>
  <c r="Y263"/>
  <c r="T22"/>
  <c r="F254"/>
  <c r="T263"/>
  <c r="DG140"/>
  <c r="DG203"/>
  <c r="DG233" s="1"/>
  <c r="P175"/>
  <c r="AY140"/>
  <c r="F181"/>
  <c r="AY203"/>
  <c r="AY233" s="1"/>
  <c r="DP133"/>
  <c r="P229"/>
  <c r="BA22"/>
  <c r="F253"/>
  <c r="W16" i="2" s="1"/>
  <c r="W18" s="1"/>
  <c r="BA263" i="1"/>
  <c r="DJ26"/>
  <c r="P115"/>
  <c r="DJ233"/>
  <c r="ES22"/>
  <c r="P253"/>
  <c r="H16" i="2" s="1"/>
  <c r="H18" s="1"/>
  <c r="ES263" i="1"/>
  <c r="DI22"/>
  <c r="DI263"/>
  <c r="P245"/>
  <c r="EI18"/>
  <c r="P273"/>
  <c r="S22"/>
  <c r="F248"/>
  <c r="S263"/>
  <c r="DG26"/>
  <c r="P103"/>
  <c r="DL26"/>
  <c r="P122"/>
  <c r="DL233"/>
  <c r="V22"/>
  <c r="F256"/>
  <c r="V263"/>
  <c r="EP18"/>
  <c r="P270"/>
  <c r="BD18"/>
  <c r="F288"/>
  <c r="EL140"/>
  <c r="EL203"/>
  <c r="P191"/>
  <c r="DP26"/>
  <c r="DP233"/>
  <c r="P127"/>
  <c r="FT26"/>
  <c r="EK101"/>
  <c r="DQ133"/>
  <c r="P230"/>
  <c r="ER18"/>
  <c r="P274"/>
  <c r="DM26"/>
  <c r="P123"/>
  <c r="DM233"/>
  <c r="R133"/>
  <c r="F217"/>
  <c r="FX26"/>
  <c r="EO101"/>
  <c r="AR140"/>
  <c r="F201"/>
  <c r="AR203"/>
  <c r="AT203"/>
  <c r="AT140"/>
  <c r="F191"/>
  <c r="DQ26"/>
  <c r="P128"/>
  <c r="DQ233"/>
  <c r="DK22"/>
  <c r="P248"/>
  <c r="DK263"/>
  <c r="P133"/>
  <c r="F206"/>
  <c r="DN26"/>
  <c r="P124"/>
  <c r="DN233"/>
  <c r="U22"/>
  <c r="U263"/>
  <c r="F255"/>
  <c r="DH26"/>
  <c r="P104"/>
  <c r="DH233"/>
  <c r="P218"/>
  <c r="DK133"/>
  <c r="AW140"/>
  <c r="F179"/>
  <c r="AW203"/>
  <c r="AW233" s="1"/>
  <c r="AO18"/>
  <c r="F267"/>
  <c r="Y133"/>
  <c r="F230"/>
  <c r="J168" i="7" l="1"/>
  <c r="P209" i="1"/>
  <c r="EO133"/>
  <c r="P208"/>
  <c r="EN133"/>
  <c r="EQ133"/>
  <c r="P211"/>
  <c r="F287"/>
  <c r="W18"/>
  <c r="FS26"/>
  <c r="AW22"/>
  <c r="AW263"/>
  <c r="F239"/>
  <c r="DP22"/>
  <c r="DP263"/>
  <c r="P259"/>
  <c r="AY22"/>
  <c r="F241"/>
  <c r="AY263"/>
  <c r="EJ26"/>
  <c r="P129"/>
  <c r="EJ233"/>
  <c r="AR133"/>
  <c r="F231"/>
  <c r="EL133"/>
  <c r="P221"/>
  <c r="EL233"/>
  <c r="DG22"/>
  <c r="DG263"/>
  <c r="P235"/>
  <c r="T18"/>
  <c r="F284"/>
  <c r="X18"/>
  <c r="F289"/>
  <c r="AV133"/>
  <c r="F208"/>
  <c r="R18"/>
  <c r="F277"/>
  <c r="Y16" i="2"/>
  <c r="Y18" s="1"/>
  <c r="DK18" i="1"/>
  <c r="P278"/>
  <c r="EO26"/>
  <c r="P107"/>
  <c r="EO233"/>
  <c r="S18"/>
  <c r="F278"/>
  <c r="ES18"/>
  <c r="P283"/>
  <c r="J17" i="7" s="1"/>
  <c r="Y18" i="1"/>
  <c r="F290"/>
  <c r="DO18"/>
  <c r="P287"/>
  <c r="EQ26"/>
  <c r="EQ233"/>
  <c r="P109"/>
  <c r="O133"/>
  <c r="F205"/>
  <c r="EJ133"/>
  <c r="P231"/>
  <c r="AR26"/>
  <c r="F129"/>
  <c r="AR233"/>
  <c r="DH22"/>
  <c r="P236"/>
  <c r="DH263"/>
  <c r="U18"/>
  <c r="F285"/>
  <c r="DN22"/>
  <c r="DN263"/>
  <c r="P256"/>
  <c r="DQ22"/>
  <c r="P260"/>
  <c r="DQ263"/>
  <c r="EK26"/>
  <c r="P118"/>
  <c r="EK233"/>
  <c r="V18"/>
  <c r="F286"/>
  <c r="DJ22"/>
  <c r="P247"/>
  <c r="J16" i="2" s="1"/>
  <c r="J18" s="1"/>
  <c r="DJ263" i="1"/>
  <c r="AY133"/>
  <c r="F211"/>
  <c r="DG133"/>
  <c r="P205"/>
  <c r="EN26"/>
  <c r="P106"/>
  <c r="EN233"/>
  <c r="P18"/>
  <c r="F266"/>
  <c r="O233"/>
  <c r="AT133"/>
  <c r="F221"/>
  <c r="AT233"/>
  <c r="DM22"/>
  <c r="P255"/>
  <c r="DM263"/>
  <c r="AW133"/>
  <c r="F209"/>
  <c r="DL22"/>
  <c r="P254"/>
  <c r="DL263"/>
  <c r="DI18"/>
  <c r="P275"/>
  <c r="BA18"/>
  <c r="F283"/>
  <c r="AV22"/>
  <c r="F238"/>
  <c r="AV263"/>
  <c r="AS26"/>
  <c r="F118"/>
  <c r="AS233"/>
  <c r="AV18" l="1"/>
  <c r="F268"/>
  <c r="DJ18"/>
  <c r="P277"/>
  <c r="J18" i="7" s="1"/>
  <c r="EJ22" i="1"/>
  <c r="P261"/>
  <c r="EJ263"/>
  <c r="AT22"/>
  <c r="AT263"/>
  <c r="F251"/>
  <c r="AR22"/>
  <c r="AR263"/>
  <c r="F261"/>
  <c r="EQ22"/>
  <c r="EQ263"/>
  <c r="P241"/>
  <c r="EL22"/>
  <c r="EL263"/>
  <c r="P251"/>
  <c r="AY18"/>
  <c r="F271"/>
  <c r="DP18"/>
  <c r="P289"/>
  <c r="DQ18"/>
  <c r="P290"/>
  <c r="DN18"/>
  <c r="P286"/>
  <c r="O22"/>
  <c r="O263"/>
  <c r="F235"/>
  <c r="AW18"/>
  <c r="F269"/>
  <c r="DM18"/>
  <c r="P285"/>
  <c r="DH18"/>
  <c r="P266"/>
  <c r="DL18"/>
  <c r="P284"/>
  <c r="AS22"/>
  <c r="F250"/>
  <c r="T16" i="2" s="1"/>
  <c r="AS263" i="1"/>
  <c r="EN22"/>
  <c r="P238"/>
  <c r="EN263"/>
  <c r="EK22"/>
  <c r="EK263"/>
  <c r="P250"/>
  <c r="E16" i="2" s="1"/>
  <c r="EO22" i="1"/>
  <c r="P239"/>
  <c r="EO263"/>
  <c r="DG18"/>
  <c r="P265"/>
  <c r="AT18" l="1"/>
  <c r="F281"/>
  <c r="AS18"/>
  <c r="F280"/>
  <c r="EK18"/>
  <c r="P280"/>
  <c r="J14" i="7" s="1"/>
  <c r="EL18" i="1"/>
  <c r="P281"/>
  <c r="J15" i="7" s="1"/>
  <c r="F293" i="1"/>
  <c r="U16" i="2"/>
  <c r="U18" s="1"/>
  <c r="EO18" i="1"/>
  <c r="P269"/>
  <c r="E18" i="2"/>
  <c r="P293" i="1"/>
  <c r="F16" i="2"/>
  <c r="F18" s="1"/>
  <c r="EQ18" i="1"/>
  <c r="P271"/>
  <c r="EJ18"/>
  <c r="P291"/>
  <c r="O18"/>
  <c r="F265"/>
  <c r="EN18"/>
  <c r="P268"/>
  <c r="T18" i="2"/>
  <c r="AR18" i="1"/>
  <c r="F291"/>
  <c r="J13" i="7" l="1"/>
  <c r="F292" i="1"/>
  <c r="X16" i="2"/>
  <c r="X18" s="1"/>
  <c r="I16"/>
  <c r="I18" s="1"/>
  <c r="P292" i="1"/>
</calcChain>
</file>

<file path=xl/sharedStrings.xml><?xml version="1.0" encoding="utf-8"?>
<sst xmlns="http://schemas.openxmlformats.org/spreadsheetml/2006/main" count="11594" uniqueCount="671">
  <si>
    <t>Smeta.RU  (495) 974-1589</t>
  </si>
  <si>
    <t>_PS_</t>
  </si>
  <si>
    <t>Smeta.RU</t>
  </si>
  <si>
    <t>АО "СПКБРР"  Доп. раб. место  MCCS-0021997</t>
  </si>
  <si>
    <t/>
  </si>
  <si>
    <t>02-01-03   2  КЛ 10 кВ в коллекторе  __(Копия)</t>
  </si>
  <si>
    <t>Сметные нормы списания</t>
  </si>
  <si>
    <t>Коды ОКП для ТСН-2001 МГЭ Дополнение 75</t>
  </si>
  <si>
    <t>ТСН-2001 (МГЭ) Доп 75 - Новое строительство</t>
  </si>
  <si>
    <t>Типовой расчет для ТСН-2001 МГЭ, Новая методика с выпуска доп. 43 (Строительство), Доп 75</t>
  </si>
  <si>
    <t>Территориальные сметные нормативы для Москвы ТСН-2001 (МГЭ), дополнение 75</t>
  </si>
  <si>
    <t>Поправки для ТСН-2001 от 25.12.2024 г. доп.75</t>
  </si>
  <si>
    <t>Территориальные сметные нормативы для Москвы (ТСН-2001)</t>
  </si>
  <si>
    <t>ТЕР</t>
  </si>
  <si>
    <t>02-01-03</t>
  </si>
  <si>
    <t>2 КЛ 10 кВ в коллекторе .</t>
  </si>
  <si>
    <t>ДУ.ЭТ-2025-02-04-КЛ10.ЭС</t>
  </si>
  <si>
    <t>Новый раздел</t>
  </si>
  <si>
    <t>Строительные работы</t>
  </si>
  <si>
    <t>от РТП 27044 до ТП 27616</t>
  </si>
  <si>
    <t>1</t>
  </si>
  <si>
    <t>6.69-3-1</t>
  </si>
  <si>
    <t>Пробивка отверстий в перекрытиях отбойным молотком, размер стороны отверстия до 150 мм</t>
  </si>
  <si>
    <t>100 отверстий</t>
  </si>
  <si>
    <t>ТСН-2001.6 Доп. 68, Сб. 69, т. 3, поз. 1</t>
  </si>
  <si>
    <t>*1</t>
  </si>
  <si>
    <t>*1,1</t>
  </si>
  <si>
    <t>Ремонтно-строительные работы</t>
  </si>
  <si>
    <t>ТСН-2001.6-69. 69-1...69-49</t>
  </si>
  <si>
    <t>ТСН-2001.6-69-1</t>
  </si>
  <si>
    <t>Поправка: Гл.6.Прил.2.2.п.2.2.2_06.00.01.02.001</t>
  </si>
  <si>
    <t>2</t>
  </si>
  <si>
    <t>3.34-17-3</t>
  </si>
  <si>
    <t>Устройство трубопроводов из асбестоцементных труб с соединением манжетами полиэтиленовыми до 2-х отверстий</t>
  </si>
  <si>
    <t>1 канало-километр трубопровода</t>
  </si>
  <si>
    <t>ТСН-2001.3 Доп. 74, Сб. 34, т. 17, поз. 3</t>
  </si>
  <si>
    <t>Поправка: Гл.3.Прил.2.2.п.2.2.2_03.00.01.02.001 Наименование: При производстве строительных работ в закрытых сооружениях (помещениях), находящихся ниже 3 м от поверхности земли</t>
  </si>
  <si>
    <t>ТСН-2001.3-34. 34-17...34-28</t>
  </si>
  <si>
    <t>ТСН-2001.3-34-6</t>
  </si>
  <si>
    <t>Поправка: Гл.3.Прил.2.2.п.2.2.2_03.00.01.02.001</t>
  </si>
  <si>
    <t>2,1</t>
  </si>
  <si>
    <t>1.12-3-25</t>
  </si>
  <si>
    <t>Трубы хризотилцементные безнапорные, марка БНТ, диаметр условного прохода 100 мм, внутренний диаметр 100 мм</t>
  </si>
  <si>
    <t>м</t>
  </si>
  <si>
    <t>ТСН-2001.1 Доп. 70, Р. 12, о. 3, поз. 25</t>
  </si>
  <si>
    <t>2,2</t>
  </si>
  <si>
    <t>1.12-3-26</t>
  </si>
  <si>
    <t>Трубы хризотилцементные безнапорные, марка БНТ, диаметр условного прохода 150 мм, внутренний диаметр 141 мм</t>
  </si>
  <si>
    <t>ТСН-2001.1 Доп. 70, Р. 12, о. 3, поз. 26</t>
  </si>
  <si>
    <t>3</t>
  </si>
  <si>
    <t>6.69-9-3</t>
  </si>
  <si>
    <t>Заделка отверстий в бетонных перекрытиях в местах прохода трубопроводов</t>
  </si>
  <si>
    <t>ТСН-2001.6. Доп. 1-42. Сб. 69, т. 9, поз. 3</t>
  </si>
  <si>
    <t>3,1</t>
  </si>
  <si>
    <t>1.3-1-38</t>
  </si>
  <si>
    <t>Смесь бетонная тяжелого бетона БСТ на гранитном щебне, крупность заполнителя от 5 до 20 мм, класс прочности В15 (М200), П3, F50-100, W2</t>
  </si>
  <si>
    <t>м3</t>
  </si>
  <si>
    <t>ТСН-2001.1 Доп. 67, Р. 3, о. 1, поз. 38</t>
  </si>
  <si>
    <t>4.8-86-1</t>
  </si>
  <si>
    <t>Герметизация прохода при вводе кабелей во взрывоопасные помещения уплотнительной массой</t>
  </si>
  <si>
    <t>1 проход кабеля</t>
  </si>
  <si>
    <t>ТСН-2001.4 Доп. 67, Сб. 8, т. 86, поз. 1</t>
  </si>
  <si>
    <t>Монтаж оборудования</t>
  </si>
  <si>
    <t>ТСН-2001.4-8. 8-84...8-94</t>
  </si>
  <si>
    <t>ТСН-2001.4-8-5</t>
  </si>
  <si>
    <t>4</t>
  </si>
  <si>
    <t>3.7-19-2</t>
  </si>
  <si>
    <t>Заполнение вертикальных швов стеновых панелей упругими прокладками</t>
  </si>
  <si>
    <t>100 м шва</t>
  </si>
  <si>
    <t>ТСН-2001.3 Доп. 70, Сб. 7, т. 19, поз. 2</t>
  </si>
  <si>
    <t>ТСН-2001.3-7. 7-1...7-30, 7-31-1...7-31-6</t>
  </si>
  <si>
    <t>ТСН-2001.3-7-1</t>
  </si>
  <si>
    <t>4,1</t>
  </si>
  <si>
    <t>1.1-1-2859</t>
  </si>
  <si>
    <t>Шнур водорасширяющийся из бентонитовой глины с каучуком, увеличение объема до 400%, сечение 28х16 мм, для герметизации и гидроизоляции швов бетонных конструкций</t>
  </si>
  <si>
    <t>ТСН-2001.1 Доп. 46, Р. 1, о. 1, поз. 2859</t>
  </si>
  <si>
    <t>5</t>
  </si>
  <si>
    <t>5,1</t>
  </si>
  <si>
    <t>1.3-1-141</t>
  </si>
  <si>
    <t>Смесь бетонная тяжелого бетона БСТ на гранитном щебне, крупность заполнителя от 5 до 20 мм, класс прочности В25 (М350), П3, F300, W6</t>
  </si>
  <si>
    <t>ТСН-2001.1 Доп. 67, Р. 3, о. 1, поз. 141</t>
  </si>
  <si>
    <t>5,2</t>
  </si>
  <si>
    <t>1.3-1-142</t>
  </si>
  <si>
    <t>Смесь бетонная тяжелого бетона БСТ на гранитном щебне, крупность заполнителя от 5 до 20 мм, класс прочности В25 (М350), П4, F300, W6</t>
  </si>
  <si>
    <t>ТСН-2001.1 Доп. 67, Р. 3, о. 1, поз. 142</t>
  </si>
  <si>
    <t>6</t>
  </si>
  <si>
    <t>3.8-2-7</t>
  </si>
  <si>
    <t>Гидроизоляция стен, фундаментов боковая обмазочная битумная в 2 слоя по выравненной поверхности бутовой кладки, кирпичу, бетону</t>
  </si>
  <si>
    <t>100 м2 изолируемой поверхности</t>
  </si>
  <si>
    <t>ТСН-2001.3 Доп. 71, Сб. 8, т. 2, поз. 7</t>
  </si>
  <si>
    <t>ТСН-2001.3-8. 8-2-2,3,5...7</t>
  </si>
  <si>
    <t>ТСН-2001.3-8-2</t>
  </si>
  <si>
    <t>6,1</t>
  </si>
  <si>
    <t>1.1-1-613</t>
  </si>
  <si>
    <t>т</t>
  </si>
  <si>
    <t>ТСН-2001.1 Доп. 70, Р. 1, о. 1, поз. 613</t>
  </si>
  <si>
    <t>7</t>
  </si>
  <si>
    <t>3.26-28-1</t>
  </si>
  <si>
    <t>Устройство противопожарных поясов из волокнистых и зернистых материалов на растворе</t>
  </si>
  <si>
    <t>1 м3 изоляции</t>
  </si>
  <si>
    <t>ТСН-2001.3 Доп. 68, Сб. 26, т. 28, поз. 1</t>
  </si>
  <si>
    <t>ТСН-2001.3-26. 26-1...26-54</t>
  </si>
  <si>
    <t>ТСН-2001.3-26-1</t>
  </si>
  <si>
    <t>7,1</t>
  </si>
  <si>
    <t>1.1-1-892</t>
  </si>
  <si>
    <t>Плиты из минеральной ваты на синтетическом связующем, теплоизоляционные, марка ПЖ-140</t>
  </si>
  <si>
    <t>ТСН-2001.1 Доп. 49, Р. 1, о. 1, поз. 892</t>
  </si>
  <si>
    <t>3.13-30-1</t>
  </si>
  <si>
    <t>Огнезащитное покрытие терморасширяющимися составами электрических кабелей с применением окрасочного безвоздушного агрегата</t>
  </si>
  <si>
    <t>100 м2 покрытия</t>
  </si>
  <si>
    <t>ТСН-2001.3 Доп. 71, Сб. 13, т. 30, поз. 1</t>
  </si>
  <si>
    <t>ТСН-2001.3-13. 13-17-6, 13-17-7, 13-18...13-38</t>
  </si>
  <si>
    <t>ТСН-2001.3-13-3</t>
  </si>
  <si>
    <t>1.1-1-1970</t>
  </si>
  <si>
    <t>ТСН-2001.1 Доп. 66, Р. 1, о. 1, поз. 1970</t>
  </si>
  <si>
    <t>8</t>
  </si>
  <si>
    <t>3.13-31-1</t>
  </si>
  <si>
    <t>Нанесение покрытия вспучивающегося огнезащитного на электрические кабели, проложенные в коллекторах, вручную</t>
  </si>
  <si>
    <t>1 м2 покрытия</t>
  </si>
  <si>
    <t>ТСН-2001.3 Доп. 53, Сб. 13, т. 31, поз. 1</t>
  </si>
  <si>
    <t>8,1</t>
  </si>
  <si>
    <t>1.1-1-1713</t>
  </si>
  <si>
    <t>ТСН-2001.1 Доп. 66, Р. 1, о. 1, поз. 1713</t>
  </si>
  <si>
    <t>3.34-17-2</t>
  </si>
  <si>
    <t>Устройство трубопроводов из асбестоцементных труб с соединением манжетами стальными более 2-х отверстий</t>
  </si>
  <si>
    <t>ТСН-2001.3 Доп. 74, Сб. 34, т. 17, поз. 2</t>
  </si>
  <si>
    <t>в коллекторе</t>
  </si>
  <si>
    <t>9</t>
  </si>
  <si>
    <t>6.69-24-1</t>
  </si>
  <si>
    <t>Сверление сквозных отверстий в бетонных стенах и полах электроперфоратором, диаметр отверстия до 20 мм, глубина сверления 100 мм</t>
  </si>
  <si>
    <t>ТСН-2001.6 Доп. 69, Сб. 69, т. 24, поз. 1</t>
  </si>
  <si>
    <t>9,1</t>
  </si>
  <si>
    <t>1.7-3-25</t>
  </si>
  <si>
    <t>Сверло победитовое, диаметр 12 мм, длина 550 мм</t>
  </si>
  <si>
    <t>шт.</t>
  </si>
  <si>
    <t>ТСН-2001.1. Доп. 1-42. Р. 7, о. 3, поз. 25</t>
  </si>
  <si>
    <t>10</t>
  </si>
  <si>
    <t>3.9-72-2</t>
  </si>
  <si>
    <t>Установка распорных анкеров в готовые отверстия</t>
  </si>
  <si>
    <t>100 шт.</t>
  </si>
  <si>
    <t>ТСН-2001.3 Доп. 74, Сб. 9, т. 72, поз. 2</t>
  </si>
  <si>
    <t>ТСН-2001.3-9. 9-1...9-72</t>
  </si>
  <si>
    <t>ТСН-2001.3-9-1</t>
  </si>
  <si>
    <t>10,1</t>
  </si>
  <si>
    <t>1.7-5-141</t>
  </si>
  <si>
    <t>Анкер распорный забивной для высоких нагрузок, из оцинкованной стали, болт с шестигранной головкой, диаметр 10 мм, длина 130 мм, толщина прикрепляемой детали 40 мм</t>
  </si>
  <si>
    <t>ТСН-2001.1 Доп. 73, Р. 7, о. 5, поз. 141</t>
  </si>
  <si>
    <t>4.8-83-1</t>
  </si>
  <si>
    <t>Установка конструкций металлических кабельных, полки-кронштейна из угловой стали</t>
  </si>
  <si>
    <t>1 Т</t>
  </si>
  <si>
    <t>ТСН-2001.4 Доп. 69, Сб. 8, т. 83, поз. 1</t>
  </si>
  <si>
    <t>ТСН-2001.4-8. 8-81...8-83</t>
  </si>
  <si>
    <t>ТСН-2001.4-8-4</t>
  </si>
  <si>
    <t>1.6-1-269</t>
  </si>
  <si>
    <t>Элементы отдельные конструктивные с преобладанием горячекатаных профилей, средняя масса сборочной единицы до 0,05 т</t>
  </si>
  <si>
    <t>ТСН-2001.1 Доп. 67, Р. 6, о. 1, поз. 269</t>
  </si>
  <si>
    <t>3.13-9-2</t>
  </si>
  <si>
    <t>Огрунтовка металлических поверхностей грунтовкой ГФ-021 за один раз</t>
  </si>
  <si>
    <t>100 м2</t>
  </si>
  <si>
    <t>ТСН-2001.3 Доп. 71, Сб. 13, т. 9, поз. 2</t>
  </si>
  <si>
    <t>ТСН-2001.3-13. 13-1...13-16, 13-17-1...13-17-4</t>
  </si>
  <si>
    <t>ТСН-2001.3-13-1</t>
  </si>
  <si>
    <t>1.1-1-165</t>
  </si>
  <si>
    <t>Грунтовка глифталевая, типа ГФ-021</t>
  </si>
  <si>
    <t>ТСН-2001.1 Доп. 67, Р. 1, о. 1, поз. 165</t>
  </si>
  <si>
    <t>3.13-11-5</t>
  </si>
  <si>
    <t>Окраска металлических огрунтованных поверхностей эмалью КО-811</t>
  </si>
  <si>
    <t>ТСН-2001.3 Доп. 71, Сб. 13, т. 11, поз. 5</t>
  </si>
  <si>
    <t>1.1-1-2048</t>
  </si>
  <si>
    <t>Эмаль кремнийорганическая, типа КО-811</t>
  </si>
  <si>
    <t>кг</t>
  </si>
  <si>
    <t>ТСН-2001.1 Доп. 67, Р. 1, о. 1, поз. 2048</t>
  </si>
  <si>
    <t>4.8-85-1</t>
  </si>
  <si>
    <t>Монтаж плиты хризотилцементной между проложенными кабелями на кабельных конструкциях</t>
  </si>
  <si>
    <t>ТСН-2001.4 Доп. 70, Сб. 8, т. 85, поз. 1</t>
  </si>
  <si>
    <t>Поправка: Гл.4.Прил.2.2.п.2.2.6_04.00.01.02.001 Наименование: При выполнении работ в закрытых сооружениях (помещениях), находящихся ниже 3 м от поверхности земли</t>
  </si>
  <si>
    <t>Поправка: Гл.4.Прил.2.2.п.2.2.6_04.00.01.02.001</t>
  </si>
  <si>
    <t>1.21-2-3</t>
  </si>
  <si>
    <t>Доска хризотилцементная электротехническая дугостойкая (АЦЭИД), марка 450</t>
  </si>
  <si>
    <t>ТСН-2001.1 Доп. 56, Р. 21, о. 2, поз. 3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</si>
  <si>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</si>
  <si>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</si>
  <si>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</si>
  <si>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</si>
  <si>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</si>
  <si>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</si>
  <si>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</si>
  <si>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</si>
  <si>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</si>
  <si>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</si>
  <si>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</si>
  <si>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</si>
  <si>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</si>
  <si>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</si>
  <si>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</si>
  <si>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</si>
  <si>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</si>
  <si>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</si>
  <si>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</si>
  <si>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</si>
  <si>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</si>
  <si>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</si>
  <si>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</si>
  <si>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</si>
  <si>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</si>
  <si>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</si>
  <si>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</si>
  <si>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</si>
  <si>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</si>
  <si>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</si>
  <si>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</si>
  <si>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</si>
  <si>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</si>
  <si>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</si>
  <si>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</si>
  <si>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</si>
  <si>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</si>
  <si>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</si>
  <si>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</si>
  <si>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</si>
  <si>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</si>
  <si>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</si>
  <si>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</si>
  <si>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</si>
  <si>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</si>
  <si>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</si>
  <si>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</si>
  <si>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</si>
  <si>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</si>
  <si>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</si>
  <si>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</si>
  <si>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</si>
  <si>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</si>
  <si>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</si>
  <si>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Монтажные работы</t>
  </si>
  <si>
    <t>кабель</t>
  </si>
  <si>
    <t>км</t>
  </si>
  <si>
    <t>Материалы</t>
  </si>
  <si>
    <t>Материалы, изделия и конструкции</t>
  </si>
  <si>
    <t>Новый подраздел</t>
  </si>
  <si>
    <t>от РТП до ТП</t>
  </si>
  <si>
    <t>11</t>
  </si>
  <si>
    <t>4.8-292-1</t>
  </si>
  <si>
    <t>Монтаж кабельной стойки-кронштейна в коммуникационных коллекторах ( 1 шт.=1,2 кг)</t>
  </si>
  <si>
    <t>ТСН-2001.4 Доп. 68, Сб. 8, т. 292, поз. 1</t>
  </si>
  <si>
    <t>ТСН-2001.4-8. 8-291...8-292 (доп. 24)</t>
  </si>
  <si>
    <t>ТСН-2001.4-8-29</t>
  </si>
  <si>
    <t>12</t>
  </si>
  <si>
    <t>цена поставщика</t>
  </si>
  <si>
    <t>Консоль для кабеля  L=630 мм</t>
  </si>
  <si>
    <t>[905 / 1,2 /  9,8] +  2% Заг.скл</t>
  </si>
  <si>
    <t>0</t>
  </si>
  <si>
    <t>13</t>
  </si>
  <si>
    <t>13,1</t>
  </si>
  <si>
    <t>1.1-1-562</t>
  </si>
  <si>
    <t>Лист хризотилцементный плоский прессованный, неокрашенный, толщина 10 мм</t>
  </si>
  <si>
    <t>м2</t>
  </si>
  <si>
    <t>ТСН-2001.1 Доп. 70, Р. 1, о. 1, поз. 562</t>
  </si>
  <si>
    <t>14</t>
  </si>
  <si>
    <t>4.8-83-2</t>
  </si>
  <si>
    <t>Конструкции металлические кабельные, скоба П-образная из полосовой или угловой стали (прим. установка скобы) 1000 шт*0,29кг )</t>
  </si>
  <si>
    <t>ТСН-2001.4 Доп. 68, Сб. 8, т. 83, поз. 2</t>
  </si>
  <si>
    <t>15</t>
  </si>
  <si>
    <t>Скоба для крепления а/ц листов</t>
  </si>
  <si>
    <t>[125 / 1,2 /  9,8] +  2% Заг.скл</t>
  </si>
  <si>
    <t>Установка конструкций металлических кабельных, скобы П-образной из полосовой или угловой стали</t>
  </si>
  <si>
    <t>16</t>
  </si>
  <si>
    <t>4.8-309-1</t>
  </si>
  <si>
    <t>Прокладка одножильного кабеля с изоляцией из сшитого полиэтилена напряжением до 35 кВ с укладкой в треугольник по установленным конструкциям</t>
  </si>
  <si>
    <t>100 м</t>
  </si>
  <si>
    <t>ТСН-2001.4 Доп. 69, Сб. 8, т. 309, поз. 1</t>
  </si>
  <si>
    <t>ТСН-2001.4-8. 8-301…8-309 (доп. 30)</t>
  </si>
  <si>
    <t>ТСН-2001.4-8-34</t>
  </si>
  <si>
    <t>16,1</t>
  </si>
  <si>
    <t>1.23-7-397</t>
  </si>
  <si>
    <t>Кабель силовой с алюминиевой многопроволочной жилой, с изоляцией из сшитого полиэтилена, с медным экраном, с водоблокирующей лентой под металлическим экраном, марка АПвПуг, напряжение 10000 В, число жил, сечение жилы, экран 1х240/50 мм2</t>
  </si>
  <si>
    <t>ТСН-2001.1 Доп. 73, Р. 23, о. 7, поз. 397</t>
  </si>
  <si>
    <t>4.8-79-11</t>
  </si>
  <si>
    <t>Прокладка кабеля напряжением до 35 кВ по установленным конструкциям и лоткам с креплением по всей длине при массе 1 м до 2 кг</t>
  </si>
  <si>
    <t>100 М КАБЕЛЯ</t>
  </si>
  <si>
    <t>ТСН-2001.4 Доп. 68, Сб. 8, т. 79, поз. 11</t>
  </si>
  <si>
    <t>*1)*1</t>
  </si>
  <si>
    <t>*1,1)*1,2</t>
  </si>
  <si>
    <t>ТСН-2001.4-8. 8-73...8-80</t>
  </si>
  <si>
    <t>ТСН-2001.4-8-3</t>
  </si>
  <si>
    <t>Поправка: Гл.4.Прил.2.2.п.2.2.6_04.00.01.02.001 Поправка: Гл.4.Прил.2.2.п.2.2.1_04.00.01.03.001</t>
  </si>
  <si>
    <t>1.21-5-928</t>
  </si>
  <si>
    <t>Хомут (стяжка) кабельный из полиамида, размеры 3,6х370 мм</t>
  </si>
  <si>
    <t>ТСН-2001.1 Доп. 73, Р. 21, о. 5, поз. 928</t>
  </si>
  <si>
    <t>Поправка: Гл.4.Прил.2.2.п.2.2.6_04.00.01.02.001  Поправка: Гл.4.Прил.2.2.п.2.2.1_04.00.01.03.001</t>
  </si>
  <si>
    <t>1.21-5-1177</t>
  </si>
  <si>
    <t>Оконцеватель (капа) термоусаживаемый, типа ОКТН 90/45-110, для временной заделки концов кабеля, с ниппелем</t>
  </si>
  <si>
    <t>ТСН-2001.1 Доп. 70, Р. 21, о. 5, поз. 1177</t>
  </si>
  <si>
    <t>17</t>
  </si>
  <si>
    <t>4.8-304-2</t>
  </si>
  <si>
    <t>Муфты соединительные для одножильного экранированного кабеля с изоляцией из сшитого полиэтилена, напряжением до 35 кВ, сечением одной жилы более 400 мм2 до 500 мм2</t>
  </si>
  <si>
    <t>1 комплект</t>
  </si>
  <si>
    <t>ТСН-2001.4 Доп. 70, Сб. 8, т. 304, поз. 2</t>
  </si>
  <si>
    <t>18</t>
  </si>
  <si>
    <t>1.21-5-1165</t>
  </si>
  <si>
    <t>Муфта соединительная и ремонтная для экранированных одножильных кабелей с пластмассовой изоляцией, напряжение 20 кВ, с болтовыми соединителями, типа POLJ 24/1х120-240</t>
  </si>
  <si>
    <t>КОМПЛЕКТ</t>
  </si>
  <si>
    <t>ТСН-2001.1 Доп. 67, Р. 21, о. 5, поз. 1165</t>
  </si>
  <si>
    <t>Материалы монтажные</t>
  </si>
  <si>
    <t>ТСН-2001.1 Материалы монтажные</t>
  </si>
  <si>
    <t>ТСН-2001.1-2</t>
  </si>
  <si>
    <t>в т.ч.</t>
  </si>
  <si>
    <t>Мон</t>
  </si>
  <si>
    <t>ПНР и Пр</t>
  </si>
  <si>
    <t>Прочие работы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</si>
  <si>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</si>
  <si>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</si>
  <si>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</si>
  <si>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</si>
  <si>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Текущий уровень цен</t>
  </si>
  <si>
    <t>Сборник индексов</t>
  </si>
  <si>
    <t>Коэффициенты к ТСН-2001 МГЭ, строительство доп 75</t>
  </si>
  <si>
    <t>214</t>
  </si>
  <si>
    <t>Коэффициенты к ТСН-2001.13-2 доп 75</t>
  </si>
  <si>
    <t>60</t>
  </si>
  <si>
    <t>Базовый уровень цен</t>
  </si>
  <si>
    <t>_OBSM_</t>
  </si>
  <si>
    <t>9999990008</t>
  </si>
  <si>
    <t>Трудозатраты рабочих</t>
  </si>
  <si>
    <t>чел.-ч.</t>
  </si>
  <si>
    <t>2.1-10-4</t>
  </si>
  <si>
    <t>ТСН-2001.2. Доп. 68. п.1-10-4 (101001)</t>
  </si>
  <si>
    <t>Компрессоры передвижные с двигателем внутреннего сгорания, давление до 7 ат, производительность до 2,5 м3/мин</t>
  </si>
  <si>
    <t>маш.-ч</t>
  </si>
  <si>
    <t>2.1-30-54</t>
  </si>
  <si>
    <t>ТСН-2001.2. Доп. 68. п.1-30-54 (308901)</t>
  </si>
  <si>
    <t>Молотки отбойные пневматические</t>
  </si>
  <si>
    <t>9999990001</t>
  </si>
  <si>
    <t>Масса мусора</t>
  </si>
  <si>
    <t>1.1-1-235</t>
  </si>
  <si>
    <t>ТСН-2001.1 Доп. 70, Р. 1, о. 1, поз. 235</t>
  </si>
  <si>
    <t>Дрова</t>
  </si>
  <si>
    <t>1.12-3-61</t>
  </si>
  <si>
    <t>ТСН-2001.1 Доп. 73, Р. 12, о. 3, поз. 61</t>
  </si>
  <si>
    <t>Заглушка (пробка) полиэтиленовая для каналов кабельной канализации из хризотилцементных труб внутренним диаметром 100 мм</t>
  </si>
  <si>
    <t>1.12-5-115</t>
  </si>
  <si>
    <t>ТСН-2001.1 Доп. 67, Р. 12, о. 5, поз. 115</t>
  </si>
  <si>
    <t>Муфта из полиэтилена, диаметр 100 мм</t>
  </si>
  <si>
    <t>10 шт.</t>
  </si>
  <si>
    <t>1.1-1-132</t>
  </si>
  <si>
    <t>ТСН-2001.1. Доп. 1-42. Р. 1, о. 1, поз. 132</t>
  </si>
  <si>
    <t>Гвозди строительные</t>
  </si>
  <si>
    <t>1.1-1-221</t>
  </si>
  <si>
    <t>ТСН-2001.1 Доп. 67, Р. 1, о. 1, поз. 221</t>
  </si>
  <si>
    <t>Пиломатериал (доска) обрезной хвойных пород естественной влажности, сорт II, толщина 25 мм, ширина от 100 до 200 мм</t>
  </si>
  <si>
    <t>1.1-1-77</t>
  </si>
  <si>
    <t>ТСН-2001.1 Доп. 67, Р. 1, о. 1, поз. 77</t>
  </si>
  <si>
    <t>Пиломатериал (брусок) обрезной хвойных пород естественной влажности, сорт II, толщина 50 мм, ширина 50 мм</t>
  </si>
  <si>
    <t>1.1-1-955</t>
  </si>
  <si>
    <t>ТСН-2001.1. Доп. 1-42. Р. 1, о. 1, поз. 955</t>
  </si>
  <si>
    <t>Проволока стальная вязальная</t>
  </si>
  <si>
    <t>1.1-1-740</t>
  </si>
  <si>
    <t>ТСН-2001.1. Доп. 1-42. Р. 1, о. 1, поз. 740</t>
  </si>
  <si>
    <t>Пакля пропитанная</t>
  </si>
  <si>
    <t>1.1-1-7994</t>
  </si>
  <si>
    <t>ТСН-2001.1 Доп. 70, Р. 1, о. 1, поз. 7994</t>
  </si>
  <si>
    <t>Шнур асбестовый, общего назначения, типа ШАОН, диаметр от 3 до 5 мм</t>
  </si>
  <si>
    <t>1.1-1-8035</t>
  </si>
  <si>
    <t>ТСН-2001.1 Доп. 67, Р. 1, о. 1, поз. 8035</t>
  </si>
  <si>
    <t>Состав уплотнительный на органической основе с минеральным наполнителем для герметизации кабельных вводов, муфт, зазоров, резьбовых соединений газовых и водопроводных труб</t>
  </si>
  <si>
    <t>2.1-18-7</t>
  </si>
  <si>
    <t>ТСН-2001.2. Доп. 68. п.1-18-7 (183001)</t>
  </si>
  <si>
    <t>Автомобили грузовые бортовые, грузоподъемность до 5 т</t>
  </si>
  <si>
    <t>)*1,1</t>
  </si>
  <si>
    <t>2.1-5-63</t>
  </si>
  <si>
    <t>ТСН-2001.2. Доп. 68. п.1-5-63 (059001)</t>
  </si>
  <si>
    <t>Котлы битумоварочные электрические, емкость до 500 л, мощность до 20 кВт</t>
  </si>
  <si>
    <t>1.1-1-115</t>
  </si>
  <si>
    <t>ТСН-2001.1. Доп. 1-42. Р. 1, о. 1, поз. 115</t>
  </si>
  <si>
    <t>Ветошь</t>
  </si>
  <si>
    <t>1.1-1-348</t>
  </si>
  <si>
    <t>ТСН-2001.1. Доп. 1-42. Р. 1, о. 1, поз. 348</t>
  </si>
  <si>
    <t>Керосин</t>
  </si>
  <si>
    <t>1.1-1-51</t>
  </si>
  <si>
    <t>ТСН-2001.1 Доп. 70, Р. 1, о. 1, поз. 51</t>
  </si>
  <si>
    <t>Битум нефтяной кровельный, марка БНК-90/40</t>
  </si>
  <si>
    <t>2.1-4-32</t>
  </si>
  <si>
    <t>ТСН-2001.2. Доп. 68. п.1-4-32 (042904)</t>
  </si>
  <si>
    <t>Лебедки электрические, тяговое усилие до 19,62 кН (2 тc)</t>
  </si>
  <si>
    <t>1.3-2-5</t>
  </si>
  <si>
    <t>ТСН-2001.1 Доп. 67, Р. 3, о. 2, поз. 5</t>
  </si>
  <si>
    <t>Раствор цементный, марка М100</t>
  </si>
  <si>
    <t>2.1-12-13</t>
  </si>
  <si>
    <t>ТСН-2001.2. Доп. 68. п.1-12-13 (127201)</t>
  </si>
  <si>
    <t>Установки для осушки и очистки от механических примесей атмосферного воздуха для трансформаторов, производительность до 240 м3/ч</t>
  </si>
  <si>
    <t>2.1-14-13</t>
  </si>
  <si>
    <t>ТСН-2001.2. Доп. 68. п.1-14-13 (148501)</t>
  </si>
  <si>
    <t>Пылесосы строительные (промышленные)</t>
  </si>
  <si>
    <t>2.1-17-73</t>
  </si>
  <si>
    <t>ТСН-2001.2. Доп. 71. п.1-17-73 (171901)</t>
  </si>
  <si>
    <t>Агрегаты окрасочные безвоздушные высокого давления, мощность до 4 кВт</t>
  </si>
  <si>
    <t>2.1-30-102</t>
  </si>
  <si>
    <t>ТСН-2001.2. Доп. 68. п.1-30-102 (303704)</t>
  </si>
  <si>
    <t>Дрели, мощность до 800 Вт</t>
  </si>
  <si>
    <t>2.1-3-38</t>
  </si>
  <si>
    <t>ТСН-2001.2. Доп. 68. п.1-3-38 (032009)</t>
  </si>
  <si>
    <t>Краны на автомобильном ходу, грузоподъемность до 16 т</t>
  </si>
  <si>
    <t>1.1-1-825</t>
  </si>
  <si>
    <t>ТСН-2001.1 Доп. 67, Р. 1, о. 1, поз. 825</t>
  </si>
  <si>
    <t>Пленка полиэтиленовая, толщина от 120 до 150 мкм</t>
  </si>
  <si>
    <t>1.1-1-998</t>
  </si>
  <si>
    <t>ТСН-2001.1 Доп. 67, Р. 1, о. 1, поз. 998</t>
  </si>
  <si>
    <t>Растворитель универсальный типа 645-650</t>
  </si>
  <si>
    <t>1.1-1-80</t>
  </si>
  <si>
    <t>ТСН-2001.1 Доп. 67, Р. 1, о. 1, поз. 80</t>
  </si>
  <si>
    <t>Пиломатериал (брусок) обрезной хвойных пород естественной влажности, сорт III, толщина 75 мм, ширина 75 мм</t>
  </si>
  <si>
    <t>1.12-3-60</t>
  </si>
  <si>
    <t>ТСН-2001.1 Доп. 73, Р. 12, о. 3, поз. 60</t>
  </si>
  <si>
    <t>Манжеты стальные для соединения хризотилцементных труб, диаметр 120 мм</t>
  </si>
  <si>
    <t>1.3-2-3</t>
  </si>
  <si>
    <t>ТСН-2001.1 Доп. 67, Р. 3, о. 2, поз. 3</t>
  </si>
  <si>
    <t>Раствор цементный, марка М50</t>
  </si>
  <si>
    <t>2.1-30-10</t>
  </si>
  <si>
    <t>ТСН-2001.2. Доп. 68. п.1-30-10 (304101)</t>
  </si>
  <si>
    <t>Перфораторы, мощность до 800 Вт</t>
  </si>
  <si>
    <t>2.1-13-14</t>
  </si>
  <si>
    <t>ТСН-2001.2. Доп. 68. п.1-13-14 (136001)</t>
  </si>
  <si>
    <t>Аппараты сварочные постоянного тока (выпрямители) для ручной дуговой сварки, сварочный ток до 500 А</t>
  </si>
  <si>
    <t>1.1-1-1329</t>
  </si>
  <si>
    <t>ТСН-2001.1 Доп. 75, Р. 1, о. 1, поз. 1329</t>
  </si>
  <si>
    <t>Цемент общестроительный ГОСТ 31108-2020, ГОСТ 30515-2013, портландцемент общего назначения, типа ЦЕМ 32,5 (марка 400)</t>
  </si>
  <si>
    <t>1.1-1-1669</t>
  </si>
  <si>
    <t>ТСН-2001.1 Доп. 67, Р. 1, о. 1, поз. 1669</t>
  </si>
  <si>
    <t>Электроды, типа Э-42А, диаметр от 4 до 6 мм</t>
  </si>
  <si>
    <t>1.1-1-237</t>
  </si>
  <si>
    <t>ТСН-2001.1 Доп. 67, Р. 1, о. 1, поз. 237</t>
  </si>
  <si>
    <t>Дюбель с патроном</t>
  </si>
  <si>
    <t>1.1-1-491</t>
  </si>
  <si>
    <t>ТСН-2001.1 Доп. 67, Р. 1, о. 1, поз. 491</t>
  </si>
  <si>
    <t>Лак битумный, типа БТ-123</t>
  </si>
  <si>
    <t>2.1-10-12</t>
  </si>
  <si>
    <t>ТСН-2001.2. Доп. 68. п.1-10-12 (105001)</t>
  </si>
  <si>
    <t>Компрессоры передвижные электрические, давление до 10 ат, производительность до 3,5 м3/мин</t>
  </si>
  <si>
    <t>2.1-4-12</t>
  </si>
  <si>
    <t>ТСН-2001.2. Доп. 68. п.1-4-12 (040205)</t>
  </si>
  <si>
    <t>Автопогрузчики вилочные, грузоподъемность до 5 т</t>
  </si>
  <si>
    <t>2.1-4-30</t>
  </si>
  <si>
    <t>ТСН-2001.2. Доп. 68. п.1-4-30 (042901)</t>
  </si>
  <si>
    <t>Лебедки электрические, тяговое усилие до 4,9 кН (0,5 тс)</t>
  </si>
  <si>
    <t>1.1-1-489</t>
  </si>
  <si>
    <t>ТСН-2001.1. Доп. 1-42. Р. 1, о. 1, поз. 489</t>
  </si>
  <si>
    <t>Ксилол нефтяной, марка А</t>
  </si>
  <si>
    <t>1.1-1-457</t>
  </si>
  <si>
    <t>ТСН-2001.1 Доп. 67, Р. 1, о. 1, поз. 457</t>
  </si>
  <si>
    <t>Краска силикатная с сухими цинковыми белилами, марка А, цветная</t>
  </si>
  <si>
    <t>1.21-5-1656</t>
  </si>
  <si>
    <t>ТСН-2001.1 Доп. 67, Р. 21, о. 5, поз. 1656</t>
  </si>
  <si>
    <t>Соединитель перегородок из оцинкованной стали, типа К168</t>
  </si>
  <si>
    <t>1.1-1-1577</t>
  </si>
  <si>
    <t>ТСН-2001.1 Доп. 67, Р. 1, о. 1, поз. 1577</t>
  </si>
  <si>
    <t>Эмаль пентафталевая, цветная, типа ПФ-115</t>
  </si>
  <si>
    <t>1.1-1-3166</t>
  </si>
  <si>
    <t>ТСН-2001.1 Доп. 73, Р. 1, о. 1, поз. 3166</t>
  </si>
  <si>
    <t>Электроды, типа МР-3, диаметр от 3 до 6 мм</t>
  </si>
  <si>
    <t>2.1-18-9</t>
  </si>
  <si>
    <t>ТСН-2001.2. Доп. 68. п.1-18-9 (183003)</t>
  </si>
  <si>
    <t>Автомобили грузовые бортовые, грузоподъемность до 8 т</t>
  </si>
  <si>
    <t>2.1-4-34</t>
  </si>
  <si>
    <t>ТСН-2001.2. Доп. 68. п.1-4-34 (042906)</t>
  </si>
  <si>
    <t>Лебедки электрические, тяговое усилие до 49,05 кН (5 тс)</t>
  </si>
  <si>
    <t>2.1-4-44</t>
  </si>
  <si>
    <t>ТСН-2001.2. Доп. 68. п.1-4-44 (043401)</t>
  </si>
  <si>
    <t>Домкраты гидравлические, грузоподъемность до 25 т</t>
  </si>
  <si>
    <t>2.1-8-1</t>
  </si>
  <si>
    <t>ТСН-2001.2. Доп. 68. п.1-8-1 (081001)</t>
  </si>
  <si>
    <t>Машины монтажные для кабельных работ на автомобиле</t>
  </si>
  <si>
    <t>2.1-8-8</t>
  </si>
  <si>
    <t>ТСН-2001.2. Доп. 68. п.1-8-8 (087001)</t>
  </si>
  <si>
    <t>Прицепы для перевозки барабанов для шланга чулка (кабелевозы)</t>
  </si>
  <si>
    <t>1.1-1-1662</t>
  </si>
  <si>
    <t>ТСН-2001.1 Доп. 67, Р. 1, о. 1, поз. 1662</t>
  </si>
  <si>
    <t>Болты для монтажа стальных конструкций (в комплекте с гайками и шайбами), оцинкованные, М16, длина от 45 до 50 мм</t>
  </si>
  <si>
    <t>1.1-1-211</t>
  </si>
  <si>
    <t>ТСН-2001.1 Доп. 73, Р. 1, о. 1, поз. 211</t>
  </si>
  <si>
    <t>Пиломатериал (доска) необрезной хвойных пород естественной влажности, сорт IV, толщина 25 мм, ширина от 100 до 200 мм</t>
  </si>
  <si>
    <t>1.1-1-58</t>
  </si>
  <si>
    <t>ТСН-2001.1 Доп. 67, Р. 1, о. 1, поз. 58</t>
  </si>
  <si>
    <t>Болты строительные с гайками, оцинкованные, М10х100 мм</t>
  </si>
  <si>
    <t>1.1-1-923</t>
  </si>
  <si>
    <t>ТСН-2001.1. Доп. 1-42. Р. 1, о. 1, поз. 923</t>
  </si>
  <si>
    <t>Поковки строительные (скобы, закрепы, хомуты) простые, масса 1,8 кг</t>
  </si>
  <si>
    <t>1.21-5-1181</t>
  </si>
  <si>
    <t>ТСН-2001.1 Доп. 73, Р. 21, о. 5, поз. 1181</t>
  </si>
  <si>
    <t>Бирка маркировочная для кабелей и проводов, типа У153 У3,5</t>
  </si>
  <si>
    <t>1000 шт.</t>
  </si>
  <si>
    <t>)*1,1)*1,2</t>
  </si>
  <si>
    <t>2.1-4-31</t>
  </si>
  <si>
    <t>ТСН-2001.2. Доп. 68. п.1-4-31 (042903)</t>
  </si>
  <si>
    <t>Лебедки электрические, тяговое усилие до 14,71 кН (1,5 тс)</t>
  </si>
  <si>
    <t>2.1-4-45</t>
  </si>
  <si>
    <t>ТСН-2001.2. Доп. 68. п.1-4-45 (043403)</t>
  </si>
  <si>
    <t>Домкраты гидравлические, грузоподъемность до 100 т</t>
  </si>
  <si>
    <t>1.1-1-3607</t>
  </si>
  <si>
    <t>ТСН-2001.1 Доп. 69, Р. 1, о. 1, поз. 3607</t>
  </si>
  <si>
    <t>Шурупы с полукруглой головкой, диаметр 4 мм, длина 40 мм</t>
  </si>
  <si>
    <t>1.1-1-8031</t>
  </si>
  <si>
    <t>ТСН-2001.1 Доп. 66, Р. 1, о. 1, поз. 8031</t>
  </si>
  <si>
    <t>Роль свинцовая, марка С1, толщина от 1 до 1,5 мм</t>
  </si>
  <si>
    <t>1.1-1-944</t>
  </si>
  <si>
    <t>ТСН-2001.1 Доп. 67, Р. 1, о. 1, поз. 944</t>
  </si>
  <si>
    <t>Припой оловянно-свинцовый, в прутках, диаметр 8 мм, типа ПОС-30</t>
  </si>
  <si>
    <t>1.1-1-967</t>
  </si>
  <si>
    <t>ТСН-2001.1 Доп. 67, Р. 1, о. 1, поз. 967</t>
  </si>
  <si>
    <t>Проволока стальная низкоуглеродистая общего назначения оцинкованная, диаметр от 1,6 до 3,0 мм</t>
  </si>
  <si>
    <t>1.21-5-1180</t>
  </si>
  <si>
    <t>ТСН-2001.1 Доп. 73, Р. 21, о. 5, поз. 1180</t>
  </si>
  <si>
    <t>Бирка маркировочная для кабелей и проводов, типа У134 У3,5</t>
  </si>
  <si>
    <t>1.21-5-798</t>
  </si>
  <si>
    <t>ТСН-2001.1 Доп. 67, Р. 21, о. 5, поз. 798</t>
  </si>
  <si>
    <t>Лента монтажная, типа ЛМ-5</t>
  </si>
  <si>
    <t>1.21-5-800</t>
  </si>
  <si>
    <t>ТСН-2001.1 Доп. 67, Р. 21, о. 5, поз. 800</t>
  </si>
  <si>
    <t>Кнопка для ленты ЛМ, типа 3,5</t>
  </si>
  <si>
    <t>5745010000</t>
  </si>
  <si>
    <t>Бетон (класс по проекту)</t>
  </si>
  <si>
    <t>5775510000</t>
  </si>
  <si>
    <t>Прокладки пенополиэтиленовые уплотняющие "Вилатерм-СП"</t>
  </si>
  <si>
    <t>5775340000</t>
  </si>
  <si>
    <t>Мастика клеящая морозостойкая битумно-масляная МБ-50</t>
  </si>
  <si>
    <t>5762900000</t>
  </si>
  <si>
    <t>Плиты теплоизоляционные минераловатные</t>
  </si>
  <si>
    <t>5772450000</t>
  </si>
  <si>
    <t>(2257420000; 2316130000; 2312921000) Состав огнезащитный, вспучивающийся, механизированного и ручного нанесения</t>
  </si>
  <si>
    <t>2257420000</t>
  </si>
  <si>
    <t>(5745100000) Покрытие вспучивающее огнезащитное</t>
  </si>
  <si>
    <t>5774000000</t>
  </si>
  <si>
    <t>Материалы изоляционные (3491520000)</t>
  </si>
  <si>
    <t>3972280000</t>
  </si>
  <si>
    <t>Сверла победитовые</t>
  </si>
  <si>
    <t>5285920000</t>
  </si>
  <si>
    <t>Анкер распорный для установки в бетон</t>
  </si>
  <si>
    <t>3449660000</t>
  </si>
  <si>
    <t>Полки-кронштейны из угловой стали</t>
  </si>
  <si>
    <t>2312130000</t>
  </si>
  <si>
    <t>Грунтовка ГФ-021 красно-коричневая</t>
  </si>
  <si>
    <t>2312720000</t>
  </si>
  <si>
    <t>Эмаль КО -811</t>
  </si>
  <si>
    <t>5789100000</t>
  </si>
  <si>
    <t>Доски хризотилцементные электротехнические дугостойкие</t>
  </si>
  <si>
    <t>Стойки-кронштейны из угловой стали для прокладки кабеля в коллекторе</t>
  </si>
  <si>
    <t>Скобы П-образные из полосовой или угловой стали</t>
  </si>
  <si>
    <t>3538000000</t>
  </si>
  <si>
    <t>Кабели силовые одножильные на напряжение до 35 кВ (3533000000, 3537000000)</t>
  </si>
  <si>
    <t>3449950000</t>
  </si>
  <si>
    <t>Скобы кабельные (накладные)</t>
  </si>
  <si>
    <t>3500000000</t>
  </si>
  <si>
    <t>Кабели напряжением до 35 кВ</t>
  </si>
  <si>
    <t>3599190000</t>
  </si>
  <si>
    <t>Оконцеватели (капы) термоусаживаемые</t>
  </si>
  <si>
    <t>2.1-17-24</t>
  </si>
  <si>
    <t>ТСН-2001.2. Доп. 1-42, п. 1-17-24 (174302)</t>
  </si>
  <si>
    <t>Инжекторные газовые горелки</t>
  </si>
  <si>
    <t>2.1-4-26</t>
  </si>
  <si>
    <t>ТСН-2001.2. Доп. 68. п.1-4-26 (042802)</t>
  </si>
  <si>
    <t>Лебедки ручные, грузоподъемность до 1 т</t>
  </si>
  <si>
    <t>1.1-1-1464</t>
  </si>
  <si>
    <t>ТСН-2001.1 Доп. 67, Р. 1, о. 1, поз. 1464</t>
  </si>
  <si>
    <t>Бумага наждачная шлифовальная, на тканевой основе, водостойкая</t>
  </si>
  <si>
    <t>1.1-1-2613</t>
  </si>
  <si>
    <t>ТСН-2001.1 Доп. 56, Р. 1, о. 1, поз. 2613</t>
  </si>
  <si>
    <t>Пропан-бутан, сжиженный газ</t>
  </si>
  <si>
    <t>1.1-1-2889</t>
  </si>
  <si>
    <t>ТСН-2001.1 Доп. 67, Р. 1, о. 1, поз. 2889</t>
  </si>
  <si>
    <t>Лента изоляционная из ПВХ, размер 15х0,2 мм</t>
  </si>
  <si>
    <t>1.1-1-953</t>
  </si>
  <si>
    <t>ТСН-2001.1 Доп. 73, Р. 1, о. 1, поз. 953</t>
  </si>
  <si>
    <t>Проволока медная, толщина от 1,0 до 1,5 мм</t>
  </si>
  <si>
    <t>1.1-2-158</t>
  </si>
  <si>
    <t>ТСН-2001.1 Доп. 73, Р. 1, о. 2, поз. 158</t>
  </si>
  <si>
    <t>Бензин авиационный, марка Б-70</t>
  </si>
  <si>
    <t>л</t>
  </si>
  <si>
    <t>3599000000</t>
  </si>
  <si>
    <t>Муфты соединительные термоусаживаемые для одножильных силовых кабелей на напряжение до 35 кВ (3449630000)</t>
  </si>
  <si>
    <t>Гл.6.Прил.2.2.п.2.2.2_06.00.01.02.001</t>
  </si>
  <si>
    <t>При производстве ремонтно-строительных работ в закрытых сооружениях и помещениях (коллекторах, резервуарах, бункерах, камерах и т.п.), верхняя отметка которых находится ниже 3 м от поверхности земли</t>
  </si>
  <si>
    <t>Глава 6</t>
  </si>
  <si>
    <t>Гл.3.Прил.2.2.п.2.2.2_03.00.01.02.001</t>
  </si>
  <si>
    <t>При производстве строительных работ в закрытых сооружениях (помещениях), находящихся ниже 3 м от поверхности земли</t>
  </si>
  <si>
    <t>Глава 3</t>
  </si>
  <si>
    <t>Гл.4.Прил.2.2.п.2.2.6_04.00.01.02.001</t>
  </si>
  <si>
    <t>При выполнении работ в закрытых сооружениях (помещениях), находящихся ниже 3 м от поверхности земли</t>
  </si>
  <si>
    <t>Глава 4</t>
  </si>
  <si>
    <t>*1,2</t>
  </si>
  <si>
    <t>Гл.4.Прил.2.2.п.2.2.1_04.00.01.03.001</t>
  </si>
  <si>
    <t>Строительство 2КЛ-10кВ от ТП 27616 до РТП 27044 для двухстороннего резервирования   электроснабжения объектов от собственных сетей (ЖК «Нахимово» по адресу: г. Москва, ул.  Болотниковская, д. 36 (РТП 27044) и ЖК «Авеню 77» по адресу:  Северное Чертаново (ТП 27616))</t>
  </si>
  <si>
    <t>Поправка: Гл.6.Прил.2.2.п.2.2.2_06.00.01.02.001 Наименование: При производстве ремонтно-строительных работ в закрытых сооружениях и помещениях (коллекторах, резервуарах, бункерах, камерах и т.п.), верхняя отметка которых находится ниже 3 м от поверхности земли</t>
  </si>
  <si>
    <t>Мастика битумно-масляная клеящая, гидроизоляционная, герметизирующая, морозостойкая, горячего применения, диапазон температур применения от -25 до +40°С, для изоляции кабелей, защиты конструкций от блуждающих токов, заливки соединительных, осветительных и концевых муфт, защиты от коррозии подземных металлических коммуникаций</t>
  </si>
  <si>
    <t>Состав (паста) огнезащитный, вспучивающийся, на основе водной полимерной дисперсии и целевых наполнителей, механизированного и ручного нанесения, для внутренних работ, плотность покрытия от 1,1 до 1,5 г/см3, сухой остаток от 66 до 76%, степень расширения не менее 2000%, для защиты кабелей в оболочке из полиэтилена, ПВХ, резины</t>
  </si>
  <si>
    <t>Состав огнезащитный, вспучивающийся, на водной основе с органическими и неорганическими наполнителями, механизированного и ручного нанесения, для внутренних работ, плотность от 1,2 до 1,37 г/см3, содержание летучих органических веществ 140 г/л, вязкость от 8 до 12,5 ГПа, для защиты кабелей, кабельных и трубных проводок</t>
  </si>
  <si>
    <t>При производстве монтажных работ на действующих предприятиях (в цехах на производственных площадях) в стесненных условиях: с наличием в зоне производства работ действующего технологического оборудования (станков, установок, печей, кранов, конвейеров и т.п.) или запыленности воздуха, или движения технологического транспорта по внутрицеховым и внутризаводским путям</t>
  </si>
  <si>
    <t>Поправка: Гл.4.Прил.2.2.п.2.2.6_04.00.01.02.001 Наименование: При выполнении работ в закрытых сооружениях (помещениях), находящихся ниже 3 м от поверхности земли Поправка: Гл.4.Прил.2.2.п.2.2.1_04.00.01.03.001 Наименование: При производстве монтажных работ на действующих предприятиях (в цехах на производственных площадях) в стесненных условиях: с наличием в зоне производства работ действующего технологического оборудования (станков, установок, печей, кранов, конвейеров и т.п.) или запыленности воздуха, или движения технологического транспорта по внутрицеховым и внутризаводским путям</t>
  </si>
  <si>
    <t>Поправка: Гл.4.Прил.2.2.п.2.2.6_04.00.01.02.001 Наименование: При выполнении работ в закрытых сооружениях (помещениях), находящихся ниже 3 м от поверхности земли  Поправка: Гл.4.Прил.2.2.п.2.2.1_04.00.01.03.001 Наименование: При производстве монтажных работ на действующих предприятиях (в цехах на производственных площадях) в стесненных условиях: с наличием в зоне производства работ действующего технологического оборудования (станков, установок, печей, кранов, конвейеров и т.п.) или запыленности воздуха, или движения технологического транспорта по внутрицеховым и внутризаводским путям</t>
  </si>
  <si>
    <t>(наименование стройки и/или объекта)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</si>
  <si>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</si>
  <si>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</si>
  <si>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</si>
  <si>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</si>
  <si>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>Работы по монтажу оборудования</t>
  </si>
  <si>
    <t>Оборудование</t>
  </si>
  <si>
    <t>Прочие работы и затраты</t>
  </si>
  <si>
    <t>Средства на оплату труда</t>
  </si>
  <si>
    <t>Затраты труда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</si>
  <si>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</si>
  <si>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</si>
  <si>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</si>
  <si>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</si>
  <si>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</si>
  <si>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</si>
  <si>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</si>
  <si>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</si>
  <si>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</si>
  <si>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</si>
  <si>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</si>
  <si>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</si>
  <si>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</si>
  <si>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75</t>
  </si>
  <si>
    <t>№ и период сборника коэффициентов (индексов) пересчета: Коэффициенты к ТСН-2001 МГЭ, строительство доп 75 №214 I квартал 2025 года и Коэффициенты к ТСН-2001.13-2 доп 75 №60 I квартал 2025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</si>
  <si>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</si>
  <si>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</si>
  <si>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</si>
  <si>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</si>
  <si>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</si>
  <si>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</si>
  <si>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</si>
  <si>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</si>
  <si>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</si>
  <si>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ВСЕГО работ по позиции:</t>
  </si>
  <si>
    <t>ВСЕГО оборудование по позиции:</t>
  </si>
  <si>
    <t>МР</t>
  </si>
  <si>
    <t>к нр *1</t>
  </si>
  <si>
    <t xml:space="preserve">   Итого по ТСН-2001.16</t>
  </si>
  <si>
    <t xml:space="preserve">   Итого возвратных сумм</t>
  </si>
  <si>
    <t>ВСЕГО по позиции:</t>
  </si>
  <si>
    <t xml:space="preserve"> тыс.руб.</t>
  </si>
  <si>
    <t>ЛОКАЛЬНАЯ СМЕТА № 02-01-03</t>
  </si>
  <si>
    <t xml:space="preserve">Основание: чертежи № </t>
  </si>
  <si>
    <r>
      <t>6.69-3-1</t>
    </r>
    <r>
      <rPr>
        <i/>
        <sz val="10"/>
        <rFont val="Times New Roman"/>
        <family val="1"/>
        <charset val="204"/>
      </rPr>
      <t xml:space="preserve">
Поправка: Гл.6.Прил.2.2.п.2.2.2_06.00.01.02.001</t>
    </r>
  </si>
  <si>
    <r>
      <t>3.34-17-3</t>
    </r>
    <r>
      <rPr>
        <i/>
        <sz val="10"/>
        <rFont val="Times New Roman"/>
        <family val="1"/>
        <charset val="204"/>
      </rPr>
      <t xml:space="preserve">
Поправка: Гл.3.Прил.2.2.п.2.2.2_03.00.01.02.001</t>
    </r>
  </si>
  <si>
    <r>
      <t>1.12-3-25</t>
    </r>
    <r>
      <rPr>
        <i/>
        <sz val="10"/>
        <rFont val="Times New Roman"/>
        <family val="1"/>
        <charset val="204"/>
      </rPr>
      <t xml:space="preserve">
Поправка: Гл.3.Прил.2.2.п.2.2.2_03.00.01.02.001</t>
    </r>
  </si>
  <si>
    <r>
      <t>1.12-3-26</t>
    </r>
    <r>
      <rPr>
        <i/>
        <sz val="10"/>
        <rFont val="Times New Roman"/>
        <family val="1"/>
        <charset val="204"/>
      </rPr>
      <t xml:space="preserve">
Поправка: Гл.3.Прил.2.2.п.2.2.2_03.00.01.02.001</t>
    </r>
  </si>
  <si>
    <r>
      <t>6.69-9-3</t>
    </r>
    <r>
      <rPr>
        <i/>
        <sz val="10"/>
        <rFont val="Times New Roman"/>
        <family val="1"/>
        <charset val="204"/>
      </rPr>
      <t xml:space="preserve">
Поправка: Гл.6.Прил.2.2.п.2.2.2_06.00.01.02.001</t>
    </r>
  </si>
  <si>
    <r>
      <t>1.3-1-38</t>
    </r>
    <r>
      <rPr>
        <i/>
        <sz val="10"/>
        <rFont val="Times New Roman"/>
        <family val="1"/>
        <charset val="204"/>
      </rPr>
      <t xml:space="preserve">
Поправка: Гл.6.Прил.2.2.п.2.2.2_06.00.01.02.001</t>
    </r>
  </si>
  <si>
    <r>
      <t>3.7-19-2</t>
    </r>
    <r>
      <rPr>
        <i/>
        <sz val="10"/>
        <rFont val="Times New Roman"/>
        <family val="1"/>
        <charset val="204"/>
      </rPr>
      <t xml:space="preserve">
Поправка: Гл.3.Прил.2.2.п.2.2.2_03.00.01.02.001</t>
    </r>
  </si>
  <si>
    <r>
      <t>1.1-1-2859</t>
    </r>
    <r>
      <rPr>
        <i/>
        <sz val="10"/>
        <rFont val="Times New Roman"/>
        <family val="1"/>
        <charset val="204"/>
      </rPr>
      <t xml:space="preserve">
Поправка: Гл.3.Прил.2.2.п.2.2.2_03.00.01.02.001</t>
    </r>
  </si>
  <si>
    <r>
      <t>1.3-1-141</t>
    </r>
    <r>
      <rPr>
        <i/>
        <sz val="10"/>
        <rFont val="Times New Roman"/>
        <family val="1"/>
        <charset val="204"/>
      </rPr>
      <t xml:space="preserve">
Поправка: Гл.6.Прил.2.2.п.2.2.2_06.00.01.02.001</t>
    </r>
  </si>
  <si>
    <r>
      <t>1.3-1-142</t>
    </r>
    <r>
      <rPr>
        <i/>
        <sz val="10"/>
        <rFont val="Times New Roman"/>
        <family val="1"/>
        <charset val="204"/>
      </rPr>
      <t xml:space="preserve">
Поправка: Гл.6.Прил.2.2.п.2.2.2_06.00.01.02.001</t>
    </r>
  </si>
  <si>
    <r>
      <t>3.8-2-7</t>
    </r>
    <r>
      <rPr>
        <i/>
        <sz val="10"/>
        <rFont val="Times New Roman"/>
        <family val="1"/>
        <charset val="204"/>
      </rPr>
      <t xml:space="preserve">
Поправка: Гл.3.Прил.2.2.п.2.2.2_03.00.01.02.001</t>
    </r>
  </si>
  <si>
    <r>
      <t>1.1-1-613</t>
    </r>
    <r>
      <rPr>
        <i/>
        <sz val="10"/>
        <rFont val="Times New Roman"/>
        <family val="1"/>
        <charset val="204"/>
      </rPr>
      <t xml:space="preserve">
Поправка: Гл.3.Прил.2.2.п.2.2.2_03.00.01.02.001</t>
    </r>
  </si>
  <si>
    <r>
      <t>3.26-28-1</t>
    </r>
    <r>
      <rPr>
        <i/>
        <sz val="10"/>
        <rFont val="Times New Roman"/>
        <family val="1"/>
        <charset val="204"/>
      </rPr>
      <t xml:space="preserve">
Поправка: Гл.3.Прил.2.2.п.2.2.2_03.00.01.02.001</t>
    </r>
  </si>
  <si>
    <r>
      <t>1.1-1-892</t>
    </r>
    <r>
      <rPr>
        <i/>
        <sz val="10"/>
        <rFont val="Times New Roman"/>
        <family val="1"/>
        <charset val="204"/>
      </rPr>
      <t xml:space="preserve">
Поправка: Гл.3.Прил.2.2.п.2.2.2_03.00.01.02.001</t>
    </r>
  </si>
  <si>
    <r>
      <t>3.13-31-1</t>
    </r>
    <r>
      <rPr>
        <i/>
        <sz val="10"/>
        <rFont val="Times New Roman"/>
        <family val="1"/>
        <charset val="204"/>
      </rPr>
      <t xml:space="preserve">
Поправка: Гл.3.Прил.2.2.п.2.2.2_03.00.01.02.001</t>
    </r>
  </si>
  <si>
    <r>
      <t>1.1-1-1713</t>
    </r>
    <r>
      <rPr>
        <i/>
        <sz val="10"/>
        <rFont val="Times New Roman"/>
        <family val="1"/>
        <charset val="204"/>
      </rPr>
      <t xml:space="preserve">
Поправка: Гл.3.Прил.2.2.п.2.2.2_03.00.01.02.001</t>
    </r>
  </si>
  <si>
    <r>
      <t>6.69-24-1</t>
    </r>
    <r>
      <rPr>
        <i/>
        <sz val="10"/>
        <rFont val="Times New Roman"/>
        <family val="1"/>
        <charset val="204"/>
      </rPr>
      <t xml:space="preserve">
Поправка: Гл.6.Прил.2.2.п.2.2.2_06.00.01.02.001</t>
    </r>
  </si>
  <si>
    <r>
      <t>1.7-3-25</t>
    </r>
    <r>
      <rPr>
        <i/>
        <sz val="10"/>
        <rFont val="Times New Roman"/>
        <family val="1"/>
        <charset val="204"/>
      </rPr>
      <t xml:space="preserve">
Поправка: Гл.6.Прил.2.2.п.2.2.2_06.00.01.02.001</t>
    </r>
  </si>
  <si>
    <r>
      <t>3.9-72-2</t>
    </r>
    <r>
      <rPr>
        <i/>
        <sz val="10"/>
        <rFont val="Times New Roman"/>
        <family val="1"/>
        <charset val="204"/>
      </rPr>
      <t xml:space="preserve">
Поправка: Гл.3.Прил.2.2.п.2.2.2_03.00.01.02.001</t>
    </r>
  </si>
  <si>
    <r>
      <t>1.7-5-141</t>
    </r>
    <r>
      <rPr>
        <i/>
        <sz val="10"/>
        <rFont val="Times New Roman"/>
        <family val="1"/>
        <charset val="204"/>
      </rPr>
      <t xml:space="preserve">
Поправка: Гл.3.Прил.2.2.п.2.2.2_03.00.01.02.001</t>
    </r>
  </si>
  <si>
    <r>
      <t>4.8-292-1</t>
    </r>
    <r>
      <rPr>
        <i/>
        <sz val="10"/>
        <rFont val="Times New Roman"/>
        <family val="1"/>
        <charset val="204"/>
      </rPr>
      <t xml:space="preserve">
Поправка: Гл.4.Прил.2.2.п.2.2.6_04.00.01.02.001</t>
    </r>
  </si>
  <si>
    <r>
      <t>Консоль для кабеля  L=630 мм</t>
    </r>
    <r>
      <rPr>
        <i/>
        <sz val="10"/>
        <rFont val="Times New Roman"/>
        <family val="1"/>
        <charset val="204"/>
      </rPr>
      <t xml:space="preserve">
78,50 = [905 / 1,2 /  9,8] +  2% Заг.скл</t>
    </r>
  </si>
  <si>
    <r>
      <t>4.8-85-1</t>
    </r>
    <r>
      <rPr>
        <i/>
        <sz val="10"/>
        <rFont val="Times New Roman"/>
        <family val="1"/>
        <charset val="204"/>
      </rPr>
      <t xml:space="preserve">
Поправка: Гл.4.Прил.2.2.п.2.2.6_04.00.01.02.001</t>
    </r>
  </si>
  <si>
    <r>
      <t>1.1-1-562</t>
    </r>
    <r>
      <rPr>
        <i/>
        <sz val="10"/>
        <rFont val="Times New Roman"/>
        <family val="1"/>
        <charset val="204"/>
      </rPr>
      <t xml:space="preserve">
Поправка: Гл.4.Прил.2.2.п.2.2.6_04.00.01.02.001</t>
    </r>
  </si>
  <si>
    <r>
      <t>4.8-83-2</t>
    </r>
    <r>
      <rPr>
        <i/>
        <sz val="10"/>
        <rFont val="Times New Roman"/>
        <family val="1"/>
        <charset val="204"/>
      </rPr>
      <t xml:space="preserve">
Поправка: Гл.4.Прил.2.2.п.2.2.6_04.00.01.02.001</t>
    </r>
  </si>
  <si>
    <r>
      <t>цена поставщика</t>
    </r>
    <r>
      <rPr>
        <i/>
        <sz val="10"/>
        <rFont val="Times New Roman"/>
        <family val="1"/>
        <charset val="204"/>
      </rPr>
      <t xml:space="preserve">
Поправка: Гл.4.Прил.2.2.п.2.2.6_04.00.01.02.001</t>
    </r>
  </si>
  <si>
    <r>
      <t>Скоба для крепления а/ц листов</t>
    </r>
    <r>
      <rPr>
        <i/>
        <sz val="10"/>
        <rFont val="Times New Roman"/>
        <family val="1"/>
        <charset val="204"/>
      </rPr>
      <t xml:space="preserve">
10,84 = [125 / 1,2 /  9,8] +  2% Заг.скл</t>
    </r>
  </si>
  <si>
    <r>
      <t>4.8-309-1</t>
    </r>
    <r>
      <rPr>
        <i/>
        <sz val="10"/>
        <rFont val="Times New Roman"/>
        <family val="1"/>
        <charset val="204"/>
      </rPr>
      <t xml:space="preserve">
Поправка: Гл.4.Прил.2.2.п.2.2.6_04.00.01.02.001</t>
    </r>
  </si>
  <si>
    <r>
      <t>1.23-7-397</t>
    </r>
    <r>
      <rPr>
        <i/>
        <sz val="10"/>
        <rFont val="Times New Roman"/>
        <family val="1"/>
        <charset val="204"/>
      </rPr>
      <t xml:space="preserve">
Поправка: Гл.4.Прил.2.2.п.2.2.6_04.00.01.02.001</t>
    </r>
  </si>
  <si>
    <r>
      <t>4.8-304-2</t>
    </r>
    <r>
      <rPr>
        <i/>
        <sz val="10"/>
        <rFont val="Times New Roman"/>
        <family val="1"/>
        <charset val="204"/>
      </rPr>
      <t xml:space="preserve">
Поправка: Гл.4.Прил.2.2.п.2.2.6_04.00.01.02.001</t>
    </r>
  </si>
</sst>
</file>

<file path=xl/styles.xml><?xml version="1.0" encoding="utf-8"?>
<styleSheet xmlns="http://schemas.openxmlformats.org/spreadsheetml/2006/main">
  <numFmts count="2">
    <numFmt numFmtId="164" formatCode="#,##0.00;[Red]\-\ #,##0.00"/>
    <numFmt numFmtId="165" formatCode="General;\-General;"/>
  </numFmts>
  <fonts count="23">
    <font>
      <sz val="10"/>
      <name val="Arial"/>
      <charset val="204"/>
    </font>
    <font>
      <b/>
      <sz val="10"/>
      <color indexed="12"/>
      <name val="Arial"/>
      <family val="2"/>
      <charset val="204"/>
    </font>
    <font>
      <sz val="10"/>
      <color indexed="18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1" applyFont="1"/>
    <xf numFmtId="0" fontId="13" fillId="0" borderId="0" xfId="0" applyFont="1"/>
    <xf numFmtId="0" fontId="12" fillId="0" borderId="0" xfId="0" applyFont="1" applyBorder="1" applyAlignment="1">
      <alignment horizontal="left" wrapText="1"/>
    </xf>
    <xf numFmtId="0" fontId="12" fillId="0" borderId="0" xfId="0" applyFont="1"/>
    <xf numFmtId="0" fontId="12" fillId="0" borderId="0" xfId="0" applyFont="1" applyAlignment="1">
      <alignment horizontal="center" vertical="top" wrapText="1"/>
    </xf>
    <xf numFmtId="164" fontId="18" fillId="0" borderId="0" xfId="0" applyNumberFormat="1" applyFont="1"/>
    <xf numFmtId="0" fontId="18" fillId="0" borderId="0" xfId="0" applyFont="1"/>
    <xf numFmtId="164" fontId="12" fillId="0" borderId="0" xfId="0" applyNumberFormat="1" applyFont="1"/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21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 wrapText="1"/>
    </xf>
    <xf numFmtId="0" fontId="13" fillId="0" borderId="0" xfId="0" applyFont="1" applyAlignment="1">
      <alignment vertical="top" wrapText="1"/>
    </xf>
    <xf numFmtId="164" fontId="21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 wrapText="1"/>
    </xf>
    <xf numFmtId="164" fontId="13" fillId="0" borderId="0" xfId="0" applyNumberFormat="1" applyFont="1"/>
    <xf numFmtId="165" fontId="12" fillId="0" borderId="0" xfId="0" quotePrefix="1" applyNumberFormat="1" applyFont="1" applyAlignment="1">
      <alignment horizontal="right" wrapText="1"/>
    </xf>
    <xf numFmtId="0" fontId="13" fillId="0" borderId="1" xfId="0" applyFont="1" applyBorder="1"/>
    <xf numFmtId="0" fontId="13" fillId="0" borderId="1" xfId="0" applyFont="1" applyBorder="1" applyAlignment="1">
      <alignment vertical="top" wrapText="1"/>
    </xf>
    <xf numFmtId="0" fontId="12" fillId="0" borderId="0" xfId="0" applyFont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1" applyFont="1" applyFill="1" applyAlignment="1">
      <alignment horizontal="left"/>
    </xf>
    <xf numFmtId="0" fontId="12" fillId="0" borderId="1" xfId="0" applyFont="1" applyBorder="1" applyAlignment="1">
      <alignment horizontal="left" wrapText="1"/>
    </xf>
    <xf numFmtId="0" fontId="19" fillId="0" borderId="0" xfId="0" applyFont="1" applyAlignment="1">
      <alignment horizontal="center" wrapText="1"/>
    </xf>
    <xf numFmtId="0" fontId="18" fillId="0" borderId="0" xfId="0" applyFont="1" applyAlignment="1">
      <alignment horizontal="left"/>
    </xf>
    <xf numFmtId="164" fontId="18" fillId="0" borderId="0" xfId="0" applyNumberFormat="1" applyFont="1" applyAlignment="1">
      <alignment horizontal="right"/>
    </xf>
    <xf numFmtId="164" fontId="18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left" wrapText="1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wrapText="1"/>
    </xf>
    <xf numFmtId="0" fontId="12" fillId="0" borderId="0" xfId="1" applyFont="1" applyAlignment="1">
      <alignment horizontal="right"/>
    </xf>
    <xf numFmtId="0" fontId="14" fillId="0" borderId="1" xfId="1" applyFont="1" applyBorder="1" applyAlignment="1">
      <alignment horizontal="center" wrapText="1"/>
    </xf>
    <xf numFmtId="0" fontId="15" fillId="0" borderId="2" xfId="1" applyFont="1" applyBorder="1" applyAlignment="1">
      <alignment horizontal="center"/>
    </xf>
    <xf numFmtId="0" fontId="16" fillId="0" borderId="1" xfId="1" applyFont="1" applyBorder="1" applyAlignment="1">
      <alignment horizontal="center" wrapText="1"/>
    </xf>
    <xf numFmtId="0" fontId="17" fillId="0" borderId="1" xfId="1" applyFont="1" applyBorder="1" applyAlignment="1">
      <alignment horizontal="center" wrapText="1"/>
    </xf>
    <xf numFmtId="0" fontId="15" fillId="0" borderId="0" xfId="1" applyFont="1" applyAlignment="1">
      <alignment horizontal="center" wrapText="1"/>
    </xf>
    <xf numFmtId="0" fontId="13" fillId="0" borderId="0" xfId="1" applyFont="1" applyAlignment="1"/>
    <xf numFmtId="0" fontId="12" fillId="0" borderId="1" xfId="1" applyFont="1" applyBorder="1" applyAlignment="1">
      <alignment horizontal="left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267"/>
  <sheetViews>
    <sheetView tabSelected="1" topLeftCell="A231" zoomScaleNormal="100" workbookViewId="0">
      <selection activeCell="E240" sqref="E240"/>
    </sheetView>
  </sheetViews>
  <sheetFormatPr defaultColWidth="8.85546875" defaultRowHeight="12.75"/>
  <cols>
    <col min="1" max="1" width="5.7109375" style="12" customWidth="1"/>
    <col min="2" max="2" width="11.7109375" style="12" customWidth="1"/>
    <col min="3" max="3" width="40.7109375" style="12" customWidth="1"/>
    <col min="4" max="4" width="11.7109375" style="12" customWidth="1"/>
    <col min="5" max="5" width="13.28515625" style="12" bestFit="1" customWidth="1"/>
    <col min="6" max="6" width="11.85546875" style="12" bestFit="1" customWidth="1"/>
    <col min="7" max="7" width="8.85546875" style="12"/>
    <col min="8" max="8" width="9.5703125" style="12" bestFit="1" customWidth="1"/>
    <col min="9" max="9" width="13.7109375" style="12" bestFit="1" customWidth="1"/>
    <col min="10" max="10" width="12" style="12" bestFit="1" customWidth="1"/>
    <col min="11" max="11" width="13.7109375" style="12" bestFit="1" customWidth="1"/>
    <col min="12" max="13" width="8.85546875" style="12"/>
    <col min="14" max="41" width="0" style="12" hidden="1" customWidth="1"/>
    <col min="42" max="42" width="127.5703125" style="12" hidden="1" customWidth="1"/>
    <col min="43" max="47" width="0" style="12" hidden="1" customWidth="1"/>
    <col min="48" max="16384" width="8.85546875" style="12"/>
  </cols>
  <sheetData>
    <row r="1" spans="1:11" ht="15">
      <c r="A1" s="11"/>
      <c r="B1" s="11"/>
      <c r="C1" s="11"/>
      <c r="D1" s="11"/>
      <c r="E1" s="11"/>
      <c r="F1" s="11"/>
      <c r="G1" s="11"/>
      <c r="H1" s="11"/>
      <c r="I1" s="11"/>
      <c r="J1" s="50" t="s">
        <v>619</v>
      </c>
      <c r="K1" s="50"/>
    </row>
    <row r="2" spans="1:11" ht="39.75" customHeight="1">
      <c r="A2" s="51" t="s">
        <v>589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>
      <c r="A3" s="52" t="s">
        <v>597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ht="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.6" customHeight="1">
      <c r="A5" s="51" t="s">
        <v>639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1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18.75">
      <c r="A7" s="54" t="s">
        <v>15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ht="12.75" customHeight="1">
      <c r="A8" s="55" t="s">
        <v>598</v>
      </c>
      <c r="B8" s="56"/>
      <c r="C8" s="56"/>
      <c r="D8" s="56"/>
      <c r="E8" s="56"/>
      <c r="F8" s="56"/>
      <c r="G8" s="56"/>
      <c r="H8" s="56"/>
      <c r="I8" s="56"/>
      <c r="J8" s="56"/>
      <c r="K8" s="56"/>
    </row>
    <row r="9" spans="1:11" ht="1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11" ht="13.9" customHeight="1">
      <c r="A10" s="57" t="s">
        <v>640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</row>
    <row r="11" spans="1:11" ht="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30">
      <c r="A12" s="14"/>
      <c r="B12" s="14"/>
      <c r="C12" s="14"/>
      <c r="D12" s="14"/>
      <c r="E12" s="14"/>
      <c r="F12" s="14"/>
      <c r="G12" s="14"/>
      <c r="H12" s="14"/>
      <c r="I12" s="15" t="s">
        <v>599</v>
      </c>
      <c r="J12" s="15" t="s">
        <v>600</v>
      </c>
      <c r="K12" s="14"/>
    </row>
    <row r="13" spans="1:11" ht="15">
      <c r="A13" s="14"/>
      <c r="B13" s="14"/>
      <c r="C13" s="14"/>
      <c r="D13" s="14"/>
      <c r="E13" s="44" t="s">
        <v>601</v>
      </c>
      <c r="F13" s="44"/>
      <c r="G13" s="44"/>
      <c r="H13" s="44"/>
      <c r="I13" s="16">
        <f>I14+I15+I16+I17</f>
        <v>2608.9299999999998</v>
      </c>
      <c r="J13" s="16">
        <f>J14+J15+J16+J17</f>
        <v>25234.190000000002</v>
      </c>
      <c r="K13" s="17" t="s">
        <v>638</v>
      </c>
    </row>
    <row r="14" spans="1:11" ht="15">
      <c r="A14" s="14"/>
      <c r="B14" s="14"/>
      <c r="C14" s="14"/>
      <c r="D14" s="14"/>
      <c r="E14" s="39" t="s">
        <v>18</v>
      </c>
      <c r="F14" s="39"/>
      <c r="G14" s="39"/>
      <c r="H14" s="39"/>
      <c r="I14" s="18">
        <f>ROUND(SUM(X1:X267)/1000, 2)</f>
        <v>1132.1099999999999</v>
      </c>
      <c r="J14" s="18">
        <f>ROUND((Source!P280)/1000, 2)</f>
        <v>8974.7900000000009</v>
      </c>
      <c r="K14" s="14" t="s">
        <v>638</v>
      </c>
    </row>
    <row r="15" spans="1:11" ht="15">
      <c r="A15" s="14"/>
      <c r="B15" s="14"/>
      <c r="C15" s="14"/>
      <c r="D15" s="14"/>
      <c r="E15" s="39" t="s">
        <v>602</v>
      </c>
      <c r="F15" s="39"/>
      <c r="G15" s="39"/>
      <c r="H15" s="39"/>
      <c r="I15" s="18">
        <f>ROUND(SUM(Y1:Y267)/1000, 2)</f>
        <v>1476.82</v>
      </c>
      <c r="J15" s="18">
        <f>ROUND((Source!P281)/1000, 2)</f>
        <v>16259.4</v>
      </c>
      <c r="K15" s="14" t="s">
        <v>638</v>
      </c>
    </row>
    <row r="16" spans="1:11" ht="15">
      <c r="A16" s="14"/>
      <c r="B16" s="14"/>
      <c r="C16" s="14"/>
      <c r="D16" s="14"/>
      <c r="E16" s="39" t="s">
        <v>603</v>
      </c>
      <c r="F16" s="39"/>
      <c r="G16" s="39"/>
      <c r="H16" s="39"/>
      <c r="I16" s="18">
        <f>ROUND(SUM(Z1:Z267)/1000, 2)</f>
        <v>0</v>
      </c>
      <c r="J16" s="18">
        <f>ROUND((Source!P272)/1000, 2)</f>
        <v>0</v>
      </c>
      <c r="K16" s="14" t="s">
        <v>638</v>
      </c>
    </row>
    <row r="17" spans="1:42" ht="15">
      <c r="A17" s="14"/>
      <c r="B17" s="14"/>
      <c r="C17" s="14"/>
      <c r="D17" s="14"/>
      <c r="E17" s="39" t="s">
        <v>604</v>
      </c>
      <c r="F17" s="39"/>
      <c r="G17" s="39"/>
      <c r="H17" s="39"/>
      <c r="I17" s="18">
        <f>ROUND(SUM(AA1:AA267)/1000, 2)</f>
        <v>0</v>
      </c>
      <c r="J17" s="18">
        <f>ROUND((Source!P282+Source!P283)/1000, 2)</f>
        <v>0</v>
      </c>
      <c r="K17" s="14" t="s">
        <v>638</v>
      </c>
    </row>
    <row r="18" spans="1:42" ht="15">
      <c r="A18" s="14"/>
      <c r="B18" s="14"/>
      <c r="C18" s="14"/>
      <c r="D18" s="14"/>
      <c r="E18" s="39" t="s">
        <v>605</v>
      </c>
      <c r="F18" s="39"/>
      <c r="G18" s="39"/>
      <c r="H18" s="39"/>
      <c r="I18" s="18">
        <f>ROUND(SUM(W1:W267)/1000, 2)</f>
        <v>64.209999999999994</v>
      </c>
      <c r="J18" s="18">
        <f>((Source!P278 + Source!P277)/1000)</f>
        <v>2996.4618000000005</v>
      </c>
      <c r="K18" s="14" t="s">
        <v>638</v>
      </c>
    </row>
    <row r="19" spans="1:42" ht="15">
      <c r="A19" s="14"/>
      <c r="B19" s="14"/>
      <c r="C19" s="14"/>
      <c r="D19" s="14"/>
      <c r="E19" s="39" t="s">
        <v>606</v>
      </c>
      <c r="F19" s="39"/>
      <c r="G19" s="39"/>
      <c r="H19" s="39"/>
      <c r="I19" s="18">
        <f>SUM(AB1:AB267)</f>
        <v>5034.1341373400001</v>
      </c>
      <c r="J19" s="18"/>
      <c r="K19" s="14" t="s">
        <v>324</v>
      </c>
    </row>
    <row r="20" spans="1:42" ht="15" hidden="1">
      <c r="A20" s="14"/>
      <c r="B20" s="14"/>
      <c r="C20" s="14"/>
      <c r="D20" s="14"/>
      <c r="E20" s="40" t="s">
        <v>607</v>
      </c>
      <c r="F20" s="40"/>
      <c r="G20" s="40"/>
      <c r="H20" s="40"/>
      <c r="I20" s="18"/>
      <c r="J20" s="18"/>
      <c r="K20" s="14"/>
    </row>
    <row r="21" spans="1:42" ht="15" hidden="1">
      <c r="A21" s="14"/>
      <c r="B21" s="14"/>
      <c r="C21" s="14"/>
      <c r="D21" s="14"/>
      <c r="E21" s="41" t="s">
        <v>219</v>
      </c>
      <c r="F21" s="41"/>
      <c r="G21" s="41"/>
      <c r="H21" s="41"/>
      <c r="I21" s="18">
        <f>ROUND(SUM(AE1:AE267)/1000, 2)</f>
        <v>0</v>
      </c>
      <c r="J21" s="18">
        <f>SUM(AF1:AF267)/1000</f>
        <v>0</v>
      </c>
      <c r="K21" s="14" t="s">
        <v>638</v>
      </c>
    </row>
    <row r="22" spans="1:42" ht="15">
      <c r="A22" s="14"/>
      <c r="B22" s="14"/>
      <c r="C22" s="14"/>
      <c r="D22" s="14"/>
      <c r="E22" s="14"/>
      <c r="F22" s="19"/>
      <c r="G22" s="19"/>
      <c r="H22" s="19"/>
      <c r="I22" s="18"/>
      <c r="J22" s="18"/>
      <c r="K22" s="14"/>
    </row>
    <row r="23" spans="1:42" ht="15">
      <c r="A23" s="14" t="s">
        <v>620</v>
      </c>
      <c r="B23" s="14"/>
      <c r="C23" s="14"/>
      <c r="D23" s="14"/>
      <c r="E23" s="14"/>
      <c r="F23" s="19"/>
      <c r="G23" s="19"/>
      <c r="H23" s="19"/>
      <c r="I23" s="18"/>
      <c r="J23" s="18"/>
      <c r="K23" s="14"/>
    </row>
    <row r="24" spans="1:42" ht="30">
      <c r="A24" s="42" t="s">
        <v>621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AP24" s="20" t="s">
        <v>621</v>
      </c>
    </row>
    <row r="25" spans="1:42" ht="105">
      <c r="A25" s="21" t="s">
        <v>608</v>
      </c>
      <c r="B25" s="21" t="s">
        <v>609</v>
      </c>
      <c r="C25" s="21" t="s">
        <v>610</v>
      </c>
      <c r="D25" s="21" t="s">
        <v>611</v>
      </c>
      <c r="E25" s="21" t="s">
        <v>612</v>
      </c>
      <c r="F25" s="21" t="s">
        <v>613</v>
      </c>
      <c r="G25" s="22" t="s">
        <v>614</v>
      </c>
      <c r="H25" s="22" t="s">
        <v>615</v>
      </c>
      <c r="I25" s="21" t="s">
        <v>616</v>
      </c>
      <c r="J25" s="21" t="s">
        <v>617</v>
      </c>
      <c r="K25" s="21" t="s">
        <v>618</v>
      </c>
    </row>
    <row r="26" spans="1:42" ht="15">
      <c r="A26" s="21">
        <v>1</v>
      </c>
      <c r="B26" s="21">
        <v>2</v>
      </c>
      <c r="C26" s="21">
        <v>3</v>
      </c>
      <c r="D26" s="21">
        <v>4</v>
      </c>
      <c r="E26" s="21">
        <v>5</v>
      </c>
      <c r="F26" s="21">
        <v>6</v>
      </c>
      <c r="G26" s="21">
        <v>7</v>
      </c>
      <c r="H26" s="21">
        <v>8</v>
      </c>
      <c r="I26" s="21">
        <v>9</v>
      </c>
      <c r="J26" s="21">
        <v>10</v>
      </c>
      <c r="K26" s="21">
        <v>11</v>
      </c>
    </row>
    <row r="28" spans="1:42" ht="16.5">
      <c r="A28" s="43" t="str">
        <f>CONCATENATE("Локальная смета: ",IF(Source!G20&lt;&gt;"Новая локальная смета", Source!G20, ""))</f>
        <v>Локальная смета: 2 КЛ 10 кВ в коллекторе .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</row>
    <row r="30" spans="1:42" ht="16.5">
      <c r="A30" s="43" t="str">
        <f>CONCATENATE("Раздел: ",IF(Source!G24&lt;&gt;"Новый раздел", Source!G24, ""))</f>
        <v>Раздел: Строительные работы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</row>
    <row r="32" spans="1:42" ht="14.25">
      <c r="B32" s="47" t="str">
        <f>Source!G28</f>
        <v>от РТП 27044 до ТП 27616</v>
      </c>
      <c r="C32" s="47"/>
      <c r="D32" s="47"/>
      <c r="E32" s="47"/>
      <c r="F32" s="47"/>
      <c r="G32" s="47"/>
      <c r="H32" s="47"/>
      <c r="I32" s="47"/>
      <c r="J32" s="47"/>
    </row>
    <row r="33" spans="1:35" ht="66">
      <c r="A33" s="23">
        <v>1</v>
      </c>
      <c r="B33" s="23" t="s">
        <v>641</v>
      </c>
      <c r="C33" s="23" t="s">
        <v>22</v>
      </c>
      <c r="D33" s="24" t="str">
        <f>Source!H30</f>
        <v>100 отверстий</v>
      </c>
      <c r="E33" s="25">
        <f>Source!I30</f>
        <v>0.12</v>
      </c>
      <c r="F33" s="26"/>
      <c r="G33" s="27"/>
      <c r="H33" s="25"/>
      <c r="I33" s="26"/>
      <c r="J33" s="25"/>
      <c r="K33" s="26"/>
      <c r="Q33" s="12">
        <f>ROUND((Source!DN30/100)*ROUND((ROUND((Source!AF30*Source!AV30*Source!I30),2)),2), 2)</f>
        <v>100.52</v>
      </c>
      <c r="R33" s="12">
        <f>Source!X30</f>
        <v>3866.38</v>
      </c>
      <c r="S33" s="12">
        <f>ROUND((Source!DO30/100)*ROUND((ROUND((Source!AF30*Source!AV30*Source!I30),2)),2), 2)</f>
        <v>77.319999999999993</v>
      </c>
      <c r="T33" s="12">
        <f>Source!Y30</f>
        <v>2113.62</v>
      </c>
      <c r="U33" s="12">
        <f>ROUND((175/100)*ROUND((ROUND((Source!AE30*Source!AV30*Source!I30),2)),2), 2)</f>
        <v>101.64</v>
      </c>
      <c r="V33" s="12">
        <f>ROUND((160/100)*ROUND(ROUND((ROUND((Source!AE30*Source!AV30*Source!I30),2)*Source!BS30),2), 2), 2)</f>
        <v>4336.9399999999996</v>
      </c>
      <c r="AI33" s="12">
        <v>0</v>
      </c>
    </row>
    <row r="34" spans="1:35">
      <c r="C34" s="28" t="str">
        <f>"Объем: "&amp;Source!I30&amp;"=(2)*"&amp;"3*"&amp;"2/"&amp;"100"</f>
        <v>Объем: 0,12=(2)*3*2/100</v>
      </c>
    </row>
    <row r="35" spans="1:35" ht="15">
      <c r="A35" s="23"/>
      <c r="B35" s="23"/>
      <c r="C35" s="23" t="s">
        <v>622</v>
      </c>
      <c r="D35" s="24"/>
      <c r="E35" s="25"/>
      <c r="F35" s="26">
        <f>Source!AO30</f>
        <v>799.22</v>
      </c>
      <c r="G35" s="27" t="str">
        <f>Source!DG30</f>
        <v>*1,1</v>
      </c>
      <c r="H35" s="25">
        <f>Source!AV30</f>
        <v>1.0469999999999999</v>
      </c>
      <c r="I35" s="26">
        <f>ROUND((ROUND((Source!AF30*Source!AV30*Source!I30),2)),2)</f>
        <v>110.46</v>
      </c>
      <c r="J35" s="25">
        <f>IF(Source!BA30&lt;&gt; 0, Source!BA30, 1)</f>
        <v>46.67</v>
      </c>
      <c r="K35" s="26">
        <f>Source!S30</f>
        <v>5155.17</v>
      </c>
      <c r="W35" s="12">
        <f>I35</f>
        <v>110.46</v>
      </c>
    </row>
    <row r="36" spans="1:35" ht="15">
      <c r="A36" s="23"/>
      <c r="B36" s="23"/>
      <c r="C36" s="23" t="s">
        <v>623</v>
      </c>
      <c r="D36" s="24"/>
      <c r="E36" s="25"/>
      <c r="F36" s="26">
        <f>Source!AM30</f>
        <v>1164.83</v>
      </c>
      <c r="G36" s="27" t="str">
        <f>Source!DE30</f>
        <v>*1,1</v>
      </c>
      <c r="H36" s="25">
        <f>Source!AV30</f>
        <v>1.0469999999999999</v>
      </c>
      <c r="I36" s="26">
        <f>(ROUND((ROUND((((Source!ET30*1.1))*Source!AV30*Source!I30),2)),2)+ROUND((ROUND(((Source!AE30-((Source!EU30*1.1)))*Source!AV30*Source!I30),2)),2))</f>
        <v>160.97999999999999</v>
      </c>
      <c r="J36" s="25">
        <f>IF(Source!BB30&lt;&gt; 0, Source!BB30, 1)</f>
        <v>23.9</v>
      </c>
      <c r="K36" s="26">
        <f>Source!Q30</f>
        <v>3847.42</v>
      </c>
    </row>
    <row r="37" spans="1:35" ht="15">
      <c r="A37" s="23"/>
      <c r="B37" s="23"/>
      <c r="C37" s="23" t="s">
        <v>624</v>
      </c>
      <c r="D37" s="24"/>
      <c r="E37" s="25"/>
      <c r="F37" s="26">
        <f>Source!AN30</f>
        <v>420.25</v>
      </c>
      <c r="G37" s="27" t="str">
        <f>Source!DF30</f>
        <v>*1,1</v>
      </c>
      <c r="H37" s="25">
        <f>Source!AV30</f>
        <v>1.0469999999999999</v>
      </c>
      <c r="I37" s="29">
        <f>ROUND((ROUND((Source!AE30*Source!AV30*Source!I30),2)),2)</f>
        <v>58.08</v>
      </c>
      <c r="J37" s="25">
        <f>IF(Source!BS30&lt;&gt; 0, Source!BS30, 1)</f>
        <v>46.67</v>
      </c>
      <c r="K37" s="29">
        <f>Source!R30</f>
        <v>2710.59</v>
      </c>
      <c r="W37" s="12">
        <f>I37</f>
        <v>58.08</v>
      </c>
    </row>
    <row r="38" spans="1:35" ht="15">
      <c r="A38" s="23"/>
      <c r="B38" s="23"/>
      <c r="C38" s="23" t="s">
        <v>625</v>
      </c>
      <c r="D38" s="24" t="s">
        <v>626</v>
      </c>
      <c r="E38" s="25">
        <f>Source!DN30</f>
        <v>91</v>
      </c>
      <c r="F38" s="26"/>
      <c r="G38" s="27"/>
      <c r="H38" s="25"/>
      <c r="I38" s="26">
        <f>SUM(Q33:Q37)</f>
        <v>100.52</v>
      </c>
      <c r="J38" s="25">
        <f>Source!BZ30</f>
        <v>75</v>
      </c>
      <c r="K38" s="26">
        <f>SUM(R33:R37)</f>
        <v>3866.38</v>
      </c>
    </row>
    <row r="39" spans="1:35" ht="15">
      <c r="A39" s="23"/>
      <c r="B39" s="23"/>
      <c r="C39" s="23" t="s">
        <v>627</v>
      </c>
      <c r="D39" s="24" t="s">
        <v>626</v>
      </c>
      <c r="E39" s="25">
        <f>Source!DO30</f>
        <v>70</v>
      </c>
      <c r="F39" s="26"/>
      <c r="G39" s="27"/>
      <c r="H39" s="25"/>
      <c r="I39" s="26">
        <f>SUM(S33:S38)</f>
        <v>77.319999999999993</v>
      </c>
      <c r="J39" s="25">
        <f>Source!CA30</f>
        <v>41</v>
      </c>
      <c r="K39" s="26">
        <f>SUM(T33:T38)</f>
        <v>2113.62</v>
      </c>
    </row>
    <row r="40" spans="1:35" ht="15">
      <c r="A40" s="23"/>
      <c r="B40" s="23"/>
      <c r="C40" s="23" t="s">
        <v>628</v>
      </c>
      <c r="D40" s="24" t="s">
        <v>626</v>
      </c>
      <c r="E40" s="25">
        <f>175</f>
        <v>175</v>
      </c>
      <c r="F40" s="26"/>
      <c r="G40" s="27"/>
      <c r="H40" s="25"/>
      <c r="I40" s="26">
        <f>SUM(U33:U39)</f>
        <v>101.64</v>
      </c>
      <c r="J40" s="25">
        <f>160</f>
        <v>160</v>
      </c>
      <c r="K40" s="26">
        <f>SUM(V33:V39)</f>
        <v>4336.9399999999996</v>
      </c>
    </row>
    <row r="41" spans="1:35" ht="15">
      <c r="A41" s="30"/>
      <c r="B41" s="30"/>
      <c r="C41" s="30" t="s">
        <v>629</v>
      </c>
      <c r="D41" s="31" t="s">
        <v>630</v>
      </c>
      <c r="E41" s="32">
        <f>Source!AQ30</f>
        <v>73.39</v>
      </c>
      <c r="F41" s="33"/>
      <c r="G41" s="34" t="str">
        <f>Source!DI30</f>
        <v>*1,1</v>
      </c>
      <c r="H41" s="32">
        <f>Source!AV30</f>
        <v>1.0469999999999999</v>
      </c>
      <c r="I41" s="33">
        <f>Source!U30</f>
        <v>10.142791560000001</v>
      </c>
      <c r="J41" s="32"/>
      <c r="K41" s="33"/>
      <c r="AB41" s="35">
        <f>I41</f>
        <v>10.142791560000001</v>
      </c>
    </row>
    <row r="42" spans="1:35" ht="14.25">
      <c r="C42" s="17" t="s">
        <v>631</v>
      </c>
      <c r="H42" s="46">
        <f>I35+I36+I38+I39+I40+0-0-0</f>
        <v>550.91999999999996</v>
      </c>
      <c r="I42" s="46"/>
      <c r="J42" s="46">
        <f>K35+K36+K38+K39+K40+0-0-0</f>
        <v>19319.53</v>
      </c>
      <c r="K42" s="46"/>
    </row>
    <row r="43" spans="1:35" ht="14.25">
      <c r="C43" s="17" t="s">
        <v>632</v>
      </c>
      <c r="H43" s="45">
        <f>0+0</f>
        <v>0</v>
      </c>
      <c r="I43" s="45"/>
      <c r="J43" s="45">
        <f>0+0</f>
        <v>0</v>
      </c>
      <c r="K43" s="45"/>
    </row>
    <row r="44" spans="1:35" ht="14.25">
      <c r="H44" s="45"/>
      <c r="I44" s="45"/>
      <c r="J44" s="45"/>
      <c r="K44" s="45"/>
      <c r="O44" s="35">
        <f>I35+I36+I38+I39+I40+0</f>
        <v>550.91999999999996</v>
      </c>
      <c r="P44" s="35">
        <f>K35+K36+K38+K39+K40+0</f>
        <v>19319.53</v>
      </c>
      <c r="X44" s="12">
        <f>IF(Source!BI30&lt;=1,I35+I36+I38+I39+I40-0, 0)</f>
        <v>550.91999999999996</v>
      </c>
      <c r="Y44" s="12">
        <f>IF(Source!BI30=2,I35+I36+I38+I39+I40-0, 0)</f>
        <v>0</v>
      </c>
      <c r="Z44" s="12">
        <f>IF(Source!BI30=3,I35+I36+I38+I39+I40-0, 0)</f>
        <v>0</v>
      </c>
      <c r="AA44" s="12">
        <f>IF(Source!BI30=4,I35+I36+I38+I39+I40,0)</f>
        <v>0</v>
      </c>
    </row>
    <row r="46" spans="1:35" ht="66">
      <c r="A46" s="23">
        <v>2</v>
      </c>
      <c r="B46" s="23" t="s">
        <v>642</v>
      </c>
      <c r="C46" s="23" t="s">
        <v>33</v>
      </c>
      <c r="D46" s="24" t="str">
        <f>Source!H32</f>
        <v>1 канало-километр трубопровода</v>
      </c>
      <c r="E46" s="25">
        <f>Source!I32</f>
        <v>1.7999999999999999E-2</v>
      </c>
      <c r="F46" s="26"/>
      <c r="G46" s="27"/>
      <c r="H46" s="25"/>
      <c r="I46" s="26"/>
      <c r="J46" s="25"/>
      <c r="K46" s="26"/>
      <c r="Q46" s="12">
        <f>ROUND((Source!DN32/100)*ROUND((ROUND((Source!AF32*Source!AV32*Source!I32),2)),2), 2)</f>
        <v>38.090000000000003</v>
      </c>
      <c r="R46" s="12">
        <f>Source!X32</f>
        <v>1460.27</v>
      </c>
      <c r="S46" s="12">
        <f>ROUND((Source!DO32/100)*ROUND((ROUND((Source!AF32*Source!AV32*Source!I32),2)),2), 2)</f>
        <v>23.81</v>
      </c>
      <c r="T46" s="12">
        <f>Source!Y32</f>
        <v>650.77</v>
      </c>
      <c r="U46" s="12">
        <f>ROUND((175/100)*ROUND((ROUND((Source!AE32*Source!AV32*Source!I32),2)),2), 2)</f>
        <v>0</v>
      </c>
      <c r="V46" s="12">
        <f>ROUND((160/100)*ROUND(ROUND((ROUND((Source!AE32*Source!AV32*Source!I32),2)*Source!BS32),2), 2), 2)</f>
        <v>0</v>
      </c>
      <c r="AI46" s="12">
        <v>0</v>
      </c>
    </row>
    <row r="47" spans="1:35">
      <c r="C47" s="28" t="str">
        <f>"Объем: "&amp;Source!I32&amp;"=6*3/"&amp;"1000"</f>
        <v>Объем: 0,018=6*3/1000</v>
      </c>
    </row>
    <row r="48" spans="1:35" ht="15">
      <c r="A48" s="23"/>
      <c r="B48" s="23"/>
      <c r="C48" s="23" t="s">
        <v>622</v>
      </c>
      <c r="D48" s="24"/>
      <c r="E48" s="25"/>
      <c r="F48" s="26">
        <f>Source!AO32</f>
        <v>1609.92</v>
      </c>
      <c r="G48" s="27" t="str">
        <f>Source!DG32</f>
        <v>*1,1</v>
      </c>
      <c r="H48" s="25">
        <f>Source!AV32</f>
        <v>1.0669999999999999</v>
      </c>
      <c r="I48" s="26">
        <f>ROUND((ROUND((Source!AF32*Source!AV32*Source!I32),2)),2)</f>
        <v>34.01</v>
      </c>
      <c r="J48" s="25">
        <f>IF(Source!BA32&lt;&gt; 0, Source!BA32, 1)</f>
        <v>46.67</v>
      </c>
      <c r="K48" s="26">
        <f>Source!S32</f>
        <v>1587.25</v>
      </c>
      <c r="W48" s="12">
        <f>I48</f>
        <v>34.01</v>
      </c>
    </row>
    <row r="49" spans="1:35" ht="15">
      <c r="A49" s="23"/>
      <c r="B49" s="23"/>
      <c r="C49" s="23" t="s">
        <v>633</v>
      </c>
      <c r="D49" s="24"/>
      <c r="E49" s="25"/>
      <c r="F49" s="26">
        <f>Source!AL32</f>
        <v>19733.240000000002</v>
      </c>
      <c r="G49" s="27" t="str">
        <f>Source!DD32</f>
        <v>*1</v>
      </c>
      <c r="H49" s="25">
        <f>Source!AW32</f>
        <v>1.081</v>
      </c>
      <c r="I49" s="26">
        <f>ROUND((ROUND((Source!AC32*Source!AW32*Source!I32),2)),2)</f>
        <v>383.97</v>
      </c>
      <c r="J49" s="25">
        <f>IF(Source!BC32&lt;&gt; 0, Source!BC32, 1)</f>
        <v>7.67</v>
      </c>
      <c r="K49" s="26">
        <f>Source!P32</f>
        <v>2945.05</v>
      </c>
    </row>
    <row r="50" spans="1:35" ht="66">
      <c r="A50" s="23" t="s">
        <v>40</v>
      </c>
      <c r="B50" s="23" t="s">
        <v>643</v>
      </c>
      <c r="C50" s="23" t="s">
        <v>42</v>
      </c>
      <c r="D50" s="24" t="str">
        <f>Source!H34</f>
        <v>м</v>
      </c>
      <c r="E50" s="25">
        <f>Source!I34</f>
        <v>-18</v>
      </c>
      <c r="F50" s="26">
        <f>Source!AK34</f>
        <v>15.01</v>
      </c>
      <c r="G50" s="36" t="s">
        <v>634</v>
      </c>
      <c r="H50" s="25">
        <f>Source!AW34</f>
        <v>1.081</v>
      </c>
      <c r="I50" s="26">
        <f>ROUND((ROUND((Source!AC34*Source!AW34*Source!I34),2)),2)+(ROUND((ROUND(((Source!ET34)*Source!AV34*Source!I34),2)),2)+ROUND((ROUND(((Source!AE34-(Source!EU34))*Source!AV34*Source!I34),2)),2))+ROUND((ROUND((Source!AF34*Source!AV34*Source!I34),2)),2)</f>
        <v>-292.06</v>
      </c>
      <c r="J50" s="25">
        <f>IF(Source!BC34&lt;&gt; 0, Source!BC34, 1)</f>
        <v>9.18</v>
      </c>
      <c r="K50" s="26">
        <f>Source!O34</f>
        <v>-2681.11</v>
      </c>
      <c r="Q50" s="12">
        <f>ROUND((Source!DN34/100)*ROUND((ROUND((Source!AF34*Source!AV34*Source!I34),2)),2), 2)</f>
        <v>0</v>
      </c>
      <c r="R50" s="12">
        <f>Source!X34</f>
        <v>0</v>
      </c>
      <c r="S50" s="12">
        <f>ROUND((Source!DO34/100)*ROUND((ROUND((Source!AF34*Source!AV34*Source!I34),2)),2), 2)</f>
        <v>0</v>
      </c>
      <c r="T50" s="12">
        <f>Source!Y34</f>
        <v>0</v>
      </c>
      <c r="U50" s="12">
        <f>ROUND((175/100)*ROUND((ROUND((Source!AE34*Source!AV34*Source!I34),2)),2), 2)</f>
        <v>0</v>
      </c>
      <c r="V50" s="12">
        <f>ROUND((160/100)*ROUND(ROUND((ROUND((Source!AE34*Source!AV34*Source!I34),2)*Source!BS34),2), 2), 2)</f>
        <v>0</v>
      </c>
      <c r="X50" s="12">
        <f>IF(Source!BI34&lt;=1,I50, 0)</f>
        <v>-292.06</v>
      </c>
      <c r="Y50" s="12">
        <f>IF(Source!BI34=2,I50, 0)</f>
        <v>0</v>
      </c>
      <c r="Z50" s="12">
        <f>IF(Source!BI34=3,I50, 0)</f>
        <v>0</v>
      </c>
      <c r="AA50" s="12">
        <f>IF(Source!BI34=4,I50, 0)</f>
        <v>0</v>
      </c>
      <c r="AI50" s="12">
        <v>3</v>
      </c>
    </row>
    <row r="51" spans="1:35" ht="66">
      <c r="A51" s="23" t="s">
        <v>45</v>
      </c>
      <c r="B51" s="23" t="s">
        <v>644</v>
      </c>
      <c r="C51" s="23" t="s">
        <v>47</v>
      </c>
      <c r="D51" s="24" t="str">
        <f>Source!H36</f>
        <v>м</v>
      </c>
      <c r="E51" s="25">
        <f>Source!I36</f>
        <v>18</v>
      </c>
      <c r="F51" s="26">
        <f>Source!AK36</f>
        <v>24.4</v>
      </c>
      <c r="G51" s="36" t="s">
        <v>634</v>
      </c>
      <c r="H51" s="25">
        <f>Source!AW36</f>
        <v>1</v>
      </c>
      <c r="I51" s="26">
        <f>ROUND((ROUND((Source!AC36*Source!AW36*Source!I36),2)),2)+(ROUND((ROUND(((Source!ET36)*Source!AV36*Source!I36),2)),2)+ROUND((ROUND(((Source!AE36-(Source!EU36))*Source!AV36*Source!I36),2)),2))+ROUND((ROUND((Source!AF36*Source!AV36*Source!I36),2)),2)</f>
        <v>439.2</v>
      </c>
      <c r="J51" s="25">
        <f>IF(Source!BC36&lt;&gt; 0, Source!BC36, 1)</f>
        <v>9.2799999999999994</v>
      </c>
      <c r="K51" s="26">
        <f>Source!O36</f>
        <v>4075.78</v>
      </c>
      <c r="Q51" s="12">
        <f>ROUND((Source!DN36/100)*ROUND((ROUND((Source!AF36*Source!AV36*Source!I36),2)),2), 2)</f>
        <v>0</v>
      </c>
      <c r="R51" s="12">
        <f>Source!X36</f>
        <v>0</v>
      </c>
      <c r="S51" s="12">
        <f>ROUND((Source!DO36/100)*ROUND((ROUND((Source!AF36*Source!AV36*Source!I36),2)),2), 2)</f>
        <v>0</v>
      </c>
      <c r="T51" s="12">
        <f>Source!Y36</f>
        <v>0</v>
      </c>
      <c r="U51" s="12">
        <f>ROUND((175/100)*ROUND((ROUND((Source!AE36*Source!AV36*Source!I36),2)),2), 2)</f>
        <v>0</v>
      </c>
      <c r="V51" s="12">
        <f>ROUND((160/100)*ROUND(ROUND((ROUND((Source!AE36*Source!AV36*Source!I36),2)*Source!BS36),2), 2), 2)</f>
        <v>0</v>
      </c>
      <c r="X51" s="12">
        <f>IF(Source!BI36&lt;=1,I51, 0)</f>
        <v>439.2</v>
      </c>
      <c r="Y51" s="12">
        <f>IF(Source!BI36=2,I51, 0)</f>
        <v>0</v>
      </c>
      <c r="Z51" s="12">
        <f>IF(Source!BI36=3,I51, 0)</f>
        <v>0</v>
      </c>
      <c r="AA51" s="12">
        <f>IF(Source!BI36=4,I51, 0)</f>
        <v>0</v>
      </c>
      <c r="AI51" s="12">
        <v>3</v>
      </c>
    </row>
    <row r="52" spans="1:35" ht="15">
      <c r="A52" s="23"/>
      <c r="B52" s="23"/>
      <c r="C52" s="23" t="s">
        <v>625</v>
      </c>
      <c r="D52" s="24" t="s">
        <v>626</v>
      </c>
      <c r="E52" s="25">
        <f>Source!DN32</f>
        <v>112</v>
      </c>
      <c r="F52" s="26"/>
      <c r="G52" s="27"/>
      <c r="H52" s="25"/>
      <c r="I52" s="26">
        <f>SUM(Q46:Q51)</f>
        <v>38.090000000000003</v>
      </c>
      <c r="J52" s="25">
        <f>Source!BZ32</f>
        <v>92</v>
      </c>
      <c r="K52" s="26">
        <f>SUM(R46:R51)</f>
        <v>1460.27</v>
      </c>
    </row>
    <row r="53" spans="1:35" ht="15">
      <c r="A53" s="23"/>
      <c r="B53" s="23"/>
      <c r="C53" s="23" t="s">
        <v>627</v>
      </c>
      <c r="D53" s="24" t="s">
        <v>626</v>
      </c>
      <c r="E53" s="25">
        <f>Source!DO32</f>
        <v>70</v>
      </c>
      <c r="F53" s="26"/>
      <c r="G53" s="27"/>
      <c r="H53" s="25"/>
      <c r="I53" s="26">
        <f>SUM(S46:S52)</f>
        <v>23.81</v>
      </c>
      <c r="J53" s="25">
        <f>Source!CA32</f>
        <v>41</v>
      </c>
      <c r="K53" s="26">
        <f>SUM(T46:T52)</f>
        <v>650.77</v>
      </c>
    </row>
    <row r="54" spans="1:35" ht="15">
      <c r="A54" s="30"/>
      <c r="B54" s="30"/>
      <c r="C54" s="30" t="s">
        <v>629</v>
      </c>
      <c r="D54" s="31" t="s">
        <v>630</v>
      </c>
      <c r="E54" s="32">
        <f>Source!AQ32</f>
        <v>144</v>
      </c>
      <c r="F54" s="33"/>
      <c r="G54" s="34" t="str">
        <f>Source!DI32</f>
        <v>*1,1</v>
      </c>
      <c r="H54" s="32">
        <f>Source!AV32</f>
        <v>1.0669999999999999</v>
      </c>
      <c r="I54" s="33">
        <f>Source!U32</f>
        <v>3.0422303999999998</v>
      </c>
      <c r="J54" s="32"/>
      <c r="K54" s="33"/>
      <c r="AB54" s="35">
        <f>I54</f>
        <v>3.0422303999999998</v>
      </c>
    </row>
    <row r="55" spans="1:35" ht="14.25">
      <c r="C55" s="17" t="s">
        <v>631</v>
      </c>
      <c r="H55" s="46">
        <f>I48+I49+I52+I53+SUM(I50:I51)-SUMIF(AI50:AI51, 5, I50:I51)-SUMIF(AI50:AI51, 6, I50:I51)</f>
        <v>627.02</v>
      </c>
      <c r="I55" s="46"/>
      <c r="J55" s="46">
        <f>K48+K49+K52+K53+SUM(K50:K51)-SUMIF(AI50:AI51, 5, K50:K51)-SUMIF(AI50:AI51, 6, K50:K51)</f>
        <v>8038.01</v>
      </c>
      <c r="K55" s="46"/>
    </row>
    <row r="56" spans="1:35" ht="14.25">
      <c r="C56" s="17" t="s">
        <v>632</v>
      </c>
      <c r="H56" s="45">
        <f>SUMIF(AI50:AI51, 5, I50:I51)+SUMIF(AI50:AI51, 6, I50:I51)</f>
        <v>0</v>
      </c>
      <c r="I56" s="45"/>
      <c r="J56" s="45">
        <f>SUMIF(AI50:AI51, 5, K50:K51)+SUMIF(AI50:AI51, 6, K50:K51)</f>
        <v>0</v>
      </c>
      <c r="K56" s="45"/>
    </row>
    <row r="57" spans="1:35" ht="14.25">
      <c r="H57" s="45"/>
      <c r="I57" s="45"/>
      <c r="J57" s="45"/>
      <c r="K57" s="45"/>
      <c r="O57" s="35">
        <f>I48+I49+I52+I53+SUM(I50:I51)</f>
        <v>627.02</v>
      </c>
      <c r="P57" s="35">
        <f>K48+K49+K52+K53+SUM(K50:K51)</f>
        <v>8038.01</v>
      </c>
      <c r="X57" s="12">
        <f>IF(Source!BI32&lt;=1,I48+I49+I52+I53-0, 0)</f>
        <v>479.88000000000005</v>
      </c>
      <c r="Y57" s="12">
        <f>IF(Source!BI32=2,I48+I49+I52+I53-0, 0)</f>
        <v>0</v>
      </c>
      <c r="Z57" s="12">
        <f>IF(Source!BI32=3,I48+I49+I52+I53-0, 0)</f>
        <v>0</v>
      </c>
      <c r="AA57" s="12">
        <f>IF(Source!BI32=4,I48+I49+I52+I53,0)</f>
        <v>0</v>
      </c>
    </row>
    <row r="59" spans="1:35" ht="66">
      <c r="A59" s="23">
        <v>3</v>
      </c>
      <c r="B59" s="23" t="s">
        <v>645</v>
      </c>
      <c r="C59" s="23" t="s">
        <v>51</v>
      </c>
      <c r="D59" s="24" t="str">
        <f>Source!H38</f>
        <v>100 отверстий</v>
      </c>
      <c r="E59" s="25">
        <f>Source!I38</f>
        <v>0.12</v>
      </c>
      <c r="F59" s="26"/>
      <c r="G59" s="27"/>
      <c r="H59" s="25"/>
      <c r="I59" s="26"/>
      <c r="J59" s="25"/>
      <c r="K59" s="26"/>
      <c r="Q59" s="12">
        <f>ROUND((Source!DN38/100)*ROUND((ROUND((Source!AF38*Source!AV38*Source!I38),2)),2), 2)</f>
        <v>187.92</v>
      </c>
      <c r="R59" s="12">
        <f>Source!X38</f>
        <v>7228.37</v>
      </c>
      <c r="S59" s="12">
        <f>ROUND((Source!DO38/100)*ROUND((ROUND((Source!AF38*Source!AV38*Source!I38),2)),2), 2)</f>
        <v>144.56</v>
      </c>
      <c r="T59" s="12">
        <f>Source!Y38</f>
        <v>3951.51</v>
      </c>
      <c r="U59" s="12">
        <f>ROUND((175/100)*ROUND((ROUND((Source!AE38*Source!AV38*Source!I38),2)),2), 2)</f>
        <v>0</v>
      </c>
      <c r="V59" s="12">
        <f>ROUND((160/100)*ROUND(ROUND((ROUND((Source!AE38*Source!AV38*Source!I38),2)*Source!BS38),2), 2), 2)</f>
        <v>0</v>
      </c>
      <c r="AI59" s="12">
        <v>0</v>
      </c>
    </row>
    <row r="60" spans="1:35">
      <c r="C60" s="28" t="str">
        <f>"Объем: "&amp;Source!I38&amp;"=(2)*"&amp;"3*"&amp;"2/"&amp;"100"</f>
        <v>Объем: 0,12=(2)*3*2/100</v>
      </c>
    </row>
    <row r="61" spans="1:35" ht="15">
      <c r="A61" s="23"/>
      <c r="B61" s="23"/>
      <c r="C61" s="23" t="s">
        <v>622</v>
      </c>
      <c r="D61" s="24"/>
      <c r="E61" s="25"/>
      <c r="F61" s="26">
        <f>Source!AO38</f>
        <v>1494.24</v>
      </c>
      <c r="G61" s="27" t="str">
        <f>Source!DG38</f>
        <v>*1,1</v>
      </c>
      <c r="H61" s="25">
        <f>Source!AV38</f>
        <v>1.0469999999999999</v>
      </c>
      <c r="I61" s="26">
        <f>ROUND((ROUND((Source!AF38*Source!AV38*Source!I38),2)),2)</f>
        <v>206.51</v>
      </c>
      <c r="J61" s="25">
        <f>IF(Source!BA38&lt;&gt; 0, Source!BA38, 1)</f>
        <v>46.67</v>
      </c>
      <c r="K61" s="26">
        <f>Source!S38</f>
        <v>9637.82</v>
      </c>
      <c r="W61" s="12">
        <f>I61</f>
        <v>206.51</v>
      </c>
    </row>
    <row r="62" spans="1:35" ht="15">
      <c r="A62" s="23"/>
      <c r="B62" s="23"/>
      <c r="C62" s="23" t="s">
        <v>633</v>
      </c>
      <c r="D62" s="24"/>
      <c r="E62" s="25"/>
      <c r="F62" s="26">
        <f>Source!AL38</f>
        <v>862.81</v>
      </c>
      <c r="G62" s="27" t="str">
        <f>Source!DD38</f>
        <v>*1</v>
      </c>
      <c r="H62" s="25">
        <f>Source!AW38</f>
        <v>1.002</v>
      </c>
      <c r="I62" s="26">
        <f>ROUND((ROUND((Source!AC38*Source!AW38*Source!I38),2)),2)</f>
        <v>103.74</v>
      </c>
      <c r="J62" s="25">
        <f>IF(Source!BC38&lt;&gt; 0, Source!BC38, 1)</f>
        <v>5.27</v>
      </c>
      <c r="K62" s="26">
        <f>Source!P38</f>
        <v>546.71</v>
      </c>
    </row>
    <row r="63" spans="1:35" ht="66">
      <c r="A63" s="23" t="s">
        <v>53</v>
      </c>
      <c r="B63" s="23" t="s">
        <v>646</v>
      </c>
      <c r="C63" s="23" t="s">
        <v>55</v>
      </c>
      <c r="D63" s="24" t="str">
        <f>Source!H40</f>
        <v>м3</v>
      </c>
      <c r="E63" s="25">
        <f>Source!I40</f>
        <v>4.9919999999999999E-2</v>
      </c>
      <c r="F63" s="26">
        <f>Source!AK40</f>
        <v>704.89</v>
      </c>
      <c r="G63" s="36" t="s">
        <v>634</v>
      </c>
      <c r="H63" s="25">
        <f>Source!AW40</f>
        <v>1.002</v>
      </c>
      <c r="I63" s="26">
        <f>ROUND((ROUND((Source!AC40*Source!AW40*Source!I40),2)),2)+(ROUND((ROUND(((Source!ET40)*Source!AV40*Source!I40),2)),2)+ROUND((ROUND(((Source!AE40-(Source!EU40))*Source!AV40*Source!I40),2)),2))+ROUND((ROUND((Source!AF40*Source!AV40*Source!I40),2)),2)</f>
        <v>35.26</v>
      </c>
      <c r="J63" s="25">
        <f>IF(Source!BC40&lt;&gt; 0, Source!BC40, 1)</f>
        <v>9.81</v>
      </c>
      <c r="K63" s="26">
        <f>Source!O40</f>
        <v>345.9</v>
      </c>
      <c r="Q63" s="12">
        <f>ROUND((Source!DN40/100)*ROUND((ROUND((Source!AF40*Source!AV40*Source!I40),2)),2), 2)</f>
        <v>0</v>
      </c>
      <c r="R63" s="12">
        <f>Source!X40</f>
        <v>0</v>
      </c>
      <c r="S63" s="12">
        <f>ROUND((Source!DO40/100)*ROUND((ROUND((Source!AF40*Source!AV40*Source!I40),2)),2), 2)</f>
        <v>0</v>
      </c>
      <c r="T63" s="12">
        <f>Source!Y40</f>
        <v>0</v>
      </c>
      <c r="U63" s="12">
        <f>ROUND((175/100)*ROUND((ROUND((Source!AE40*Source!AV40*Source!I40),2)),2), 2)</f>
        <v>0</v>
      </c>
      <c r="V63" s="12">
        <f>ROUND((160/100)*ROUND(ROUND((ROUND((Source!AE40*Source!AV40*Source!I40),2)*Source!BS40),2), 2), 2)</f>
        <v>0</v>
      </c>
      <c r="X63" s="12">
        <f>IF(Source!BI40&lt;=1,I63, 0)</f>
        <v>35.26</v>
      </c>
      <c r="Y63" s="12">
        <f>IF(Source!BI40=2,I63, 0)</f>
        <v>0</v>
      </c>
      <c r="Z63" s="12">
        <f>IF(Source!BI40=3,I63, 0)</f>
        <v>0</v>
      </c>
      <c r="AA63" s="12">
        <f>IF(Source!BI40=4,I63, 0)</f>
        <v>0</v>
      </c>
      <c r="AI63" s="12">
        <v>3</v>
      </c>
    </row>
    <row r="64" spans="1:35" ht="15">
      <c r="A64" s="23"/>
      <c r="B64" s="23"/>
      <c r="C64" s="23" t="s">
        <v>625</v>
      </c>
      <c r="D64" s="24" t="s">
        <v>626</v>
      </c>
      <c r="E64" s="25">
        <f>Source!DN38</f>
        <v>91</v>
      </c>
      <c r="F64" s="26"/>
      <c r="G64" s="27"/>
      <c r="H64" s="25"/>
      <c r="I64" s="26">
        <f>SUM(Q59:Q63)</f>
        <v>187.92</v>
      </c>
      <c r="J64" s="25">
        <f>Source!BZ38</f>
        <v>75</v>
      </c>
      <c r="K64" s="26">
        <f>SUM(R59:R63)</f>
        <v>7228.37</v>
      </c>
    </row>
    <row r="65" spans="1:35" ht="15">
      <c r="A65" s="23"/>
      <c r="B65" s="23"/>
      <c r="C65" s="23" t="s">
        <v>627</v>
      </c>
      <c r="D65" s="24" t="s">
        <v>626</v>
      </c>
      <c r="E65" s="25">
        <f>Source!DO38</f>
        <v>70</v>
      </c>
      <c r="F65" s="26"/>
      <c r="G65" s="27"/>
      <c r="H65" s="25"/>
      <c r="I65" s="26">
        <f>SUM(S59:S64)</f>
        <v>144.56</v>
      </c>
      <c r="J65" s="25">
        <f>Source!CA38</f>
        <v>41</v>
      </c>
      <c r="K65" s="26">
        <f>SUM(T59:T64)</f>
        <v>3951.51</v>
      </c>
    </row>
    <row r="66" spans="1:35" ht="15">
      <c r="A66" s="30"/>
      <c r="B66" s="30"/>
      <c r="C66" s="30" t="s">
        <v>629</v>
      </c>
      <c r="D66" s="31" t="s">
        <v>630</v>
      </c>
      <c r="E66" s="32">
        <f>Source!AQ38</f>
        <v>132</v>
      </c>
      <c r="F66" s="33"/>
      <c r="G66" s="34" t="str">
        <f>Source!DI38</f>
        <v>*1,1</v>
      </c>
      <c r="H66" s="32">
        <f>Source!AV38</f>
        <v>1.0469999999999999</v>
      </c>
      <c r="I66" s="33">
        <f>Source!U38</f>
        <v>18.242928000000003</v>
      </c>
      <c r="J66" s="32"/>
      <c r="K66" s="33"/>
      <c r="AB66" s="35">
        <f>I66</f>
        <v>18.242928000000003</v>
      </c>
    </row>
    <row r="67" spans="1:35" ht="14.25">
      <c r="C67" s="17" t="s">
        <v>631</v>
      </c>
      <c r="H67" s="46">
        <f>I61+I62+I64+I65+SUM(I63:I63)-SUMIF(AI63:AI63, 5, I63:I63)-SUMIF(AI63:AI63, 6, I63:I63)</f>
        <v>677.99</v>
      </c>
      <c r="I67" s="46"/>
      <c r="J67" s="46">
        <f>K61+K62+K64+K65+SUM(K63:K63)-SUMIF(AI63:AI63, 5, K63:K63)-SUMIF(AI63:AI63, 6, K63:K63)</f>
        <v>21710.309999999998</v>
      </c>
      <c r="K67" s="46"/>
    </row>
    <row r="68" spans="1:35" ht="14.25">
      <c r="C68" s="17" t="s">
        <v>632</v>
      </c>
      <c r="H68" s="45">
        <f>SUMIF(AI63:AI63, 5, I63:I63)+SUMIF(AI63:AI63, 6, I63:I63)</f>
        <v>0</v>
      </c>
      <c r="I68" s="45"/>
      <c r="J68" s="45">
        <f>SUMIF(AI63:AI63, 5, K63:K63)+SUMIF(AI63:AI63, 6, K63:K63)</f>
        <v>0</v>
      </c>
      <c r="K68" s="45"/>
    </row>
    <row r="69" spans="1:35" ht="14.25">
      <c r="H69" s="45"/>
      <c r="I69" s="45"/>
      <c r="J69" s="45"/>
      <c r="K69" s="45"/>
      <c r="O69" s="35">
        <f>I61+I62+I64+I65+SUM(I63:I63)</f>
        <v>677.99</v>
      </c>
      <c r="P69" s="35">
        <f>K61+K62+K64+K65+SUM(K63:K63)</f>
        <v>21710.309999999998</v>
      </c>
      <c r="X69" s="12">
        <f>IF(Source!BI38&lt;=1,I61+I62+I64+I65-0, 0)</f>
        <v>642.73</v>
      </c>
      <c r="Y69" s="12">
        <f>IF(Source!BI38=2,I61+I62+I64+I65-0, 0)</f>
        <v>0</v>
      </c>
      <c r="Z69" s="12">
        <f>IF(Source!BI38=3,I61+I62+I64+I65-0, 0)</f>
        <v>0</v>
      </c>
      <c r="AA69" s="12">
        <f>IF(Source!BI38=4,I61+I62+I64+I65,0)</f>
        <v>0</v>
      </c>
    </row>
    <row r="71" spans="1:35" ht="66">
      <c r="A71" s="23">
        <v>4</v>
      </c>
      <c r="B71" s="23" t="s">
        <v>647</v>
      </c>
      <c r="C71" s="23" t="s">
        <v>67</v>
      </c>
      <c r="D71" s="24" t="str">
        <f>Source!H44</f>
        <v>100 м шва</v>
      </c>
      <c r="E71" s="25">
        <f>Source!I44</f>
        <v>0.18</v>
      </c>
      <c r="F71" s="26"/>
      <c r="G71" s="27"/>
      <c r="H71" s="25"/>
      <c r="I71" s="26"/>
      <c r="J71" s="25"/>
      <c r="K71" s="26"/>
      <c r="Q71" s="12">
        <f>ROUND((Source!DN44/100)*ROUND((ROUND((Source!AF44*Source!AV44*Source!I44),2)),2), 2)</f>
        <v>27.16</v>
      </c>
      <c r="R71" s="12">
        <f>Source!X44</f>
        <v>1012.34</v>
      </c>
      <c r="S71" s="12">
        <f>ROUND((Source!DO44/100)*ROUND((ROUND((Source!AF44*Source!AV44*Source!I44),2)),2), 2)</f>
        <v>20.329999999999998</v>
      </c>
      <c r="T71" s="12">
        <f>Source!Y44</f>
        <v>454.36</v>
      </c>
      <c r="U71" s="12">
        <f>ROUND((175/100)*ROUND((ROUND((Source!AE44*Source!AV44*Source!I44),2)),2), 2)</f>
        <v>0.72</v>
      </c>
      <c r="V71" s="12">
        <f>ROUND((160/100)*ROUND(ROUND((ROUND((Source!AE44*Source!AV44*Source!I44),2)*Source!BS44),2), 2), 2)</f>
        <v>30.61</v>
      </c>
      <c r="AI71" s="12">
        <v>0</v>
      </c>
    </row>
    <row r="72" spans="1:35">
      <c r="C72" s="28" t="str">
        <f>"Объем: "&amp;Source!I44&amp;"=(2*"&amp;"1,5)*"&amp;"3*"&amp;"2/"&amp;"100"</f>
        <v>Объем: 0,18=(2*1,5)*3*2/100</v>
      </c>
    </row>
    <row r="73" spans="1:35" ht="15">
      <c r="A73" s="23"/>
      <c r="B73" s="23"/>
      <c r="C73" s="23" t="s">
        <v>622</v>
      </c>
      <c r="D73" s="24"/>
      <c r="E73" s="25"/>
      <c r="F73" s="26">
        <f>Source!AO44</f>
        <v>79.36</v>
      </c>
      <c r="G73" s="27" t="str">
        <f>Source!DG44</f>
        <v>*1,1</v>
      </c>
      <c r="H73" s="25">
        <f>Source!AV44</f>
        <v>1.087</v>
      </c>
      <c r="I73" s="26">
        <f>ROUND((ROUND((Source!AF44*Source!AV44*Source!I44),2)),2)</f>
        <v>17.079999999999998</v>
      </c>
      <c r="J73" s="25">
        <f>IF(Source!BA44&lt;&gt; 0, Source!BA44, 1)</f>
        <v>46.67</v>
      </c>
      <c r="K73" s="26">
        <f>Source!S44</f>
        <v>797.12</v>
      </c>
      <c r="W73" s="12">
        <f>I73</f>
        <v>17.079999999999998</v>
      </c>
    </row>
    <row r="74" spans="1:35" ht="15">
      <c r="A74" s="23"/>
      <c r="B74" s="23"/>
      <c r="C74" s="23" t="s">
        <v>623</v>
      </c>
      <c r="D74" s="24"/>
      <c r="E74" s="25"/>
      <c r="F74" s="26">
        <f>Source!AM44</f>
        <v>12.47</v>
      </c>
      <c r="G74" s="27" t="str">
        <f>Source!DE44</f>
        <v>*1,1</v>
      </c>
      <c r="H74" s="25">
        <f>Source!AV44</f>
        <v>1.087</v>
      </c>
      <c r="I74" s="26">
        <f>(ROUND((ROUND((((Source!ET44*1.1))*Source!AV44*Source!I44),2)),2)+ROUND((ROUND(((Source!AE44-((Source!EU44*1.1)))*Source!AV44*Source!I44),2)),2))</f>
        <v>2.68</v>
      </c>
      <c r="J74" s="25">
        <f>IF(Source!BB44&lt;&gt; 0, Source!BB44, 1)</f>
        <v>15.03</v>
      </c>
      <c r="K74" s="26">
        <f>Source!Q44</f>
        <v>40.28</v>
      </c>
    </row>
    <row r="75" spans="1:35" ht="15">
      <c r="A75" s="23"/>
      <c r="B75" s="23"/>
      <c r="C75" s="23" t="s">
        <v>624</v>
      </c>
      <c r="D75" s="24"/>
      <c r="E75" s="25"/>
      <c r="F75" s="26">
        <f>Source!AN44</f>
        <v>1.89</v>
      </c>
      <c r="G75" s="27" t="str">
        <f>Source!DF44</f>
        <v>*1,1</v>
      </c>
      <c r="H75" s="25">
        <f>Source!AV44</f>
        <v>1.087</v>
      </c>
      <c r="I75" s="29">
        <f>ROUND((ROUND((Source!AE44*Source!AV44*Source!I44),2)),2)</f>
        <v>0.41</v>
      </c>
      <c r="J75" s="25">
        <f>IF(Source!BS44&lt;&gt; 0, Source!BS44, 1)</f>
        <v>46.67</v>
      </c>
      <c r="K75" s="29">
        <f>Source!R44</f>
        <v>19.13</v>
      </c>
      <c r="W75" s="12">
        <f>I75</f>
        <v>0.41</v>
      </c>
    </row>
    <row r="76" spans="1:35" ht="75">
      <c r="A76" s="23" t="s">
        <v>72</v>
      </c>
      <c r="B76" s="23" t="s">
        <v>648</v>
      </c>
      <c r="C76" s="23" t="s">
        <v>74</v>
      </c>
      <c r="D76" s="24" t="str">
        <f>Source!H46</f>
        <v>м</v>
      </c>
      <c r="E76" s="25">
        <f>Source!I46</f>
        <v>18.899999999999999</v>
      </c>
      <c r="F76" s="26">
        <f>Source!AK46</f>
        <v>192.05</v>
      </c>
      <c r="G76" s="36" t="s">
        <v>634</v>
      </c>
      <c r="H76" s="25">
        <f>Source!AW46</f>
        <v>1.0029999999999999</v>
      </c>
      <c r="I76" s="26">
        <f>ROUND((ROUND((Source!AC46*Source!AW46*Source!I46),2)),2)+(ROUND((ROUND(((Source!ET46)*Source!AV46*Source!I46),2)),2)+ROUND((ROUND(((Source!AE46-(Source!EU46))*Source!AV46*Source!I46),2)),2))+ROUND((ROUND((Source!AF46*Source!AV46*Source!I46),2)),2)</f>
        <v>3640.63</v>
      </c>
      <c r="J76" s="25">
        <f>IF(Source!BC46&lt;&gt; 0, Source!BC46, 1)</f>
        <v>5.98</v>
      </c>
      <c r="K76" s="26">
        <f>Source!O46</f>
        <v>21770.97</v>
      </c>
      <c r="Q76" s="12">
        <f>ROUND((Source!DN46/100)*ROUND((ROUND((Source!AF46*Source!AV46*Source!I46),2)),2), 2)</f>
        <v>0</v>
      </c>
      <c r="R76" s="12">
        <f>Source!X46</f>
        <v>0</v>
      </c>
      <c r="S76" s="12">
        <f>ROUND((Source!DO46/100)*ROUND((ROUND((Source!AF46*Source!AV46*Source!I46),2)),2), 2)</f>
        <v>0</v>
      </c>
      <c r="T76" s="12">
        <f>Source!Y46</f>
        <v>0</v>
      </c>
      <c r="U76" s="12">
        <f>ROUND((175/100)*ROUND((ROUND((Source!AE46*Source!AV46*Source!I46),2)),2), 2)</f>
        <v>0</v>
      </c>
      <c r="V76" s="12">
        <f>ROUND((160/100)*ROUND(ROUND((ROUND((Source!AE46*Source!AV46*Source!I46),2)*Source!BS46),2), 2), 2)</f>
        <v>0</v>
      </c>
      <c r="X76" s="12">
        <f>IF(Source!BI46&lt;=1,I76, 0)</f>
        <v>3640.63</v>
      </c>
      <c r="Y76" s="12">
        <f>IF(Source!BI46=2,I76, 0)</f>
        <v>0</v>
      </c>
      <c r="Z76" s="12">
        <f>IF(Source!BI46=3,I76, 0)</f>
        <v>0</v>
      </c>
      <c r="AA76" s="12">
        <f>IF(Source!BI46=4,I76, 0)</f>
        <v>0</v>
      </c>
      <c r="AI76" s="12">
        <v>3</v>
      </c>
    </row>
    <row r="77" spans="1:35" ht="15">
      <c r="A77" s="23"/>
      <c r="B77" s="23"/>
      <c r="C77" s="23" t="s">
        <v>625</v>
      </c>
      <c r="D77" s="24" t="s">
        <v>626</v>
      </c>
      <c r="E77" s="25">
        <f>Source!DN44</f>
        <v>159</v>
      </c>
      <c r="F77" s="26"/>
      <c r="G77" s="27"/>
      <c r="H77" s="25"/>
      <c r="I77" s="26">
        <f>SUM(Q71:Q76)</f>
        <v>27.16</v>
      </c>
      <c r="J77" s="25">
        <f>Source!BZ44</f>
        <v>127</v>
      </c>
      <c r="K77" s="26">
        <f>SUM(R71:R76)</f>
        <v>1012.34</v>
      </c>
    </row>
    <row r="78" spans="1:35" ht="15">
      <c r="A78" s="23"/>
      <c r="B78" s="23"/>
      <c r="C78" s="23" t="s">
        <v>627</v>
      </c>
      <c r="D78" s="24" t="s">
        <v>626</v>
      </c>
      <c r="E78" s="25">
        <f>Source!DO44</f>
        <v>119</v>
      </c>
      <c r="F78" s="26"/>
      <c r="G78" s="27"/>
      <c r="H78" s="25"/>
      <c r="I78" s="26">
        <f>SUM(S71:S77)</f>
        <v>20.329999999999998</v>
      </c>
      <c r="J78" s="25">
        <f>Source!CA44</f>
        <v>57</v>
      </c>
      <c r="K78" s="26">
        <f>SUM(T71:T77)</f>
        <v>454.36</v>
      </c>
    </row>
    <row r="79" spans="1:35" ht="15">
      <c r="A79" s="23"/>
      <c r="B79" s="23"/>
      <c r="C79" s="23" t="s">
        <v>628</v>
      </c>
      <c r="D79" s="24" t="s">
        <v>626</v>
      </c>
      <c r="E79" s="25">
        <f>175</f>
        <v>175</v>
      </c>
      <c r="F79" s="26"/>
      <c r="G79" s="27"/>
      <c r="H79" s="25"/>
      <c r="I79" s="26">
        <f>SUM(U71:U78)</f>
        <v>0.72</v>
      </c>
      <c r="J79" s="25">
        <f>160</f>
        <v>160</v>
      </c>
      <c r="K79" s="26">
        <f>SUM(V71:V78)</f>
        <v>30.61</v>
      </c>
    </row>
    <row r="80" spans="1:35" ht="15">
      <c r="A80" s="30"/>
      <c r="B80" s="30"/>
      <c r="C80" s="30" t="s">
        <v>629</v>
      </c>
      <c r="D80" s="31" t="s">
        <v>630</v>
      </c>
      <c r="E80" s="32">
        <f>Source!AQ44</f>
        <v>6.51</v>
      </c>
      <c r="F80" s="33"/>
      <c r="G80" s="34" t="str">
        <f>Source!DI44</f>
        <v>*1,1</v>
      </c>
      <c r="H80" s="32">
        <f>Source!AV44</f>
        <v>1.087</v>
      </c>
      <c r="I80" s="33">
        <f>Source!U44</f>
        <v>1.40112126</v>
      </c>
      <c r="J80" s="32"/>
      <c r="K80" s="33"/>
      <c r="AB80" s="35">
        <f>I80</f>
        <v>1.40112126</v>
      </c>
    </row>
    <row r="81" spans="1:35" ht="14.25">
      <c r="C81" s="17" t="s">
        <v>631</v>
      </c>
      <c r="H81" s="46">
        <f>I73+I74+I77+I78+I79+SUM(I76:I76)-SUMIF(AI76:AI76, 5, I76:I76)-SUMIF(AI76:AI76, 6, I76:I76)</f>
        <v>3708.6</v>
      </c>
      <c r="I81" s="46"/>
      <c r="J81" s="46">
        <f>K73+K74+K77+K78+K79+SUM(K76:K76)-SUMIF(AI76:AI76, 5, K76:K76)-SUMIF(AI76:AI76, 6, K76:K76)</f>
        <v>24105.68</v>
      </c>
      <c r="K81" s="46"/>
    </row>
    <row r="82" spans="1:35" ht="14.25">
      <c r="C82" s="17" t="s">
        <v>632</v>
      </c>
      <c r="H82" s="45">
        <f>SUMIF(AI76:AI76, 5, I76:I76)+SUMIF(AI76:AI76, 6, I76:I76)</f>
        <v>0</v>
      </c>
      <c r="I82" s="45"/>
      <c r="J82" s="45">
        <f>SUMIF(AI76:AI76, 5, K76:K76)+SUMIF(AI76:AI76, 6, K76:K76)</f>
        <v>0</v>
      </c>
      <c r="K82" s="45"/>
    </row>
    <row r="83" spans="1:35" ht="14.25">
      <c r="H83" s="45"/>
      <c r="I83" s="45"/>
      <c r="J83" s="45"/>
      <c r="K83" s="45"/>
      <c r="O83" s="35">
        <f>I73+I74+I77+I78+I79+SUM(I76:I76)</f>
        <v>3708.6</v>
      </c>
      <c r="P83" s="35">
        <f>K73+K74+K77+K78+K79+SUM(K76:K76)</f>
        <v>24105.68</v>
      </c>
      <c r="X83" s="12">
        <f>IF(Source!BI44&lt;=1,I73+I74+I77+I78+I79-0, 0)</f>
        <v>67.97</v>
      </c>
      <c r="Y83" s="12">
        <f>IF(Source!BI44=2,I73+I74+I77+I78+I79-0, 0)</f>
        <v>0</v>
      </c>
      <c r="Z83" s="12">
        <f>IF(Source!BI44=3,I73+I74+I77+I78+I79-0, 0)</f>
        <v>0</v>
      </c>
      <c r="AA83" s="12">
        <f>IF(Source!BI44=4,I73+I74+I77+I78+I79,0)</f>
        <v>0</v>
      </c>
    </row>
    <row r="85" spans="1:35" ht="66">
      <c r="A85" s="23">
        <v>5</v>
      </c>
      <c r="B85" s="23" t="s">
        <v>645</v>
      </c>
      <c r="C85" s="23" t="s">
        <v>51</v>
      </c>
      <c r="D85" s="24" t="str">
        <f>Source!H48</f>
        <v>100 отверстий</v>
      </c>
      <c r="E85" s="25">
        <f>Source!I48</f>
        <v>5.9999999999999995E-4</v>
      </c>
      <c r="F85" s="26"/>
      <c r="G85" s="27"/>
      <c r="H85" s="25"/>
      <c r="I85" s="26"/>
      <c r="J85" s="25"/>
      <c r="K85" s="26"/>
      <c r="Q85" s="12">
        <f>ROUND((Source!DN48/100)*ROUND((ROUND((Source!AF48*Source!AV48*Source!I48),2)),2), 2)</f>
        <v>0.94</v>
      </c>
      <c r="R85" s="12">
        <f>Source!X48</f>
        <v>36.049999999999997</v>
      </c>
      <c r="S85" s="12">
        <f>ROUND((Source!DO48/100)*ROUND((ROUND((Source!AF48*Source!AV48*Source!I48),2)),2), 2)</f>
        <v>0.72</v>
      </c>
      <c r="T85" s="12">
        <f>Source!Y48</f>
        <v>19.71</v>
      </c>
      <c r="U85" s="12">
        <f>ROUND((175/100)*ROUND((ROUND((Source!AE48*Source!AV48*Source!I48),2)),2), 2)</f>
        <v>0</v>
      </c>
      <c r="V85" s="12">
        <f>ROUND((160/100)*ROUND(ROUND((ROUND((Source!AE48*Source!AV48*Source!I48),2)*Source!BS48),2), 2), 2)</f>
        <v>0</v>
      </c>
      <c r="AI85" s="12">
        <v>0</v>
      </c>
    </row>
    <row r="86" spans="1:35">
      <c r="C86" s="28" t="str">
        <f>"Объем: "&amp;Source!I48&amp;"=(0,01)*"&amp;"3*"&amp;"2/"&amp;"100"</f>
        <v>Объем: 0,0006=(0,01)*3*2/100</v>
      </c>
    </row>
    <row r="87" spans="1:35" ht="15">
      <c r="A87" s="23"/>
      <c r="B87" s="23"/>
      <c r="C87" s="23" t="s">
        <v>622</v>
      </c>
      <c r="D87" s="24"/>
      <c r="E87" s="25"/>
      <c r="F87" s="26">
        <f>Source!AO48</f>
        <v>1494.24</v>
      </c>
      <c r="G87" s="27" t="str">
        <f>Source!DG48</f>
        <v>*1,1</v>
      </c>
      <c r="H87" s="25">
        <f>Source!AV48</f>
        <v>1.0469999999999999</v>
      </c>
      <c r="I87" s="26">
        <f>ROUND((ROUND((Source!AF48*Source!AV48*Source!I48),2)),2)</f>
        <v>1.03</v>
      </c>
      <c r="J87" s="25">
        <f>IF(Source!BA48&lt;&gt; 0, Source!BA48, 1)</f>
        <v>46.67</v>
      </c>
      <c r="K87" s="26">
        <f>Source!S48</f>
        <v>48.07</v>
      </c>
      <c r="W87" s="12">
        <f>I87</f>
        <v>1.03</v>
      </c>
    </row>
    <row r="88" spans="1:35" ht="15">
      <c r="A88" s="23"/>
      <c r="B88" s="23"/>
      <c r="C88" s="23" t="s">
        <v>633</v>
      </c>
      <c r="D88" s="24"/>
      <c r="E88" s="25"/>
      <c r="F88" s="26">
        <f>Source!AL48</f>
        <v>862.81</v>
      </c>
      <c r="G88" s="27" t="str">
        <f>Source!DD48</f>
        <v>*1</v>
      </c>
      <c r="H88" s="25">
        <f>Source!AW48</f>
        <v>1.002</v>
      </c>
      <c r="I88" s="26">
        <f>ROUND((ROUND((Source!AC48*Source!AW48*Source!I48),2)),2)</f>
        <v>0.52</v>
      </c>
      <c r="J88" s="25">
        <f>IF(Source!BC48&lt;&gt; 0, Source!BC48, 1)</f>
        <v>5.27</v>
      </c>
      <c r="K88" s="26">
        <f>Source!P48</f>
        <v>2.74</v>
      </c>
    </row>
    <row r="89" spans="1:35" ht="66">
      <c r="A89" s="23" t="s">
        <v>77</v>
      </c>
      <c r="B89" s="23" t="s">
        <v>649</v>
      </c>
      <c r="C89" s="23" t="s">
        <v>79</v>
      </c>
      <c r="D89" s="24" t="str">
        <f>Source!H50</f>
        <v>м3</v>
      </c>
      <c r="E89" s="25">
        <f>Source!I50</f>
        <v>5.9999999999999991</v>
      </c>
      <c r="F89" s="26">
        <f>Source!AK50</f>
        <v>790.6</v>
      </c>
      <c r="G89" s="36" t="s">
        <v>634</v>
      </c>
      <c r="H89" s="25">
        <f>Source!AW50</f>
        <v>1.002</v>
      </c>
      <c r="I89" s="26">
        <f>ROUND((ROUND((Source!AC50*Source!AW50*Source!I50),2)),2)+(ROUND((ROUND(((Source!ET50)*Source!AV50*Source!I50),2)),2)+ROUND((ROUND(((Source!AE50-(Source!EU50))*Source!AV50*Source!I50),2)),2))+ROUND((ROUND((Source!AF50*Source!AV50*Source!I50),2)),2)</f>
        <v>4753.09</v>
      </c>
      <c r="J89" s="25">
        <f>IF(Source!BC50&lt;&gt; 0, Source!BC50, 1)</f>
        <v>9.4600000000000009</v>
      </c>
      <c r="K89" s="26">
        <f>Source!O50</f>
        <v>44964.23</v>
      </c>
      <c r="Q89" s="12">
        <f>ROUND((Source!DN50/100)*ROUND((ROUND((Source!AF50*Source!AV50*Source!I50),2)),2), 2)</f>
        <v>0</v>
      </c>
      <c r="R89" s="12">
        <f>Source!X50</f>
        <v>0</v>
      </c>
      <c r="S89" s="12">
        <f>ROUND((Source!DO50/100)*ROUND((ROUND((Source!AF50*Source!AV50*Source!I50),2)),2), 2)</f>
        <v>0</v>
      </c>
      <c r="T89" s="12">
        <f>Source!Y50</f>
        <v>0</v>
      </c>
      <c r="U89" s="12">
        <f>ROUND((175/100)*ROUND((ROUND((Source!AE50*Source!AV50*Source!I50),2)),2), 2)</f>
        <v>0</v>
      </c>
      <c r="V89" s="12">
        <f>ROUND((160/100)*ROUND(ROUND((ROUND((Source!AE50*Source!AV50*Source!I50),2)*Source!BS50),2), 2), 2)</f>
        <v>0</v>
      </c>
      <c r="X89" s="12">
        <f>IF(Source!BI50&lt;=1,I89, 0)</f>
        <v>4753.09</v>
      </c>
      <c r="Y89" s="12">
        <f>IF(Source!BI50=2,I89, 0)</f>
        <v>0</v>
      </c>
      <c r="Z89" s="12">
        <f>IF(Source!BI50=3,I89, 0)</f>
        <v>0</v>
      </c>
      <c r="AA89" s="12">
        <f>IF(Source!BI50=4,I89, 0)</f>
        <v>0</v>
      </c>
      <c r="AI89" s="12">
        <v>3</v>
      </c>
    </row>
    <row r="90" spans="1:35" ht="66">
      <c r="A90" s="23" t="s">
        <v>81</v>
      </c>
      <c r="B90" s="23" t="s">
        <v>650</v>
      </c>
      <c r="C90" s="23" t="s">
        <v>83</v>
      </c>
      <c r="D90" s="24" t="str">
        <f>Source!H52</f>
        <v>м3</v>
      </c>
      <c r="E90" s="25">
        <f>Source!I52</f>
        <v>23.999999999999996</v>
      </c>
      <c r="F90" s="26">
        <f>Source!AK52</f>
        <v>811.75</v>
      </c>
      <c r="G90" s="36" t="s">
        <v>634</v>
      </c>
      <c r="H90" s="25">
        <f>Source!AW52</f>
        <v>1.002</v>
      </c>
      <c r="I90" s="26">
        <f>ROUND((ROUND((Source!AC52*Source!AW52*Source!I52),2)),2)+(ROUND((ROUND(((Source!ET52)*Source!AV52*Source!I52),2)),2)+ROUND((ROUND(((Source!AE52-(Source!EU52))*Source!AV52*Source!I52),2)),2))+ROUND((ROUND((Source!AF52*Source!AV52*Source!I52),2)),2)</f>
        <v>19520.96</v>
      </c>
      <c r="J90" s="25">
        <f>IF(Source!BC52&lt;&gt; 0, Source!BC52, 1)</f>
        <v>9.32</v>
      </c>
      <c r="K90" s="26">
        <f>Source!O52</f>
        <v>181935.35</v>
      </c>
      <c r="Q90" s="12">
        <f>ROUND((Source!DN52/100)*ROUND((ROUND((Source!AF52*Source!AV52*Source!I52),2)),2), 2)</f>
        <v>0</v>
      </c>
      <c r="R90" s="12">
        <f>Source!X52</f>
        <v>0</v>
      </c>
      <c r="S90" s="12">
        <f>ROUND((Source!DO52/100)*ROUND((ROUND((Source!AF52*Source!AV52*Source!I52),2)),2), 2)</f>
        <v>0</v>
      </c>
      <c r="T90" s="12">
        <f>Source!Y52</f>
        <v>0</v>
      </c>
      <c r="U90" s="12">
        <f>ROUND((175/100)*ROUND((ROUND((Source!AE52*Source!AV52*Source!I52),2)),2), 2)</f>
        <v>0</v>
      </c>
      <c r="V90" s="12">
        <f>ROUND((160/100)*ROUND(ROUND((ROUND((Source!AE52*Source!AV52*Source!I52),2)*Source!BS52),2), 2), 2)</f>
        <v>0</v>
      </c>
      <c r="X90" s="12">
        <f>IF(Source!BI52&lt;=1,I90, 0)</f>
        <v>19520.96</v>
      </c>
      <c r="Y90" s="12">
        <f>IF(Source!BI52=2,I90, 0)</f>
        <v>0</v>
      </c>
      <c r="Z90" s="12">
        <f>IF(Source!BI52=3,I90, 0)</f>
        <v>0</v>
      </c>
      <c r="AA90" s="12">
        <f>IF(Source!BI52=4,I90, 0)</f>
        <v>0</v>
      </c>
      <c r="AI90" s="12">
        <v>3</v>
      </c>
    </row>
    <row r="91" spans="1:35" ht="15">
      <c r="A91" s="23"/>
      <c r="B91" s="23"/>
      <c r="C91" s="23" t="s">
        <v>625</v>
      </c>
      <c r="D91" s="24" t="s">
        <v>626</v>
      </c>
      <c r="E91" s="25">
        <f>Source!DN48</f>
        <v>91</v>
      </c>
      <c r="F91" s="26"/>
      <c r="G91" s="27"/>
      <c r="H91" s="25"/>
      <c r="I91" s="26">
        <f>SUM(Q85:Q90)</f>
        <v>0.94</v>
      </c>
      <c r="J91" s="25">
        <f>Source!BZ48</f>
        <v>75</v>
      </c>
      <c r="K91" s="26">
        <f>SUM(R85:R90)</f>
        <v>36.049999999999997</v>
      </c>
    </row>
    <row r="92" spans="1:35" ht="15">
      <c r="A92" s="23"/>
      <c r="B92" s="23"/>
      <c r="C92" s="23" t="s">
        <v>627</v>
      </c>
      <c r="D92" s="24" t="s">
        <v>626</v>
      </c>
      <c r="E92" s="25">
        <f>Source!DO48</f>
        <v>70</v>
      </c>
      <c r="F92" s="26"/>
      <c r="G92" s="27"/>
      <c r="H92" s="25"/>
      <c r="I92" s="26">
        <f>SUM(S85:S91)</f>
        <v>0.72</v>
      </c>
      <c r="J92" s="25">
        <f>Source!CA48</f>
        <v>41</v>
      </c>
      <c r="K92" s="26">
        <f>SUM(T85:T91)</f>
        <v>19.71</v>
      </c>
    </row>
    <row r="93" spans="1:35" ht="15">
      <c r="A93" s="30"/>
      <c r="B93" s="30"/>
      <c r="C93" s="30" t="s">
        <v>629</v>
      </c>
      <c r="D93" s="31" t="s">
        <v>630</v>
      </c>
      <c r="E93" s="32">
        <f>Source!AQ48</f>
        <v>132</v>
      </c>
      <c r="F93" s="33"/>
      <c r="G93" s="34" t="str">
        <f>Source!DI48</f>
        <v>*1,1</v>
      </c>
      <c r="H93" s="32">
        <f>Source!AV48</f>
        <v>1.0469999999999999</v>
      </c>
      <c r="I93" s="33">
        <f>Source!U48</f>
        <v>9.121464E-2</v>
      </c>
      <c r="J93" s="32"/>
      <c r="K93" s="33"/>
      <c r="AB93" s="35">
        <f>I93</f>
        <v>9.121464E-2</v>
      </c>
    </row>
    <row r="94" spans="1:35" ht="14.25">
      <c r="C94" s="17" t="s">
        <v>631</v>
      </c>
      <c r="H94" s="46">
        <f>I87+I88+I91+I92+SUM(I89:I90)-SUMIF(AI89:AI90, 5, I89:I90)-SUMIF(AI89:AI90, 6, I89:I90)</f>
        <v>24277.26</v>
      </c>
      <c r="I94" s="46"/>
      <c r="J94" s="46">
        <f>K87+K88+K91+K92+SUM(K89:K90)-SUMIF(AI89:AI90, 5, K89:K90)-SUMIF(AI89:AI90, 6, K89:K90)</f>
        <v>227006.15000000002</v>
      </c>
      <c r="K94" s="46"/>
    </row>
    <row r="95" spans="1:35" ht="14.25">
      <c r="C95" s="17" t="s">
        <v>632</v>
      </c>
      <c r="H95" s="45">
        <f>SUMIF(AI89:AI90, 5, I89:I90)+SUMIF(AI89:AI90, 6, I89:I90)</f>
        <v>0</v>
      </c>
      <c r="I95" s="45"/>
      <c r="J95" s="45">
        <f>SUMIF(AI89:AI90, 5, K89:K90)+SUMIF(AI89:AI90, 6, K89:K90)</f>
        <v>0</v>
      </c>
      <c r="K95" s="45"/>
    </row>
    <row r="96" spans="1:35" ht="14.25">
      <c r="H96" s="45"/>
      <c r="I96" s="45"/>
      <c r="J96" s="45"/>
      <c r="K96" s="45"/>
      <c r="O96" s="35">
        <f>I87+I88+I91+I92+SUM(I89:I90)</f>
        <v>24277.26</v>
      </c>
      <c r="P96" s="35">
        <f>K87+K88+K91+K92+SUM(K89:K90)</f>
        <v>227006.15000000002</v>
      </c>
      <c r="X96" s="12">
        <f>IF(Source!BI48&lt;=1,I87+I88+I91+I92-0, 0)</f>
        <v>3.21</v>
      </c>
      <c r="Y96" s="12">
        <f>IF(Source!BI48=2,I87+I88+I91+I92-0, 0)</f>
        <v>0</v>
      </c>
      <c r="Z96" s="12">
        <f>IF(Source!BI48=3,I87+I88+I91+I92-0, 0)</f>
        <v>0</v>
      </c>
      <c r="AA96" s="12">
        <f>IF(Source!BI48=4,I87+I88+I91+I92,0)</f>
        <v>0</v>
      </c>
    </row>
    <row r="98" spans="1:35" ht="75">
      <c r="A98" s="23">
        <v>6</v>
      </c>
      <c r="B98" s="23" t="s">
        <v>651</v>
      </c>
      <c r="C98" s="23" t="s">
        <v>87</v>
      </c>
      <c r="D98" s="24" t="str">
        <f>Source!H54</f>
        <v>100 м2 изолируемой поверхности</v>
      </c>
      <c r="E98" s="25">
        <f>Source!I54</f>
        <v>0.06</v>
      </c>
      <c r="F98" s="26"/>
      <c r="G98" s="27"/>
      <c r="H98" s="25"/>
      <c r="I98" s="26"/>
      <c r="J98" s="25"/>
      <c r="K98" s="26"/>
      <c r="Q98" s="12">
        <f>ROUND((Source!DN54/100)*ROUND((ROUND((Source!AF54*Source!AV54*Source!I54),2)),2), 2)</f>
        <v>19.13</v>
      </c>
      <c r="R98" s="12">
        <f>Source!X54</f>
        <v>739.79</v>
      </c>
      <c r="S98" s="12">
        <f>ROUND((Source!DO54/100)*ROUND((ROUND((Source!AF54*Source!AV54*Source!I54),2)),2), 2)</f>
        <v>14.03</v>
      </c>
      <c r="T98" s="12">
        <f>Source!Y54</f>
        <v>348.64</v>
      </c>
      <c r="U98" s="12">
        <f>ROUND((175/100)*ROUND((ROUND((Source!AE54*Source!AV54*Source!I54),2)),2), 2)</f>
        <v>0.3</v>
      </c>
      <c r="V98" s="12">
        <f>ROUND((160/100)*ROUND(ROUND((ROUND((Source!AE54*Source!AV54*Source!I54),2)*Source!BS54),2), 2), 2)</f>
        <v>12.69</v>
      </c>
      <c r="AI98" s="12">
        <v>0</v>
      </c>
    </row>
    <row r="99" spans="1:35">
      <c r="C99" s="28" t="str">
        <f>"Объем: "&amp;Source!I54&amp;"=(1*"&amp;"3*"&amp;"2)/"&amp;"100"</f>
        <v>Объем: 0,06=(1*3*2)/100</v>
      </c>
    </row>
    <row r="100" spans="1:35" ht="15">
      <c r="A100" s="23"/>
      <c r="B100" s="23"/>
      <c r="C100" s="23" t="s">
        <v>622</v>
      </c>
      <c r="D100" s="24"/>
      <c r="E100" s="25"/>
      <c r="F100" s="26">
        <f>Source!AO54</f>
        <v>263.73</v>
      </c>
      <c r="G100" s="27" t="str">
        <f>Source!DG54</f>
        <v>*1,1</v>
      </c>
      <c r="H100" s="25">
        <f>Source!AV54</f>
        <v>1.0469999999999999</v>
      </c>
      <c r="I100" s="26">
        <f>ROUND((ROUND((Source!AF54*Source!AV54*Source!I54),2)),2)</f>
        <v>18.22</v>
      </c>
      <c r="J100" s="25">
        <f>IF(Source!BA54&lt;&gt; 0, Source!BA54, 1)</f>
        <v>46.67</v>
      </c>
      <c r="K100" s="26">
        <f>Source!S54</f>
        <v>850.33</v>
      </c>
      <c r="W100" s="12">
        <f>I100</f>
        <v>18.22</v>
      </c>
    </row>
    <row r="101" spans="1:35" ht="15">
      <c r="A101" s="23"/>
      <c r="B101" s="23"/>
      <c r="C101" s="23" t="s">
        <v>623</v>
      </c>
      <c r="D101" s="24"/>
      <c r="E101" s="25"/>
      <c r="F101" s="26">
        <f>Source!AM54</f>
        <v>40.64</v>
      </c>
      <c r="G101" s="27" t="str">
        <f>Source!DE54</f>
        <v>*1,1</v>
      </c>
      <c r="H101" s="25">
        <f>Source!AV54</f>
        <v>1.0469999999999999</v>
      </c>
      <c r="I101" s="26">
        <f>(ROUND((ROUND((((Source!ET54*1.1))*Source!AV54*Source!I54),2)),2)+ROUND((ROUND(((Source!AE54-((Source!EU54*1.1)))*Source!AV54*Source!I54),2)),2))</f>
        <v>2.81</v>
      </c>
      <c r="J101" s="25">
        <f>IF(Source!BB54&lt;&gt; 0, Source!BB54, 1)</f>
        <v>12.91</v>
      </c>
      <c r="K101" s="26">
        <f>Source!Q54</f>
        <v>36.28</v>
      </c>
    </row>
    <row r="102" spans="1:35" ht="15">
      <c r="A102" s="23"/>
      <c r="B102" s="23"/>
      <c r="C102" s="23" t="s">
        <v>624</v>
      </c>
      <c r="D102" s="24"/>
      <c r="E102" s="25"/>
      <c r="F102" s="26">
        <f>Source!AN54</f>
        <v>2.52</v>
      </c>
      <c r="G102" s="27" t="str">
        <f>Source!DF54</f>
        <v>*1,1</v>
      </c>
      <c r="H102" s="25">
        <f>Source!AV54</f>
        <v>1.0469999999999999</v>
      </c>
      <c r="I102" s="29">
        <f>ROUND((ROUND((Source!AE54*Source!AV54*Source!I54),2)),2)</f>
        <v>0.17</v>
      </c>
      <c r="J102" s="25">
        <f>IF(Source!BS54&lt;&gt; 0, Source!BS54, 1)</f>
        <v>46.67</v>
      </c>
      <c r="K102" s="29">
        <f>Source!R54</f>
        <v>7.93</v>
      </c>
      <c r="W102" s="12">
        <f>I102</f>
        <v>0.17</v>
      </c>
    </row>
    <row r="103" spans="1:35" ht="15">
      <c r="A103" s="23"/>
      <c r="B103" s="23"/>
      <c r="C103" s="23" t="s">
        <v>633</v>
      </c>
      <c r="D103" s="24"/>
      <c r="E103" s="25"/>
      <c r="F103" s="26">
        <f>Source!AL54</f>
        <v>237.69</v>
      </c>
      <c r="G103" s="27" t="str">
        <f>Source!DD54</f>
        <v>*1</v>
      </c>
      <c r="H103" s="25">
        <f>Source!AW54</f>
        <v>1.0680000000000001</v>
      </c>
      <c r="I103" s="26">
        <f>ROUND((ROUND((Source!AC54*Source!AW54*Source!I54),2)),2)</f>
        <v>15.23</v>
      </c>
      <c r="J103" s="25">
        <f>IF(Source!BC54&lt;&gt; 0, Source!BC54, 1)</f>
        <v>7.46</v>
      </c>
      <c r="K103" s="26">
        <f>Source!P54</f>
        <v>113.62</v>
      </c>
    </row>
    <row r="104" spans="1:35" ht="135">
      <c r="A104" s="23" t="s">
        <v>92</v>
      </c>
      <c r="B104" s="23" t="s">
        <v>652</v>
      </c>
      <c r="C104" s="23" t="s">
        <v>591</v>
      </c>
      <c r="D104" s="24" t="str">
        <f>Source!H56</f>
        <v>т</v>
      </c>
      <c r="E104" s="25">
        <f>Source!I56</f>
        <v>1.4399999999999998E-2</v>
      </c>
      <c r="F104" s="26">
        <f>Source!AK56</f>
        <v>11626.84</v>
      </c>
      <c r="G104" s="36" t="s">
        <v>634</v>
      </c>
      <c r="H104" s="25">
        <f>Source!AW56</f>
        <v>1.0680000000000001</v>
      </c>
      <c r="I104" s="26">
        <f>ROUND((ROUND((Source!AC56*Source!AW56*Source!I56),2)),2)+(ROUND((ROUND(((Source!ET56)*Source!AV56*Source!I56),2)),2)+ROUND((ROUND(((Source!AE56-(Source!EU56))*Source!AV56*Source!I56),2)),2))+ROUND((ROUND((Source!AF56*Source!AV56*Source!I56),2)),2)</f>
        <v>178.81</v>
      </c>
      <c r="J104" s="25">
        <f>IF(Source!BC56&lt;&gt; 0, Source!BC56, 1)</f>
        <v>3.29</v>
      </c>
      <c r="K104" s="26">
        <f>Source!O56</f>
        <v>588.28</v>
      </c>
      <c r="Q104" s="12">
        <f>ROUND((Source!DN56/100)*ROUND((ROUND((Source!AF56*Source!AV56*Source!I56),2)),2), 2)</f>
        <v>0</v>
      </c>
      <c r="R104" s="12">
        <f>Source!X56</f>
        <v>0</v>
      </c>
      <c r="S104" s="12">
        <f>ROUND((Source!DO56/100)*ROUND((ROUND((Source!AF56*Source!AV56*Source!I56),2)),2), 2)</f>
        <v>0</v>
      </c>
      <c r="T104" s="12">
        <f>Source!Y56</f>
        <v>0</v>
      </c>
      <c r="U104" s="12">
        <f>ROUND((175/100)*ROUND((ROUND((Source!AE56*Source!AV56*Source!I56),2)),2), 2)</f>
        <v>0</v>
      </c>
      <c r="V104" s="12">
        <f>ROUND((160/100)*ROUND(ROUND((ROUND((Source!AE56*Source!AV56*Source!I56),2)*Source!BS56),2), 2), 2)</f>
        <v>0</v>
      </c>
      <c r="X104" s="12">
        <f>IF(Source!BI56&lt;=1,I104, 0)</f>
        <v>178.81</v>
      </c>
      <c r="Y104" s="12">
        <f>IF(Source!BI56=2,I104, 0)</f>
        <v>0</v>
      </c>
      <c r="Z104" s="12">
        <f>IF(Source!BI56=3,I104, 0)</f>
        <v>0</v>
      </c>
      <c r="AA104" s="12">
        <f>IF(Source!BI56=4,I104, 0)</f>
        <v>0</v>
      </c>
      <c r="AI104" s="12">
        <v>3</v>
      </c>
    </row>
    <row r="105" spans="1:35" ht="15">
      <c r="A105" s="23"/>
      <c r="B105" s="23"/>
      <c r="C105" s="23" t="s">
        <v>625</v>
      </c>
      <c r="D105" s="24" t="s">
        <v>626</v>
      </c>
      <c r="E105" s="25">
        <f>Source!DN54</f>
        <v>105</v>
      </c>
      <c r="F105" s="26"/>
      <c r="G105" s="27"/>
      <c r="H105" s="25"/>
      <c r="I105" s="26">
        <f>SUM(Q98:Q104)</f>
        <v>19.13</v>
      </c>
      <c r="J105" s="25">
        <f>Source!BZ54</f>
        <v>87</v>
      </c>
      <c r="K105" s="26">
        <f>SUM(R98:R104)</f>
        <v>739.79</v>
      </c>
    </row>
    <row r="106" spans="1:35" ht="15">
      <c r="A106" s="23"/>
      <c r="B106" s="23"/>
      <c r="C106" s="23" t="s">
        <v>627</v>
      </c>
      <c r="D106" s="24" t="s">
        <v>626</v>
      </c>
      <c r="E106" s="25">
        <f>Source!DO54</f>
        <v>77</v>
      </c>
      <c r="F106" s="26"/>
      <c r="G106" s="27"/>
      <c r="H106" s="25"/>
      <c r="I106" s="26">
        <f>SUM(S98:S105)</f>
        <v>14.03</v>
      </c>
      <c r="J106" s="25">
        <f>Source!CA54</f>
        <v>41</v>
      </c>
      <c r="K106" s="26">
        <f>SUM(T98:T105)</f>
        <v>348.64</v>
      </c>
    </row>
    <row r="107" spans="1:35" ht="15">
      <c r="A107" s="23"/>
      <c r="B107" s="23"/>
      <c r="C107" s="23" t="s">
        <v>628</v>
      </c>
      <c r="D107" s="24" t="s">
        <v>626</v>
      </c>
      <c r="E107" s="25">
        <f>175</f>
        <v>175</v>
      </c>
      <c r="F107" s="26"/>
      <c r="G107" s="27"/>
      <c r="H107" s="25"/>
      <c r="I107" s="26">
        <f>SUM(U98:U106)</f>
        <v>0.3</v>
      </c>
      <c r="J107" s="25">
        <f>160</f>
        <v>160</v>
      </c>
      <c r="K107" s="26">
        <f>SUM(V98:V106)</f>
        <v>12.69</v>
      </c>
    </row>
    <row r="108" spans="1:35" ht="15">
      <c r="A108" s="30"/>
      <c r="B108" s="30"/>
      <c r="C108" s="30" t="s">
        <v>629</v>
      </c>
      <c r="D108" s="31" t="s">
        <v>630</v>
      </c>
      <c r="E108" s="32">
        <f>Source!AQ54</f>
        <v>21.2</v>
      </c>
      <c r="F108" s="33"/>
      <c r="G108" s="34" t="str">
        <f>Source!DI54</f>
        <v>*1,1</v>
      </c>
      <c r="H108" s="32">
        <f>Source!AV54</f>
        <v>1.0469999999999999</v>
      </c>
      <c r="I108" s="33">
        <f>Source!U54</f>
        <v>1.4649623999999999</v>
      </c>
      <c r="J108" s="32"/>
      <c r="K108" s="33"/>
      <c r="AB108" s="35">
        <f>I108</f>
        <v>1.4649623999999999</v>
      </c>
    </row>
    <row r="109" spans="1:35" ht="14.25">
      <c r="C109" s="17" t="s">
        <v>631</v>
      </c>
      <c r="H109" s="46">
        <f>I100+I101+I103+I105+I106+I107+SUM(I104:I104)-SUMIF(AI104:AI104, 5, I104:I104)-SUMIF(AI104:AI104, 6, I104:I104)</f>
        <v>248.53</v>
      </c>
      <c r="I109" s="46"/>
      <c r="J109" s="46">
        <f>K100+K101+K103+K105+K106+K107+SUM(K104:K104)-SUMIF(AI104:AI104, 5, K104:K104)-SUMIF(AI104:AI104, 6, K104:K104)</f>
        <v>2689.63</v>
      </c>
      <c r="K109" s="46"/>
    </row>
    <row r="110" spans="1:35" ht="14.25">
      <c r="C110" s="17" t="s">
        <v>632</v>
      </c>
      <c r="H110" s="45">
        <f>SUMIF(AI104:AI104, 5, I104:I104)+SUMIF(AI104:AI104, 6, I104:I104)</f>
        <v>0</v>
      </c>
      <c r="I110" s="45"/>
      <c r="J110" s="45">
        <f>SUMIF(AI104:AI104, 5, K104:K104)+SUMIF(AI104:AI104, 6, K104:K104)</f>
        <v>0</v>
      </c>
      <c r="K110" s="45"/>
    </row>
    <row r="111" spans="1:35" ht="14.25">
      <c r="H111" s="45"/>
      <c r="I111" s="45"/>
      <c r="J111" s="45"/>
      <c r="K111" s="45"/>
      <c r="O111" s="35">
        <f>I100+I101+I103+I105+I106+I107+SUM(I104:I104)</f>
        <v>248.53</v>
      </c>
      <c r="P111" s="35">
        <f>K100+K101+K103+K105+K106+K107+SUM(K104:K104)</f>
        <v>2689.63</v>
      </c>
      <c r="X111" s="12">
        <f>IF(Source!BI54&lt;=1,I100+I101+I103+I105+I106+I107-0, 0)</f>
        <v>69.72</v>
      </c>
      <c r="Y111" s="12">
        <f>IF(Source!BI54=2,I100+I101+I103+I105+I106+I107-0, 0)</f>
        <v>0</v>
      </c>
      <c r="Z111" s="12">
        <f>IF(Source!BI54=3,I100+I101+I103+I105+I106+I107-0, 0)</f>
        <v>0</v>
      </c>
      <c r="AA111" s="12">
        <f>IF(Source!BI54=4,I100+I101+I103+I105+I106+I107,0)</f>
        <v>0</v>
      </c>
    </row>
    <row r="113" spans="1:35" ht="66">
      <c r="A113" s="23">
        <v>7</v>
      </c>
      <c r="B113" s="23" t="s">
        <v>653</v>
      </c>
      <c r="C113" s="23" t="s">
        <v>98</v>
      </c>
      <c r="D113" s="24" t="str">
        <f>Source!H58</f>
        <v>1 м3 изоляции</v>
      </c>
      <c r="E113" s="25">
        <f>Source!I58</f>
        <v>0.12</v>
      </c>
      <c r="F113" s="26"/>
      <c r="G113" s="27"/>
      <c r="H113" s="25"/>
      <c r="I113" s="26"/>
      <c r="J113" s="25"/>
      <c r="K113" s="26"/>
      <c r="Q113" s="12">
        <f>ROUND((Source!DN58/100)*ROUND((ROUND((Source!AF58*Source!AV58*Source!I58),2)),2), 2)</f>
        <v>17.82</v>
      </c>
      <c r="R113" s="12">
        <f>Source!X58</f>
        <v>687.25</v>
      </c>
      <c r="S113" s="12">
        <f>ROUND((Source!DO58/100)*ROUND((ROUND((Source!AF58*Source!AV58*Source!I58),2)),2), 2)</f>
        <v>13.27</v>
      </c>
      <c r="T113" s="12">
        <f>Source!Y58</f>
        <v>347.87</v>
      </c>
      <c r="U113" s="12">
        <f>ROUND((175/100)*ROUND((ROUND((Source!AE58*Source!AV58*Source!I58),2)),2), 2)</f>
        <v>1.86</v>
      </c>
      <c r="V113" s="12">
        <f>ROUND((160/100)*ROUND(ROUND((ROUND((Source!AE58*Source!AV58*Source!I58),2)*Source!BS58),2), 2), 2)</f>
        <v>79.150000000000006</v>
      </c>
      <c r="AI113" s="12">
        <v>0</v>
      </c>
    </row>
    <row r="114" spans="1:35">
      <c r="C114" s="28" t="str">
        <f>"Объем: "&amp;Source!I58&amp;"=(1*"&amp;"1*"&amp;"0,06)*"&amp;"1*"&amp;"2"</f>
        <v>Объем: 0,12=(1*1*0,06)*1*2</v>
      </c>
    </row>
    <row r="115" spans="1:35" ht="15">
      <c r="A115" s="23"/>
      <c r="B115" s="23"/>
      <c r="C115" s="23" t="s">
        <v>622</v>
      </c>
      <c r="D115" s="24"/>
      <c r="E115" s="25"/>
      <c r="F115" s="26">
        <f>Source!AO58</f>
        <v>131.56</v>
      </c>
      <c r="G115" s="27" t="str">
        <f>Source!DG58</f>
        <v>*1,1</v>
      </c>
      <c r="H115" s="25">
        <f>Source!AV58</f>
        <v>1.0469999999999999</v>
      </c>
      <c r="I115" s="26">
        <f>ROUND((ROUND((Source!AF58*Source!AV58*Source!I58),2)),2)</f>
        <v>18.18</v>
      </c>
      <c r="J115" s="25">
        <f>IF(Source!BA58&lt;&gt; 0, Source!BA58, 1)</f>
        <v>46.67</v>
      </c>
      <c r="K115" s="26">
        <f>Source!S58</f>
        <v>848.46</v>
      </c>
      <c r="W115" s="12">
        <f>I115</f>
        <v>18.18</v>
      </c>
    </row>
    <row r="116" spans="1:35" ht="15">
      <c r="A116" s="23"/>
      <c r="B116" s="23"/>
      <c r="C116" s="23" t="s">
        <v>623</v>
      </c>
      <c r="D116" s="24"/>
      <c r="E116" s="25"/>
      <c r="F116" s="26">
        <f>Source!AM58</f>
        <v>52.92</v>
      </c>
      <c r="G116" s="27" t="str">
        <f>Source!DE58</f>
        <v>*1,1</v>
      </c>
      <c r="H116" s="25">
        <f>Source!AV58</f>
        <v>1.0469999999999999</v>
      </c>
      <c r="I116" s="26">
        <f>(ROUND((ROUND((((Source!ET58*1.1))*Source!AV58*Source!I58),2)),2)+ROUND((ROUND(((Source!AE58-((Source!EU58*1.1)))*Source!AV58*Source!I58),2)),2))</f>
        <v>7.31</v>
      </c>
      <c r="J116" s="25">
        <f>IF(Source!BB58&lt;&gt; 0, Source!BB58, 1)</f>
        <v>14.8</v>
      </c>
      <c r="K116" s="26">
        <f>Source!Q58</f>
        <v>108.19</v>
      </c>
    </row>
    <row r="117" spans="1:35" ht="15">
      <c r="A117" s="23"/>
      <c r="B117" s="23"/>
      <c r="C117" s="23" t="s">
        <v>624</v>
      </c>
      <c r="D117" s="24"/>
      <c r="E117" s="25"/>
      <c r="F117" s="26">
        <f>Source!AN58</f>
        <v>7.7</v>
      </c>
      <c r="G117" s="27" t="str">
        <f>Source!DF58</f>
        <v>*1,1</v>
      </c>
      <c r="H117" s="25">
        <f>Source!AV58</f>
        <v>1.0469999999999999</v>
      </c>
      <c r="I117" s="29">
        <f>ROUND((ROUND((Source!AE58*Source!AV58*Source!I58),2)),2)</f>
        <v>1.06</v>
      </c>
      <c r="J117" s="25">
        <f>IF(Source!BS58&lt;&gt; 0, Source!BS58, 1)</f>
        <v>46.67</v>
      </c>
      <c r="K117" s="29">
        <f>Source!R58</f>
        <v>49.47</v>
      </c>
      <c r="W117" s="12">
        <f>I117</f>
        <v>1.06</v>
      </c>
    </row>
    <row r="118" spans="1:35" ht="15">
      <c r="A118" s="23"/>
      <c r="B118" s="23"/>
      <c r="C118" s="23" t="s">
        <v>633</v>
      </c>
      <c r="D118" s="24"/>
      <c r="E118" s="25"/>
      <c r="F118" s="26">
        <f>Source!AL58</f>
        <v>22.56</v>
      </c>
      <c r="G118" s="27" t="str">
        <f>Source!DD58</f>
        <v>*1</v>
      </c>
      <c r="H118" s="25">
        <f>Source!AW58</f>
        <v>1.0189999999999999</v>
      </c>
      <c r="I118" s="26">
        <f>ROUND((ROUND((Source!AC58*Source!AW58*Source!I58),2)),2)</f>
        <v>2.76</v>
      </c>
      <c r="J118" s="25">
        <f>IF(Source!BC58&lt;&gt; 0, Source!BC58, 1)</f>
        <v>10.75</v>
      </c>
      <c r="K118" s="26">
        <f>Source!P58</f>
        <v>29.67</v>
      </c>
    </row>
    <row r="119" spans="1:35" ht="66">
      <c r="A119" s="23" t="s">
        <v>103</v>
      </c>
      <c r="B119" s="23" t="s">
        <v>654</v>
      </c>
      <c r="C119" s="23" t="s">
        <v>105</v>
      </c>
      <c r="D119" s="24" t="str">
        <f>Source!H60</f>
        <v>м3</v>
      </c>
      <c r="E119" s="25">
        <f>Source!I60</f>
        <v>0.1164</v>
      </c>
      <c r="F119" s="26">
        <f>Source!AK60</f>
        <v>996.23</v>
      </c>
      <c r="G119" s="36" t="s">
        <v>634</v>
      </c>
      <c r="H119" s="25">
        <f>Source!AW60</f>
        <v>1.0189999999999999</v>
      </c>
      <c r="I119" s="26">
        <f>ROUND((ROUND((Source!AC60*Source!AW60*Source!I60),2)),2)+(ROUND((ROUND(((Source!ET60)*Source!AV60*Source!I60),2)),2)+ROUND((ROUND(((Source!AE60-(Source!EU60))*Source!AV60*Source!I60),2)),2))+ROUND((ROUND((Source!AF60*Source!AV60*Source!I60),2)),2)</f>
        <v>118.16</v>
      </c>
      <c r="J119" s="25">
        <f>IF(Source!BC60&lt;&gt; 0, Source!BC60, 1)</f>
        <v>10.17</v>
      </c>
      <c r="K119" s="26">
        <f>Source!O60</f>
        <v>1201.69</v>
      </c>
      <c r="Q119" s="12">
        <f>ROUND((Source!DN60/100)*ROUND((ROUND((Source!AF60*Source!AV60*Source!I60),2)),2), 2)</f>
        <v>0</v>
      </c>
      <c r="R119" s="12">
        <f>Source!X60</f>
        <v>0</v>
      </c>
      <c r="S119" s="12">
        <f>ROUND((Source!DO60/100)*ROUND((ROUND((Source!AF60*Source!AV60*Source!I60),2)),2), 2)</f>
        <v>0</v>
      </c>
      <c r="T119" s="12">
        <f>Source!Y60</f>
        <v>0</v>
      </c>
      <c r="U119" s="12">
        <f>ROUND((175/100)*ROUND((ROUND((Source!AE60*Source!AV60*Source!I60),2)),2), 2)</f>
        <v>0</v>
      </c>
      <c r="V119" s="12">
        <f>ROUND((160/100)*ROUND(ROUND((ROUND((Source!AE60*Source!AV60*Source!I60),2)*Source!BS60),2), 2), 2)</f>
        <v>0</v>
      </c>
      <c r="X119" s="12">
        <f>IF(Source!BI60&lt;=1,I119, 0)</f>
        <v>118.16</v>
      </c>
      <c r="Y119" s="12">
        <f>IF(Source!BI60=2,I119, 0)</f>
        <v>0</v>
      </c>
      <c r="Z119" s="12">
        <f>IF(Source!BI60=3,I119, 0)</f>
        <v>0</v>
      </c>
      <c r="AA119" s="12">
        <f>IF(Source!BI60=4,I119, 0)</f>
        <v>0</v>
      </c>
      <c r="AI119" s="12">
        <v>3</v>
      </c>
    </row>
    <row r="120" spans="1:35" ht="15">
      <c r="A120" s="23"/>
      <c r="B120" s="23"/>
      <c r="C120" s="23" t="s">
        <v>625</v>
      </c>
      <c r="D120" s="24" t="s">
        <v>626</v>
      </c>
      <c r="E120" s="25">
        <f>Source!DN58</f>
        <v>98</v>
      </c>
      <c r="F120" s="26"/>
      <c r="G120" s="27"/>
      <c r="H120" s="25"/>
      <c r="I120" s="26">
        <f>SUM(Q113:Q119)</f>
        <v>17.82</v>
      </c>
      <c r="J120" s="25">
        <f>Source!BZ58</f>
        <v>81</v>
      </c>
      <c r="K120" s="26">
        <f>SUM(R113:R119)</f>
        <v>687.25</v>
      </c>
    </row>
    <row r="121" spans="1:35" ht="15">
      <c r="A121" s="23"/>
      <c r="B121" s="23"/>
      <c r="C121" s="23" t="s">
        <v>627</v>
      </c>
      <c r="D121" s="24" t="s">
        <v>626</v>
      </c>
      <c r="E121" s="25">
        <f>Source!DO58</f>
        <v>73</v>
      </c>
      <c r="F121" s="26"/>
      <c r="G121" s="27"/>
      <c r="H121" s="25"/>
      <c r="I121" s="26">
        <f>SUM(S113:S120)</f>
        <v>13.27</v>
      </c>
      <c r="J121" s="25">
        <f>Source!CA58</f>
        <v>41</v>
      </c>
      <c r="K121" s="26">
        <f>SUM(T113:T120)</f>
        <v>347.87</v>
      </c>
    </row>
    <row r="122" spans="1:35" ht="15">
      <c r="A122" s="23"/>
      <c r="B122" s="23"/>
      <c r="C122" s="23" t="s">
        <v>628</v>
      </c>
      <c r="D122" s="24" t="s">
        <v>626</v>
      </c>
      <c r="E122" s="25">
        <f>175</f>
        <v>175</v>
      </c>
      <c r="F122" s="26"/>
      <c r="G122" s="27"/>
      <c r="H122" s="25"/>
      <c r="I122" s="26">
        <f>SUM(U113:U121)</f>
        <v>1.86</v>
      </c>
      <c r="J122" s="25">
        <f>160</f>
        <v>160</v>
      </c>
      <c r="K122" s="26">
        <f>SUM(V113:V121)</f>
        <v>79.150000000000006</v>
      </c>
    </row>
    <row r="123" spans="1:35" ht="15">
      <c r="A123" s="30"/>
      <c r="B123" s="30"/>
      <c r="C123" s="30" t="s">
        <v>629</v>
      </c>
      <c r="D123" s="31" t="s">
        <v>630</v>
      </c>
      <c r="E123" s="32">
        <f>Source!AQ58</f>
        <v>10.119999999999999</v>
      </c>
      <c r="F123" s="33"/>
      <c r="G123" s="34" t="str">
        <f>Source!DI58</f>
        <v>*1,1</v>
      </c>
      <c r="H123" s="32">
        <f>Source!AV58</f>
        <v>1.0469999999999999</v>
      </c>
      <c r="I123" s="33">
        <f>Source!U58</f>
        <v>1.3986244799999998</v>
      </c>
      <c r="J123" s="32"/>
      <c r="K123" s="33"/>
      <c r="AB123" s="35">
        <f>I123</f>
        <v>1.3986244799999998</v>
      </c>
    </row>
    <row r="124" spans="1:35" ht="14.25">
      <c r="C124" s="17" t="s">
        <v>631</v>
      </c>
      <c r="H124" s="46">
        <f>I115+I116+I118+I120+I121+I122+SUM(I119:I119)-SUMIF(AI119:AI119, 5, I119:I119)-SUMIF(AI119:AI119, 6, I119:I119)</f>
        <v>179.36</v>
      </c>
      <c r="I124" s="46"/>
      <c r="J124" s="46">
        <f>K115+K116+K118+K120+K121+K122+SUM(K119:K119)-SUMIF(AI119:AI119, 5, K119:K119)-SUMIF(AI119:AI119, 6, K119:K119)</f>
        <v>3302.28</v>
      </c>
      <c r="K124" s="46"/>
    </row>
    <row r="125" spans="1:35" ht="14.25">
      <c r="C125" s="17" t="s">
        <v>632</v>
      </c>
      <c r="H125" s="45">
        <f>SUMIF(AI119:AI119, 5, I119:I119)+SUMIF(AI119:AI119, 6, I119:I119)</f>
        <v>0</v>
      </c>
      <c r="I125" s="45"/>
      <c r="J125" s="45">
        <f>SUMIF(AI119:AI119, 5, K119:K119)+SUMIF(AI119:AI119, 6, K119:K119)</f>
        <v>0</v>
      </c>
      <c r="K125" s="45"/>
    </row>
    <row r="126" spans="1:35" ht="14.25">
      <c r="H126" s="45"/>
      <c r="I126" s="45"/>
      <c r="J126" s="45"/>
      <c r="K126" s="45"/>
      <c r="O126" s="35">
        <f>I115+I116+I118+I120+I121+I122+SUM(I119:I119)</f>
        <v>179.36</v>
      </c>
      <c r="P126" s="35">
        <f>K115+K116+K118+K120+K121+K122+SUM(K119:K119)</f>
        <v>3302.28</v>
      </c>
      <c r="X126" s="12">
        <f>IF(Source!BI58&lt;=1,I115+I116+I118+I120+I121+I122-0, 0)</f>
        <v>61.2</v>
      </c>
      <c r="Y126" s="12">
        <f>IF(Source!BI58=2,I115+I116+I118+I120+I121+I122-0, 0)</f>
        <v>0</v>
      </c>
      <c r="Z126" s="12">
        <f>IF(Source!BI58=3,I115+I116+I118+I120+I121+I122-0, 0)</f>
        <v>0</v>
      </c>
      <c r="AA126" s="12">
        <f>IF(Source!BI58=4,I115+I116+I118+I120+I121+I122,0)</f>
        <v>0</v>
      </c>
    </row>
    <row r="128" spans="1:35" ht="66">
      <c r="A128" s="23">
        <v>8</v>
      </c>
      <c r="B128" s="23" t="s">
        <v>655</v>
      </c>
      <c r="C128" s="23" t="s">
        <v>117</v>
      </c>
      <c r="D128" s="24" t="str">
        <f>Source!H66</f>
        <v>1 м2 покрытия</v>
      </c>
      <c r="E128" s="25">
        <f>Source!I66</f>
        <v>304</v>
      </c>
      <c r="F128" s="26"/>
      <c r="G128" s="27"/>
      <c r="H128" s="25"/>
      <c r="I128" s="26"/>
      <c r="J128" s="25"/>
      <c r="K128" s="26"/>
      <c r="Q128" s="12">
        <f>ROUND((Source!DN66/100)*ROUND((ROUND((Source!AF66*Source!AV66*Source!I66),2)),2), 2)</f>
        <v>12999.14</v>
      </c>
      <c r="R128" s="12">
        <f>Source!X66</f>
        <v>502669.18</v>
      </c>
      <c r="S128" s="12">
        <f>ROUND((Source!DO66/100)*ROUND((ROUND((Source!AF66*Source!AV66*Source!I66),2)),2), 2)</f>
        <v>9532.7000000000007</v>
      </c>
      <c r="T128" s="12">
        <f>Source!Y66</f>
        <v>236890.07</v>
      </c>
      <c r="U128" s="12">
        <f>ROUND((175/100)*ROUND((ROUND((Source!AE66*Source!AV66*Source!I66),2)),2), 2)</f>
        <v>0</v>
      </c>
      <c r="V128" s="12">
        <f>ROUND((160/100)*ROUND(ROUND((ROUND((Source!AE66*Source!AV66*Source!I66),2)*Source!BS66),2), 2), 2)</f>
        <v>0</v>
      </c>
      <c r="AI128" s="12">
        <v>0</v>
      </c>
    </row>
    <row r="129" spans="1:35">
      <c r="C129" s="28" t="str">
        <f>"Объем: "&amp;Source!I66&amp;"=(228/"&amp;"1,5*"&amp;"2)"</f>
        <v>Объем: 304=(228/1,5*2)</v>
      </c>
    </row>
    <row r="130" spans="1:35" ht="15">
      <c r="A130" s="23"/>
      <c r="B130" s="23"/>
      <c r="C130" s="23" t="s">
        <v>622</v>
      </c>
      <c r="D130" s="24"/>
      <c r="E130" s="25"/>
      <c r="F130" s="26">
        <f>Source!AO66</f>
        <v>35.36</v>
      </c>
      <c r="G130" s="27" t="str">
        <f>Source!DG66</f>
        <v>*1,1</v>
      </c>
      <c r="H130" s="25">
        <f>Source!AV66</f>
        <v>1.0469999999999999</v>
      </c>
      <c r="I130" s="26">
        <f>ROUND((ROUND((Source!AF66*Source!AV66*Source!I66),2)),2)</f>
        <v>12380.13</v>
      </c>
      <c r="J130" s="25">
        <f>IF(Source!BA66&lt;&gt; 0, Source!BA66, 1)</f>
        <v>46.67</v>
      </c>
      <c r="K130" s="26">
        <f>Source!S66</f>
        <v>577780.67000000004</v>
      </c>
      <c r="W130" s="12">
        <f>I130</f>
        <v>12380.13</v>
      </c>
    </row>
    <row r="131" spans="1:35" ht="135">
      <c r="A131" s="23" t="s">
        <v>120</v>
      </c>
      <c r="B131" s="23" t="s">
        <v>656</v>
      </c>
      <c r="C131" s="23" t="s">
        <v>593</v>
      </c>
      <c r="D131" s="24" t="str">
        <f>Source!H68</f>
        <v>т</v>
      </c>
      <c r="E131" s="25">
        <f>Source!I68</f>
        <v>4.5599999999999996</v>
      </c>
      <c r="F131" s="26">
        <f>Source!AK68</f>
        <v>147084</v>
      </c>
      <c r="G131" s="36" t="s">
        <v>634</v>
      </c>
      <c r="H131" s="25">
        <f>Source!AW68</f>
        <v>1</v>
      </c>
      <c r="I131" s="26">
        <f>ROUND((ROUND((Source!AC68*Source!AW68*Source!I68),2)),2)+(ROUND((ROUND(((Source!ET68)*Source!AV68*Source!I68),2)),2)+ROUND((ROUND(((Source!AE68-(Source!EU68))*Source!AV68*Source!I68),2)),2))+ROUND((ROUND((Source!AF68*Source!AV68*Source!I68),2)),2)</f>
        <v>670703.04</v>
      </c>
      <c r="J131" s="25">
        <f>IF(Source!BC68&lt;&gt; 0, Source!BC68, 1)</f>
        <v>2.48</v>
      </c>
      <c r="K131" s="26">
        <f>Source!O68</f>
        <v>1663343.54</v>
      </c>
      <c r="Q131" s="12">
        <f>ROUND((Source!DN68/100)*ROUND((ROUND((Source!AF68*Source!AV68*Source!I68),2)),2), 2)</f>
        <v>0</v>
      </c>
      <c r="R131" s="12">
        <f>Source!X68</f>
        <v>0</v>
      </c>
      <c r="S131" s="12">
        <f>ROUND((Source!DO68/100)*ROUND((ROUND((Source!AF68*Source!AV68*Source!I68),2)),2), 2)</f>
        <v>0</v>
      </c>
      <c r="T131" s="12">
        <f>Source!Y68</f>
        <v>0</v>
      </c>
      <c r="U131" s="12">
        <f>ROUND((175/100)*ROUND((ROUND((Source!AE68*Source!AV68*Source!I68),2)),2), 2)</f>
        <v>0</v>
      </c>
      <c r="V131" s="12">
        <f>ROUND((160/100)*ROUND(ROUND((ROUND((Source!AE68*Source!AV68*Source!I68),2)*Source!BS68),2), 2), 2)</f>
        <v>0</v>
      </c>
      <c r="X131" s="12">
        <f>IF(Source!BI68&lt;=1,I131, 0)</f>
        <v>670703.04</v>
      </c>
      <c r="Y131" s="12">
        <f>IF(Source!BI68=2,I131, 0)</f>
        <v>0</v>
      </c>
      <c r="Z131" s="12">
        <f>IF(Source!BI68=3,I131, 0)</f>
        <v>0</v>
      </c>
      <c r="AA131" s="12">
        <f>IF(Source!BI68=4,I131, 0)</f>
        <v>0</v>
      </c>
      <c r="AI131" s="12">
        <v>3</v>
      </c>
    </row>
    <row r="132" spans="1:35" ht="15">
      <c r="A132" s="23"/>
      <c r="B132" s="23"/>
      <c r="C132" s="23" t="s">
        <v>625</v>
      </c>
      <c r="D132" s="24" t="s">
        <v>626</v>
      </c>
      <c r="E132" s="25">
        <f>Source!DN66</f>
        <v>105</v>
      </c>
      <c r="F132" s="26"/>
      <c r="G132" s="27"/>
      <c r="H132" s="25"/>
      <c r="I132" s="26">
        <f>SUM(Q128:Q131)</f>
        <v>12999.14</v>
      </c>
      <c r="J132" s="25">
        <f>Source!BZ66</f>
        <v>87</v>
      </c>
      <c r="K132" s="26">
        <f>SUM(R128:R131)</f>
        <v>502669.18</v>
      </c>
    </row>
    <row r="133" spans="1:35" ht="15">
      <c r="A133" s="23"/>
      <c r="B133" s="23"/>
      <c r="C133" s="23" t="s">
        <v>627</v>
      </c>
      <c r="D133" s="24" t="s">
        <v>626</v>
      </c>
      <c r="E133" s="25">
        <f>Source!DO66</f>
        <v>77</v>
      </c>
      <c r="F133" s="26"/>
      <c r="G133" s="27"/>
      <c r="H133" s="25"/>
      <c r="I133" s="26">
        <f>SUM(S128:S132)</f>
        <v>9532.7000000000007</v>
      </c>
      <c r="J133" s="25">
        <f>Source!CA66</f>
        <v>41</v>
      </c>
      <c r="K133" s="26">
        <f>SUM(T128:T132)</f>
        <v>236890.07</v>
      </c>
    </row>
    <row r="134" spans="1:35" ht="15">
      <c r="A134" s="30"/>
      <c r="B134" s="30"/>
      <c r="C134" s="30" t="s">
        <v>629</v>
      </c>
      <c r="D134" s="31" t="s">
        <v>630</v>
      </c>
      <c r="E134" s="32">
        <f>Source!AQ66</f>
        <v>3.04</v>
      </c>
      <c r="F134" s="33"/>
      <c r="G134" s="34" t="str">
        <f>Source!DI66</f>
        <v>*1,1</v>
      </c>
      <c r="H134" s="32">
        <f>Source!AV66</f>
        <v>1.0469999999999999</v>
      </c>
      <c r="I134" s="33">
        <f>Source!U66</f>
        <v>1064.3550720000001</v>
      </c>
      <c r="J134" s="32"/>
      <c r="K134" s="33"/>
      <c r="AB134" s="35">
        <f>I134</f>
        <v>1064.3550720000001</v>
      </c>
    </row>
    <row r="135" spans="1:35" ht="14.25">
      <c r="C135" s="17" t="s">
        <v>631</v>
      </c>
      <c r="H135" s="46">
        <f>I130+I132+I133+SUM(I131:I131)-SUMIF(AI131:AI131, 5, I131:I131)-SUMIF(AI131:AI131, 6, I131:I131)</f>
        <v>705615.01</v>
      </c>
      <c r="I135" s="46"/>
      <c r="J135" s="46">
        <f>K130+K132+K133+SUM(K131:K131)-SUMIF(AI131:AI131, 5, K131:K131)-SUMIF(AI131:AI131, 6, K131:K131)</f>
        <v>2980683.46</v>
      </c>
      <c r="K135" s="46"/>
    </row>
    <row r="136" spans="1:35" ht="14.25">
      <c r="C136" s="17" t="s">
        <v>632</v>
      </c>
      <c r="H136" s="45">
        <f>SUMIF(AI131:AI131, 5, I131:I131)+SUMIF(AI131:AI131, 6, I131:I131)</f>
        <v>0</v>
      </c>
      <c r="I136" s="45"/>
      <c r="J136" s="45">
        <f>SUMIF(AI131:AI131, 5, K131:K131)+SUMIF(AI131:AI131, 6, K131:K131)</f>
        <v>0</v>
      </c>
      <c r="K136" s="45"/>
    </row>
    <row r="137" spans="1:35" ht="14.25">
      <c r="H137" s="45"/>
      <c r="I137" s="45"/>
      <c r="J137" s="45"/>
      <c r="K137" s="45"/>
      <c r="O137" s="35">
        <f>I130+I132+I133+SUM(I131:I131)</f>
        <v>705615.01</v>
      </c>
      <c r="P137" s="35">
        <f>K130+K132+K133+SUM(K131:K131)</f>
        <v>2980683.46</v>
      </c>
      <c r="X137" s="12">
        <f>IF(Source!BI66&lt;=1,I130+I132+I133-0, 0)</f>
        <v>34911.97</v>
      </c>
      <c r="Y137" s="12">
        <f>IF(Source!BI66=2,I130+I132+I133-0, 0)</f>
        <v>0</v>
      </c>
      <c r="Z137" s="12">
        <f>IF(Source!BI66=3,I130+I132+I133-0, 0)</f>
        <v>0</v>
      </c>
      <c r="AA137" s="12">
        <f>IF(Source!BI66=4,I130+I132+I133,0)</f>
        <v>0</v>
      </c>
    </row>
    <row r="140" spans="1:35" ht="14.25">
      <c r="B140" s="47" t="str">
        <f>Source!G75</f>
        <v>в коллекторе</v>
      </c>
      <c r="C140" s="47"/>
      <c r="D140" s="47"/>
      <c r="E140" s="47"/>
      <c r="F140" s="47"/>
      <c r="G140" s="47"/>
      <c r="H140" s="47"/>
      <c r="I140" s="47"/>
      <c r="J140" s="47"/>
    </row>
    <row r="141" spans="1:35" ht="66">
      <c r="A141" s="23">
        <v>9</v>
      </c>
      <c r="B141" s="23" t="s">
        <v>657</v>
      </c>
      <c r="C141" s="23" t="s">
        <v>129</v>
      </c>
      <c r="D141" s="24" t="str">
        <f>Source!H77</f>
        <v>100 отверстий</v>
      </c>
      <c r="E141" s="25">
        <f>Source!I77</f>
        <v>40</v>
      </c>
      <c r="F141" s="26"/>
      <c r="G141" s="27"/>
      <c r="H141" s="25"/>
      <c r="I141" s="26"/>
      <c r="J141" s="25"/>
      <c r="K141" s="26"/>
      <c r="Q141" s="12">
        <f>ROUND((Source!DN77/100)*ROUND((ROUND((Source!AF77*Source!AV77*Source!I77),2)),2), 2)</f>
        <v>3983.83</v>
      </c>
      <c r="R141" s="12">
        <f>Source!X77</f>
        <v>153235.34</v>
      </c>
      <c r="S141" s="12">
        <f>ROUND((Source!DO77/100)*ROUND((ROUND((Source!AF77*Source!AV77*Source!I77),2)),2), 2)</f>
        <v>3064.49</v>
      </c>
      <c r="T141" s="12">
        <f>Source!Y77</f>
        <v>83768.649999999994</v>
      </c>
      <c r="U141" s="12">
        <f>ROUND((175/100)*ROUND((ROUND((Source!AE77*Source!AV77*Source!I77),2)),2), 2)</f>
        <v>0</v>
      </c>
      <c r="V141" s="12">
        <f>ROUND((160/100)*ROUND(ROUND((ROUND((Source!AE77*Source!AV77*Source!I77),2)*Source!BS77),2), 2), 2)</f>
        <v>0</v>
      </c>
      <c r="AI141" s="12">
        <v>0</v>
      </c>
    </row>
    <row r="142" spans="1:35">
      <c r="C142" s="28" t="str">
        <f>"Объем: "&amp;Source!I77&amp;"=(1500/"&amp;"1,5)*"&amp;"2*"&amp;"2/"&amp;"100"</f>
        <v>Объем: 40=(1500/1,5)*2*2/100</v>
      </c>
    </row>
    <row r="143" spans="1:35" ht="15">
      <c r="A143" s="23"/>
      <c r="B143" s="23"/>
      <c r="C143" s="23" t="s">
        <v>622</v>
      </c>
      <c r="D143" s="24"/>
      <c r="E143" s="25"/>
      <c r="F143" s="26">
        <f>Source!AO77</f>
        <v>95.03</v>
      </c>
      <c r="G143" s="27" t="str">
        <f>Source!DG77</f>
        <v>*1,1</v>
      </c>
      <c r="H143" s="25">
        <f>Source!AV77</f>
        <v>1.0469999999999999</v>
      </c>
      <c r="I143" s="26">
        <f>ROUND((ROUND((Source!AF77*Source!AV77*Source!I77),2)),2)</f>
        <v>4377.84</v>
      </c>
      <c r="J143" s="25">
        <f>IF(Source!BA77&lt;&gt; 0, Source!BA77, 1)</f>
        <v>46.67</v>
      </c>
      <c r="K143" s="26">
        <f>Source!S77</f>
        <v>204313.79</v>
      </c>
      <c r="W143" s="12">
        <f>I143</f>
        <v>4377.84</v>
      </c>
    </row>
    <row r="144" spans="1:35" ht="15">
      <c r="A144" s="23"/>
      <c r="B144" s="23"/>
      <c r="C144" s="23" t="s">
        <v>623</v>
      </c>
      <c r="D144" s="24"/>
      <c r="E144" s="25"/>
      <c r="F144" s="26">
        <f>Source!AM77</f>
        <v>6.55</v>
      </c>
      <c r="G144" s="27" t="str">
        <f>Source!DE77</f>
        <v>*1,1</v>
      </c>
      <c r="H144" s="25">
        <f>Source!AV77</f>
        <v>1.0469999999999999</v>
      </c>
      <c r="I144" s="26">
        <f>(ROUND((ROUND((((Source!ET77*1.1))*Source!AV77*Source!I77),2)),2)+ROUND((ROUND(((Source!AE77-((Source!EU77*1.1)))*Source!AV77*Source!I77),2)),2))</f>
        <v>301.75</v>
      </c>
      <c r="J144" s="25">
        <f>IF(Source!BB77&lt;&gt; 0, Source!BB77, 1)</f>
        <v>8.92</v>
      </c>
      <c r="K144" s="26">
        <f>Source!Q77</f>
        <v>2691.61</v>
      </c>
    </row>
    <row r="145" spans="1:35" ht="66">
      <c r="A145" s="23" t="s">
        <v>131</v>
      </c>
      <c r="B145" s="23" t="s">
        <v>658</v>
      </c>
      <c r="C145" s="23" t="s">
        <v>133</v>
      </c>
      <c r="D145" s="24" t="str">
        <f>Source!H79</f>
        <v>шт.</v>
      </c>
      <c r="E145" s="25">
        <f>Source!I79</f>
        <v>400</v>
      </c>
      <c r="F145" s="26">
        <f>Source!AK79</f>
        <v>290.18</v>
      </c>
      <c r="G145" s="36" t="s">
        <v>634</v>
      </c>
      <c r="H145" s="25">
        <f>Source!AW79</f>
        <v>1.002</v>
      </c>
      <c r="I145" s="26">
        <f>ROUND((ROUND((Source!AC79*Source!AW79*Source!I79),2)),2)+(ROUND((ROUND(((Source!ET79)*Source!AV79*Source!I79),2)),2)+ROUND((ROUND(((Source!AE79-(Source!EU79))*Source!AV79*Source!I79),2)),2))+ROUND((ROUND((Source!AF79*Source!AV79*Source!I79),2)),2)</f>
        <v>116304.14</v>
      </c>
      <c r="J145" s="25">
        <f>IF(Source!BC79&lt;&gt; 0, Source!BC79, 1)</f>
        <v>2.37</v>
      </c>
      <c r="K145" s="26">
        <f>Source!O79</f>
        <v>275640.81</v>
      </c>
      <c r="Q145" s="12">
        <f>ROUND((Source!DN79/100)*ROUND((ROUND((Source!AF79*Source!AV79*Source!I79),2)),2), 2)</f>
        <v>0</v>
      </c>
      <c r="R145" s="12">
        <f>Source!X79</f>
        <v>0</v>
      </c>
      <c r="S145" s="12">
        <f>ROUND((Source!DO79/100)*ROUND((ROUND((Source!AF79*Source!AV79*Source!I79),2)),2), 2)</f>
        <v>0</v>
      </c>
      <c r="T145" s="12">
        <f>Source!Y79</f>
        <v>0</v>
      </c>
      <c r="U145" s="12">
        <f>ROUND((175/100)*ROUND((ROUND((Source!AE79*Source!AV79*Source!I79),2)),2), 2)</f>
        <v>0</v>
      </c>
      <c r="V145" s="12">
        <f>ROUND((160/100)*ROUND(ROUND((ROUND((Source!AE79*Source!AV79*Source!I79),2)*Source!BS79),2), 2), 2)</f>
        <v>0</v>
      </c>
      <c r="X145" s="12">
        <f>IF(Source!BI79&lt;=1,I145, 0)</f>
        <v>116304.14</v>
      </c>
      <c r="Y145" s="12">
        <f>IF(Source!BI79=2,I145, 0)</f>
        <v>0</v>
      </c>
      <c r="Z145" s="12">
        <f>IF(Source!BI79=3,I145, 0)</f>
        <v>0</v>
      </c>
      <c r="AA145" s="12">
        <f>IF(Source!BI79=4,I145, 0)</f>
        <v>0</v>
      </c>
      <c r="AI145" s="12">
        <v>3</v>
      </c>
    </row>
    <row r="146" spans="1:35" ht="15">
      <c r="A146" s="23"/>
      <c r="B146" s="23"/>
      <c r="C146" s="23" t="s">
        <v>625</v>
      </c>
      <c r="D146" s="24" t="s">
        <v>626</v>
      </c>
      <c r="E146" s="25">
        <f>Source!DN77</f>
        <v>91</v>
      </c>
      <c r="F146" s="26"/>
      <c r="G146" s="27"/>
      <c r="H146" s="25"/>
      <c r="I146" s="26">
        <f>SUM(Q141:Q145)</f>
        <v>3983.83</v>
      </c>
      <c r="J146" s="25">
        <f>Source!BZ77</f>
        <v>75</v>
      </c>
      <c r="K146" s="26">
        <f>SUM(R141:R145)</f>
        <v>153235.34</v>
      </c>
    </row>
    <row r="147" spans="1:35" ht="15">
      <c r="A147" s="23"/>
      <c r="B147" s="23"/>
      <c r="C147" s="23" t="s">
        <v>627</v>
      </c>
      <c r="D147" s="24" t="s">
        <v>626</v>
      </c>
      <c r="E147" s="25">
        <f>Source!DO77</f>
        <v>70</v>
      </c>
      <c r="F147" s="26"/>
      <c r="G147" s="27"/>
      <c r="H147" s="25"/>
      <c r="I147" s="26">
        <f>SUM(S141:S146)</f>
        <v>3064.49</v>
      </c>
      <c r="J147" s="25">
        <f>Source!CA77</f>
        <v>41</v>
      </c>
      <c r="K147" s="26">
        <f>SUM(T141:T146)</f>
        <v>83768.649999999994</v>
      </c>
    </row>
    <row r="148" spans="1:35" ht="15">
      <c r="A148" s="30"/>
      <c r="B148" s="30"/>
      <c r="C148" s="30" t="s">
        <v>629</v>
      </c>
      <c r="D148" s="31" t="s">
        <v>630</v>
      </c>
      <c r="E148" s="32">
        <f>Source!AQ77</f>
        <v>8.5</v>
      </c>
      <c r="F148" s="33"/>
      <c r="G148" s="34" t="str">
        <f>Source!DI77</f>
        <v>*1,1</v>
      </c>
      <c r="H148" s="32">
        <f>Source!AV77</f>
        <v>1.0469999999999999</v>
      </c>
      <c r="I148" s="33">
        <f>Source!U77</f>
        <v>391.57800000000003</v>
      </c>
      <c r="J148" s="32"/>
      <c r="K148" s="33"/>
      <c r="AB148" s="35">
        <f>I148</f>
        <v>391.57800000000003</v>
      </c>
    </row>
    <row r="149" spans="1:35" ht="14.25">
      <c r="C149" s="17" t="s">
        <v>631</v>
      </c>
      <c r="H149" s="46">
        <f>I143+I144+I146+I147+SUM(I145:I145)-SUMIF(AI145:AI145, 5, I145:I145)-SUMIF(AI145:AI145, 6, I145:I145)</f>
        <v>128032.05</v>
      </c>
      <c r="I149" s="46"/>
      <c r="J149" s="46">
        <f>K143+K144+K146+K147+SUM(K145:K145)-SUMIF(AI145:AI145, 5, K145:K145)-SUMIF(AI145:AI145, 6, K145:K145)</f>
        <v>719650.2</v>
      </c>
      <c r="K149" s="46"/>
    </row>
    <row r="150" spans="1:35" ht="14.25">
      <c r="C150" s="17" t="s">
        <v>632</v>
      </c>
      <c r="H150" s="45">
        <f>SUMIF(AI145:AI145, 5, I145:I145)+SUMIF(AI145:AI145, 6, I145:I145)</f>
        <v>0</v>
      </c>
      <c r="I150" s="45"/>
      <c r="J150" s="45">
        <f>SUMIF(AI145:AI145, 5, K145:K145)+SUMIF(AI145:AI145, 6, K145:K145)</f>
        <v>0</v>
      </c>
      <c r="K150" s="45"/>
    </row>
    <row r="151" spans="1:35" ht="14.25">
      <c r="H151" s="45"/>
      <c r="I151" s="45"/>
      <c r="J151" s="45"/>
      <c r="K151" s="45"/>
      <c r="O151" s="35">
        <f>I143+I144+I146+I147+SUM(I145:I145)</f>
        <v>128032.05</v>
      </c>
      <c r="P151" s="35">
        <f>K143+K144+K146+K147+SUM(K145:K145)</f>
        <v>719650.2</v>
      </c>
      <c r="X151" s="12">
        <f>IF(Source!BI77&lt;=1,I143+I144+I146+I147-0, 0)</f>
        <v>11727.91</v>
      </c>
      <c r="Y151" s="12">
        <f>IF(Source!BI77=2,I143+I144+I146+I147-0, 0)</f>
        <v>0</v>
      </c>
      <c r="Z151" s="12">
        <f>IF(Source!BI77=3,I143+I144+I146+I147-0, 0)</f>
        <v>0</v>
      </c>
      <c r="AA151" s="12">
        <f>IF(Source!BI77=4,I143+I144+I146+I147,0)</f>
        <v>0</v>
      </c>
    </row>
    <row r="153" spans="1:35" ht="66">
      <c r="A153" s="23">
        <v>10</v>
      </c>
      <c r="B153" s="23" t="s">
        <v>659</v>
      </c>
      <c r="C153" s="23" t="s">
        <v>138</v>
      </c>
      <c r="D153" s="24" t="str">
        <f>Source!H81</f>
        <v>100 шт.</v>
      </c>
      <c r="E153" s="25">
        <f>Source!I81</f>
        <v>40</v>
      </c>
      <c r="F153" s="26"/>
      <c r="G153" s="27"/>
      <c r="H153" s="25"/>
      <c r="I153" s="26"/>
      <c r="J153" s="25"/>
      <c r="K153" s="26"/>
      <c r="Q153" s="12">
        <f>ROUND((Source!DN81/100)*ROUND((ROUND((Source!AF81*Source!AV81*Source!I81),2)),2), 2)</f>
        <v>8105.29</v>
      </c>
      <c r="R153" s="12">
        <f>Source!X81</f>
        <v>313054.07</v>
      </c>
      <c r="S153" s="12">
        <f>ROUND((Source!DO81/100)*ROUND((ROUND((Source!AF81*Source!AV81*Source!I81),2)),2), 2)</f>
        <v>9782.24</v>
      </c>
      <c r="T153" s="12">
        <f>Source!Y81</f>
        <v>221746.63</v>
      </c>
      <c r="U153" s="12">
        <f>ROUND((175/100)*ROUND((ROUND((Source!AE81*Source!AV81*Source!I81),2)),2), 2)</f>
        <v>31.8</v>
      </c>
      <c r="V153" s="12">
        <f>ROUND((160/100)*ROUND(ROUND((ROUND((Source!AE81*Source!AV81*Source!I81),2)*Source!BS81),2), 2), 2)</f>
        <v>1356.78</v>
      </c>
      <c r="AI153" s="12">
        <v>0</v>
      </c>
    </row>
    <row r="154" spans="1:35">
      <c r="C154" s="28" t="str">
        <f>"Объем: "&amp;Source!I89&amp;"=(1500/"&amp;"1,5)*"&amp;"2*"&amp;"2/"&amp;"100"</f>
        <v>Объем: 37,33=(1500/1,5)*2*2/100</v>
      </c>
    </row>
    <row r="155" spans="1:35" ht="15">
      <c r="A155" s="23"/>
      <c r="B155" s="23"/>
      <c r="C155" s="23" t="s">
        <v>622</v>
      </c>
      <c r="D155" s="24"/>
      <c r="E155" s="25"/>
      <c r="F155" s="26">
        <f>Source!AO81</f>
        <v>194.79</v>
      </c>
      <c r="G155" s="27" t="str">
        <f>Source!DG81</f>
        <v>*1,1</v>
      </c>
      <c r="H155" s="25">
        <f>Source!AV81</f>
        <v>1.087</v>
      </c>
      <c r="I155" s="26">
        <f>ROUND((ROUND((Source!AF81*Source!AV81*Source!I81),2)),2)</f>
        <v>9316.42</v>
      </c>
      <c r="J155" s="25">
        <f>IF(Source!BA81&lt;&gt; 0, Source!BA81, 1)</f>
        <v>46.67</v>
      </c>
      <c r="K155" s="26">
        <f>Source!S81</f>
        <v>434797.32</v>
      </c>
      <c r="W155" s="12">
        <f>I155</f>
        <v>9316.42</v>
      </c>
    </row>
    <row r="156" spans="1:35" ht="15">
      <c r="A156" s="23"/>
      <c r="B156" s="23"/>
      <c r="C156" s="23" t="s">
        <v>623</v>
      </c>
      <c r="D156" s="24"/>
      <c r="E156" s="25"/>
      <c r="F156" s="26">
        <f>Source!AM81</f>
        <v>2.4900000000000002</v>
      </c>
      <c r="G156" s="27" t="str">
        <f>Source!DE81</f>
        <v>*1,1</v>
      </c>
      <c r="H156" s="25">
        <f>Source!AV81</f>
        <v>1.087</v>
      </c>
      <c r="I156" s="26">
        <f>(ROUND((ROUND((((Source!ET81*1.1))*Source!AV81*Source!I81),2)),2)+ROUND((ROUND(((Source!AE81-((Source!EU81*1.1)))*Source!AV81*Source!I81),2)),2))</f>
        <v>119.09</v>
      </c>
      <c r="J156" s="25">
        <f>IF(Source!BB81&lt;&gt; 0, Source!BB81, 1)</f>
        <v>15.06</v>
      </c>
      <c r="K156" s="26">
        <f>Source!Q81</f>
        <v>1793.5</v>
      </c>
    </row>
    <row r="157" spans="1:35" ht="15">
      <c r="A157" s="23"/>
      <c r="B157" s="23"/>
      <c r="C157" s="23" t="s">
        <v>624</v>
      </c>
      <c r="D157" s="24"/>
      <c r="E157" s="25"/>
      <c r="F157" s="26">
        <f>Source!AN81</f>
        <v>0.38</v>
      </c>
      <c r="G157" s="27" t="str">
        <f>Source!DF81</f>
        <v>*1,1</v>
      </c>
      <c r="H157" s="25">
        <f>Source!AV81</f>
        <v>1.087</v>
      </c>
      <c r="I157" s="29">
        <f>ROUND((ROUND((Source!AE81*Source!AV81*Source!I81),2)),2)</f>
        <v>18.170000000000002</v>
      </c>
      <c r="J157" s="25">
        <f>IF(Source!BS81&lt;&gt; 0, Source!BS81, 1)</f>
        <v>46.67</v>
      </c>
      <c r="K157" s="29">
        <f>Source!R81</f>
        <v>847.99</v>
      </c>
      <c r="W157" s="12">
        <f>I157</f>
        <v>18.170000000000002</v>
      </c>
    </row>
    <row r="158" spans="1:35" ht="75">
      <c r="A158" s="23" t="s">
        <v>143</v>
      </c>
      <c r="B158" s="23" t="s">
        <v>660</v>
      </c>
      <c r="C158" s="23" t="s">
        <v>145</v>
      </c>
      <c r="D158" s="24" t="str">
        <f>Source!H83</f>
        <v>шт.</v>
      </c>
      <c r="E158" s="25">
        <f>Source!I83</f>
        <v>4000</v>
      </c>
      <c r="F158" s="26">
        <f>Source!AK83</f>
        <v>60.21</v>
      </c>
      <c r="G158" s="36" t="s">
        <v>634</v>
      </c>
      <c r="H158" s="25">
        <f>Source!AW83</f>
        <v>1</v>
      </c>
      <c r="I158" s="26">
        <f>ROUND((ROUND((Source!AC83*Source!AW83*Source!I83),2)),2)+(ROUND((ROUND(((Source!ET83)*Source!AV83*Source!I83),2)),2)+ROUND((ROUND(((Source!AE83-(Source!EU83))*Source!AV83*Source!I83),2)),2))+ROUND((ROUND((Source!AF83*Source!AV83*Source!I83),2)),2)</f>
        <v>240840</v>
      </c>
      <c r="J158" s="25">
        <f>IF(Source!BC83&lt;&gt; 0, Source!BC83, 1)</f>
        <v>16.59</v>
      </c>
      <c r="K158" s="26">
        <f>Source!O83</f>
        <v>3995535.6</v>
      </c>
      <c r="Q158" s="12">
        <f>ROUND((Source!DN83/100)*ROUND((ROUND((Source!AF83*Source!AV83*Source!I83),2)),2), 2)</f>
        <v>0</v>
      </c>
      <c r="R158" s="12">
        <f>Source!X83</f>
        <v>0</v>
      </c>
      <c r="S158" s="12">
        <f>ROUND((Source!DO83/100)*ROUND((ROUND((Source!AF83*Source!AV83*Source!I83),2)),2), 2)</f>
        <v>0</v>
      </c>
      <c r="T158" s="12">
        <f>Source!Y83</f>
        <v>0</v>
      </c>
      <c r="U158" s="12">
        <f>ROUND((175/100)*ROUND((ROUND((Source!AE83*Source!AV83*Source!I83),2)),2), 2)</f>
        <v>0</v>
      </c>
      <c r="V158" s="12">
        <f>ROUND((160/100)*ROUND(ROUND((ROUND((Source!AE83*Source!AV83*Source!I83),2)*Source!BS83),2), 2), 2)</f>
        <v>0</v>
      </c>
      <c r="X158" s="12">
        <f>IF(Source!BI83&lt;=1,I158, 0)</f>
        <v>240840</v>
      </c>
      <c r="Y158" s="12">
        <f>IF(Source!BI83=2,I158, 0)</f>
        <v>0</v>
      </c>
      <c r="Z158" s="12">
        <f>IF(Source!BI83=3,I158, 0)</f>
        <v>0</v>
      </c>
      <c r="AA158" s="12">
        <f>IF(Source!BI83=4,I158, 0)</f>
        <v>0</v>
      </c>
      <c r="AI158" s="12">
        <v>3</v>
      </c>
    </row>
    <row r="159" spans="1:35" ht="15">
      <c r="A159" s="23"/>
      <c r="B159" s="23"/>
      <c r="C159" s="23" t="s">
        <v>625</v>
      </c>
      <c r="D159" s="24" t="s">
        <v>626</v>
      </c>
      <c r="E159" s="25">
        <f>Source!DN81</f>
        <v>87</v>
      </c>
      <c r="F159" s="26"/>
      <c r="G159" s="27"/>
      <c r="H159" s="25"/>
      <c r="I159" s="26">
        <f>SUM(Q153:Q158)</f>
        <v>8105.29</v>
      </c>
      <c r="J159" s="25">
        <f>Source!BZ81</f>
        <v>72</v>
      </c>
      <c r="K159" s="26">
        <f>SUM(R153:R158)</f>
        <v>313054.07</v>
      </c>
    </row>
    <row r="160" spans="1:35" ht="15">
      <c r="A160" s="23"/>
      <c r="B160" s="23"/>
      <c r="C160" s="23" t="s">
        <v>627</v>
      </c>
      <c r="D160" s="24" t="s">
        <v>626</v>
      </c>
      <c r="E160" s="25">
        <f>Source!DO81</f>
        <v>105</v>
      </c>
      <c r="F160" s="26"/>
      <c r="G160" s="27"/>
      <c r="H160" s="25"/>
      <c r="I160" s="26">
        <f>SUM(S153:S159)</f>
        <v>9782.24</v>
      </c>
      <c r="J160" s="25">
        <f>Source!CA81</f>
        <v>51</v>
      </c>
      <c r="K160" s="26">
        <f>SUM(T153:T159)</f>
        <v>221746.63</v>
      </c>
    </row>
    <row r="161" spans="1:35" ht="15">
      <c r="A161" s="23"/>
      <c r="B161" s="23"/>
      <c r="C161" s="23" t="s">
        <v>628</v>
      </c>
      <c r="D161" s="24" t="s">
        <v>626</v>
      </c>
      <c r="E161" s="25">
        <f>175</f>
        <v>175</v>
      </c>
      <c r="F161" s="26"/>
      <c r="G161" s="27"/>
      <c r="H161" s="25"/>
      <c r="I161" s="26">
        <f>SUM(U153:U160)</f>
        <v>31.8</v>
      </c>
      <c r="J161" s="25">
        <f>160</f>
        <v>160</v>
      </c>
      <c r="K161" s="26">
        <f>SUM(V153:V160)</f>
        <v>1356.78</v>
      </c>
    </row>
    <row r="162" spans="1:35" ht="15">
      <c r="A162" s="30"/>
      <c r="B162" s="30"/>
      <c r="C162" s="30" t="s">
        <v>629</v>
      </c>
      <c r="D162" s="31" t="s">
        <v>630</v>
      </c>
      <c r="E162" s="32">
        <f>Source!AQ81</f>
        <v>13.4</v>
      </c>
      <c r="F162" s="33"/>
      <c r="G162" s="34" t="str">
        <f>Source!DI81</f>
        <v>*1,1</v>
      </c>
      <c r="H162" s="32">
        <f>Source!AV81</f>
        <v>1.087</v>
      </c>
      <c r="I162" s="33">
        <f>Source!U81</f>
        <v>640.89520000000005</v>
      </c>
      <c r="J162" s="32"/>
      <c r="K162" s="33"/>
      <c r="AB162" s="35">
        <f>I162</f>
        <v>640.89520000000005</v>
      </c>
    </row>
    <row r="163" spans="1:35" ht="14.25">
      <c r="C163" s="17" t="s">
        <v>631</v>
      </c>
      <c r="H163" s="46">
        <f>I155+I156+I159+I160+I161+SUM(I158:I158)-SUMIF(AI158:AI158, 5, I158:I158)-SUMIF(AI158:AI158, 6, I158:I158)</f>
        <v>268194.84000000003</v>
      </c>
      <c r="I163" s="46"/>
      <c r="J163" s="46">
        <f>K155+K156+K159+K160+K161+SUM(K158:K158)-SUMIF(AI158:AI158, 5, K158:K158)-SUMIF(AI158:AI158, 6, K158:K158)</f>
        <v>4968283.9000000004</v>
      </c>
      <c r="K163" s="46"/>
    </row>
    <row r="164" spans="1:35" ht="14.25">
      <c r="C164" s="17" t="s">
        <v>632</v>
      </c>
      <c r="H164" s="45">
        <f>SUMIF(AI158:AI158, 5, I158:I158)+SUMIF(AI158:AI158, 6, I158:I158)</f>
        <v>0</v>
      </c>
      <c r="I164" s="45"/>
      <c r="J164" s="45">
        <f>SUMIF(AI158:AI158, 5, K158:K158)+SUMIF(AI158:AI158, 6, K158:K158)</f>
        <v>0</v>
      </c>
      <c r="K164" s="45"/>
    </row>
    <row r="165" spans="1:35" ht="14.25">
      <c r="H165" s="45"/>
      <c r="I165" s="45"/>
      <c r="J165" s="45"/>
      <c r="K165" s="45"/>
      <c r="O165" s="35">
        <f>I155+I156+I159+I160+I161+SUM(I158:I158)</f>
        <v>268194.84000000003</v>
      </c>
      <c r="P165" s="35">
        <f>K155+K156+K159+K160+K161+SUM(K158:K158)</f>
        <v>4968283.9000000004</v>
      </c>
      <c r="X165" s="12">
        <f>IF(Source!BI81&lt;=1,I155+I156+I159+I160+I161-0, 0)</f>
        <v>27354.84</v>
      </c>
      <c r="Y165" s="12">
        <f>IF(Source!BI81=2,I155+I156+I159+I160+I161-0, 0)</f>
        <v>0</v>
      </c>
      <c r="Z165" s="12">
        <f>IF(Source!BI81=3,I155+I156+I159+I160+I161-0, 0)</f>
        <v>0</v>
      </c>
      <c r="AA165" s="12">
        <f>IF(Source!BI81=4,I155+I156+I159+I160+I161,0)</f>
        <v>0</v>
      </c>
    </row>
    <row r="168" spans="1:35" ht="14.25">
      <c r="A168" s="49" t="str">
        <f>CONCATENATE("Итого по разделу: ",IF(Source!G101&lt;&gt;"Новый раздел", Source!G101, ""))</f>
        <v>Итого по разделу: Строительные работы</v>
      </c>
      <c r="B168" s="49"/>
      <c r="C168" s="49"/>
      <c r="D168" s="49"/>
      <c r="E168" s="49"/>
      <c r="F168" s="49"/>
      <c r="G168" s="49"/>
      <c r="H168" s="45">
        <f>SUM(O30:O167)</f>
        <v>1132111.58</v>
      </c>
      <c r="I168" s="48"/>
      <c r="J168" s="45">
        <f>SUM(P30:P167)</f>
        <v>8974789.1500000004</v>
      </c>
      <c r="K168" s="48"/>
    </row>
    <row r="169" spans="1:35" hidden="1">
      <c r="A169" s="12" t="s">
        <v>635</v>
      </c>
      <c r="H169" s="12">
        <f>SUM(AC30:AC168)</f>
        <v>0</v>
      </c>
      <c r="J169" s="12">
        <f>SUM(AD30:AD168)</f>
        <v>0</v>
      </c>
    </row>
    <row r="170" spans="1:35" hidden="1">
      <c r="A170" s="12" t="s">
        <v>636</v>
      </c>
      <c r="H170" s="12">
        <f>SUM(AE30:AE169)</f>
        <v>0</v>
      </c>
      <c r="J170" s="12">
        <f>SUM(AF30:AF169)</f>
        <v>0</v>
      </c>
    </row>
    <row r="172" spans="1:35" ht="16.5">
      <c r="A172" s="43" t="str">
        <f>CONCATENATE("Раздел: ",IF(Source!G131&lt;&gt;"Новый раздел", Source!G131, ""))</f>
        <v>Раздел: Монтажные работы</v>
      </c>
      <c r="B172" s="43"/>
      <c r="C172" s="43"/>
      <c r="D172" s="43"/>
      <c r="E172" s="43"/>
      <c r="F172" s="43"/>
      <c r="G172" s="43"/>
      <c r="H172" s="43"/>
      <c r="I172" s="43"/>
      <c r="J172" s="43"/>
      <c r="K172" s="43"/>
    </row>
    <row r="174" spans="1:35" ht="16.5">
      <c r="A174" s="43" t="str">
        <f>CONCATENATE("Подраздел: ",IF(Source!G138&lt;&gt;"Новый подраздел", Source!G138, ""))</f>
        <v>Подраздел: от РТП до ТП</v>
      </c>
      <c r="B174" s="43"/>
      <c r="C174" s="43"/>
      <c r="D174" s="43"/>
      <c r="E174" s="43"/>
      <c r="F174" s="43"/>
      <c r="G174" s="43"/>
      <c r="H174" s="43"/>
      <c r="I174" s="43"/>
      <c r="J174" s="43"/>
      <c r="K174" s="43"/>
    </row>
    <row r="175" spans="1:35" ht="66">
      <c r="A175" s="23">
        <v>11</v>
      </c>
      <c r="B175" s="23" t="s">
        <v>661</v>
      </c>
      <c r="C175" s="23" t="s">
        <v>243</v>
      </c>
      <c r="D175" s="24" t="str">
        <f>Source!H143</f>
        <v>1 Т</v>
      </c>
      <c r="E175" s="25">
        <f>Source!I143</f>
        <v>2.4</v>
      </c>
      <c r="F175" s="26"/>
      <c r="G175" s="27"/>
      <c r="H175" s="25"/>
      <c r="I175" s="26"/>
      <c r="J175" s="25"/>
      <c r="K175" s="26"/>
      <c r="Q175" s="12">
        <f>ROUND((Source!DN143/100)*ROUND((ROUND((Source!AF143*Source!AV143*Source!I143),2)),2), 2)</f>
        <v>4596.22</v>
      </c>
      <c r="R175" s="12">
        <f>Source!X143</f>
        <v>176201.11</v>
      </c>
      <c r="S175" s="12">
        <f>ROUND((Source!DO143/100)*ROUND((ROUND((Source!AF143*Source!AV143*Source!I143),2)),2), 2)</f>
        <v>2872.64</v>
      </c>
      <c r="T175" s="12">
        <f>Source!Y143</f>
        <v>82354.87</v>
      </c>
      <c r="U175" s="12">
        <f>ROUND((175/100)*ROUND((ROUND((Source!AE143*Source!AV143*Source!I143),2)),2), 2)</f>
        <v>30.52</v>
      </c>
      <c r="V175" s="12">
        <f>ROUND((160/100)*ROUND(ROUND((ROUND((Source!AE143*Source!AV143*Source!I143),2)*Source!BS143),2), 2), 2)</f>
        <v>1302.27</v>
      </c>
      <c r="AI175" s="12">
        <v>0</v>
      </c>
    </row>
    <row r="176" spans="1:35">
      <c r="C176" s="28" t="str">
        <f>"Объем: "&amp;Source!I143&amp;"=(1500/"&amp;"1,5*"&amp;"1,2)*"&amp;"2/"&amp;"1000"</f>
        <v>Объем: 2,4=(1500/1,5*1,2)*2/1000</v>
      </c>
    </row>
    <row r="177" spans="1:35" ht="15">
      <c r="A177" s="23"/>
      <c r="B177" s="23"/>
      <c r="C177" s="23" t="s">
        <v>622</v>
      </c>
      <c r="D177" s="24"/>
      <c r="E177" s="25"/>
      <c r="F177" s="26">
        <f>Source!AO143</f>
        <v>1456.85</v>
      </c>
      <c r="G177" s="27" t="str">
        <f>Source!DG143</f>
        <v>*1,1</v>
      </c>
      <c r="H177" s="25">
        <f>Source!AV143</f>
        <v>1.0669999999999999</v>
      </c>
      <c r="I177" s="26">
        <f>ROUND((ROUND((Source!AF143*Source!AV143*Source!I143),2)),2)</f>
        <v>4103.7700000000004</v>
      </c>
      <c r="J177" s="25">
        <f>IF(Source!BA143&lt;&gt; 0, Source!BA143, 1)</f>
        <v>46.67</v>
      </c>
      <c r="K177" s="26">
        <f>Source!S143</f>
        <v>191522.95</v>
      </c>
      <c r="W177" s="12">
        <f>I177</f>
        <v>4103.7700000000004</v>
      </c>
    </row>
    <row r="178" spans="1:35" ht="15">
      <c r="A178" s="23"/>
      <c r="B178" s="23"/>
      <c r="C178" s="23" t="s">
        <v>623</v>
      </c>
      <c r="D178" s="24"/>
      <c r="E178" s="25"/>
      <c r="F178" s="26">
        <f>Source!AM143</f>
        <v>302.51</v>
      </c>
      <c r="G178" s="27" t="str">
        <f>Source!DE143</f>
        <v>*1,1</v>
      </c>
      <c r="H178" s="25">
        <f>Source!AV143</f>
        <v>1.0669999999999999</v>
      </c>
      <c r="I178" s="26">
        <f>(ROUND((ROUND((((Source!ET143*1.1))*Source!AV143*Source!I143),2)),2)+ROUND((ROUND(((Source!AE143-((Source!EU143*1.1)))*Source!AV143*Source!I143),2)),2))</f>
        <v>852.13</v>
      </c>
      <c r="J178" s="25">
        <f>IF(Source!BB143&lt;&gt; 0, Source!BB143, 1)</f>
        <v>12.22</v>
      </c>
      <c r="K178" s="26">
        <f>Source!Q143</f>
        <v>10413.030000000001</v>
      </c>
    </row>
    <row r="179" spans="1:35" ht="15">
      <c r="A179" s="23"/>
      <c r="B179" s="23"/>
      <c r="C179" s="23" t="s">
        <v>624</v>
      </c>
      <c r="D179" s="24"/>
      <c r="E179" s="25"/>
      <c r="F179" s="26">
        <f>Source!AN143</f>
        <v>6.19</v>
      </c>
      <c r="G179" s="27" t="str">
        <f>Source!DF143</f>
        <v>*1,1</v>
      </c>
      <c r="H179" s="25">
        <f>Source!AV143</f>
        <v>1.0669999999999999</v>
      </c>
      <c r="I179" s="29">
        <f>ROUND((ROUND((Source!AE143*Source!AV143*Source!I143),2)),2)</f>
        <v>17.440000000000001</v>
      </c>
      <c r="J179" s="25">
        <f>IF(Source!BS143&lt;&gt; 0, Source!BS143, 1)</f>
        <v>46.67</v>
      </c>
      <c r="K179" s="29">
        <f>Source!R143</f>
        <v>813.92</v>
      </c>
      <c r="W179" s="12">
        <f>I179</f>
        <v>17.440000000000001</v>
      </c>
    </row>
    <row r="180" spans="1:35" ht="15">
      <c r="A180" s="23"/>
      <c r="B180" s="23"/>
      <c r="C180" s="23" t="s">
        <v>633</v>
      </c>
      <c r="D180" s="24"/>
      <c r="E180" s="25"/>
      <c r="F180" s="26">
        <f>Source!AL143</f>
        <v>258.89</v>
      </c>
      <c r="G180" s="27" t="str">
        <f>Source!DD143</f>
        <v>*1</v>
      </c>
      <c r="H180" s="25">
        <f>Source!AW143</f>
        <v>1.081</v>
      </c>
      <c r="I180" s="26">
        <f>ROUND((ROUND((Source!AC143*Source!AW143*Source!I143),2)),2)</f>
        <v>671.66</v>
      </c>
      <c r="J180" s="25">
        <f>IF(Source!BC143&lt;&gt; 0, Source!BC143, 1)</f>
        <v>7.2</v>
      </c>
      <c r="K180" s="26">
        <f>Source!P143</f>
        <v>4835.95</v>
      </c>
    </row>
    <row r="181" spans="1:35" ht="15">
      <c r="A181" s="23"/>
      <c r="B181" s="23"/>
      <c r="C181" s="23" t="s">
        <v>625</v>
      </c>
      <c r="D181" s="24" t="s">
        <v>626</v>
      </c>
      <c r="E181" s="25">
        <f>Source!DN143</f>
        <v>112</v>
      </c>
      <c r="F181" s="26"/>
      <c r="G181" s="27"/>
      <c r="H181" s="25"/>
      <c r="I181" s="26">
        <f>SUM(Q175:Q180)</f>
        <v>4596.22</v>
      </c>
      <c r="J181" s="25">
        <f>Source!BZ143</f>
        <v>92</v>
      </c>
      <c r="K181" s="26">
        <f>SUM(R175:R180)</f>
        <v>176201.11</v>
      </c>
    </row>
    <row r="182" spans="1:35" ht="15">
      <c r="A182" s="23"/>
      <c r="B182" s="23"/>
      <c r="C182" s="23" t="s">
        <v>627</v>
      </c>
      <c r="D182" s="24" t="s">
        <v>626</v>
      </c>
      <c r="E182" s="25">
        <f>Source!DO143</f>
        <v>70</v>
      </c>
      <c r="F182" s="26"/>
      <c r="G182" s="27"/>
      <c r="H182" s="25"/>
      <c r="I182" s="26">
        <f>SUM(S175:S181)</f>
        <v>2872.64</v>
      </c>
      <c r="J182" s="25">
        <f>Source!CA143</f>
        <v>43</v>
      </c>
      <c r="K182" s="26">
        <f>SUM(T175:T181)</f>
        <v>82354.87</v>
      </c>
    </row>
    <row r="183" spans="1:35" ht="15">
      <c r="A183" s="23"/>
      <c r="B183" s="23"/>
      <c r="C183" s="23" t="s">
        <v>628</v>
      </c>
      <c r="D183" s="24" t="s">
        <v>626</v>
      </c>
      <c r="E183" s="25">
        <f>175</f>
        <v>175</v>
      </c>
      <c r="F183" s="26"/>
      <c r="G183" s="27"/>
      <c r="H183" s="25"/>
      <c r="I183" s="26">
        <f>SUM(U175:U182)</f>
        <v>30.52</v>
      </c>
      <c r="J183" s="25">
        <f>160</f>
        <v>160</v>
      </c>
      <c r="K183" s="26">
        <f>SUM(V175:V182)</f>
        <v>1302.27</v>
      </c>
    </row>
    <row r="184" spans="1:35" ht="15">
      <c r="A184" s="30"/>
      <c r="B184" s="30"/>
      <c r="C184" s="30" t="s">
        <v>629</v>
      </c>
      <c r="D184" s="31" t="s">
        <v>630</v>
      </c>
      <c r="E184" s="32">
        <f>Source!AQ143</f>
        <v>100.33</v>
      </c>
      <c r="F184" s="33"/>
      <c r="G184" s="34" t="str">
        <f>Source!DI143</f>
        <v>*1,1</v>
      </c>
      <c r="H184" s="32">
        <f>Source!AV143</f>
        <v>1.0669999999999999</v>
      </c>
      <c r="I184" s="33">
        <f>Source!U143</f>
        <v>282.61757039999998</v>
      </c>
      <c r="J184" s="32"/>
      <c r="K184" s="33"/>
      <c r="AB184" s="35">
        <f>I184</f>
        <v>282.61757039999998</v>
      </c>
    </row>
    <row r="185" spans="1:35" ht="14.25">
      <c r="C185" s="17" t="s">
        <v>631</v>
      </c>
      <c r="H185" s="46">
        <f>I177+I178+I180+I181+I182+I183+0-0-0</f>
        <v>13126.94</v>
      </c>
      <c r="I185" s="46"/>
      <c r="J185" s="46">
        <f>K177+K178+K180+K181+K182+K183+0-0-0</f>
        <v>466630.18000000005</v>
      </c>
      <c r="K185" s="46"/>
    </row>
    <row r="186" spans="1:35" ht="14.25">
      <c r="C186" s="17" t="s">
        <v>632</v>
      </c>
      <c r="H186" s="45">
        <f>0+0</f>
        <v>0</v>
      </c>
      <c r="I186" s="45"/>
      <c r="J186" s="45">
        <f>0+0</f>
        <v>0</v>
      </c>
      <c r="K186" s="45"/>
    </row>
    <row r="187" spans="1:35" ht="14.25">
      <c r="H187" s="45"/>
      <c r="I187" s="45"/>
      <c r="J187" s="45"/>
      <c r="K187" s="45"/>
      <c r="O187" s="35">
        <f>I177+I178+I180+I181+I182+I183+0</f>
        <v>13126.94</v>
      </c>
      <c r="P187" s="35">
        <f>K177+K178+K180+K181+K182+K183+0</f>
        <v>466630.18000000005</v>
      </c>
      <c r="X187" s="12">
        <f>IF(Source!BI143&lt;=1,I177+I178+I180+I181+I182+I183-0, 0)</f>
        <v>0</v>
      </c>
      <c r="Y187" s="12">
        <f>IF(Source!BI143=2,I177+I178+I180+I181+I182+I183-0, 0)</f>
        <v>13126.94</v>
      </c>
      <c r="Z187" s="12">
        <f>IF(Source!BI143=3,I177+I178+I180+I181+I182+I183-0, 0)</f>
        <v>0</v>
      </c>
      <c r="AA187" s="12">
        <f>IF(Source!BI143=4,I177+I178+I180+I181+I182+I183,0)</f>
        <v>0</v>
      </c>
    </row>
    <row r="189" spans="1:35" ht="30">
      <c r="A189" s="23">
        <v>12</v>
      </c>
      <c r="B189" s="23" t="str">
        <f>Source!F145</f>
        <v>цена поставщика</v>
      </c>
      <c r="C189" s="23" t="s">
        <v>662</v>
      </c>
      <c r="D189" s="24" t="str">
        <f>Source!H145</f>
        <v>шт.</v>
      </c>
      <c r="E189" s="25">
        <f>Source!I145</f>
        <v>2000</v>
      </c>
      <c r="F189" s="26">
        <f>Source!AL145</f>
        <v>78.5</v>
      </c>
      <c r="G189" s="27" t="str">
        <f>Source!DD145</f>
        <v/>
      </c>
      <c r="H189" s="25">
        <f>Source!AW145</f>
        <v>1</v>
      </c>
      <c r="I189" s="26">
        <f>ROUND((ROUND((Source!AC145*Source!AW145*Source!I145),2)),2)</f>
        <v>157000</v>
      </c>
      <c r="J189" s="25">
        <f>IF(Source!BC145&lt;&gt; 0, Source!BC145, 1)</f>
        <v>9.8000000000000007</v>
      </c>
      <c r="K189" s="26">
        <f>Source!P145</f>
        <v>1538600</v>
      </c>
      <c r="Q189" s="12">
        <f>ROUND((Source!DN145/100)*ROUND((ROUND((Source!AF145*Source!AV145*Source!I145),2)),2), 2)</f>
        <v>0</v>
      </c>
      <c r="R189" s="12">
        <f>Source!X145</f>
        <v>0</v>
      </c>
      <c r="S189" s="12">
        <f>ROUND((Source!DO145/100)*ROUND((ROUND((Source!AF145*Source!AV145*Source!I145),2)),2), 2)</f>
        <v>0</v>
      </c>
      <c r="T189" s="12">
        <f>Source!Y145</f>
        <v>0</v>
      </c>
      <c r="U189" s="12">
        <f>ROUND((175/100)*ROUND((ROUND((Source!AE145*Source!AV145*Source!I145),2)),2), 2)</f>
        <v>0</v>
      </c>
      <c r="V189" s="12">
        <f>ROUND((160/100)*ROUND(ROUND((ROUND((Source!AE145*Source!AV145*Source!I145),2)*Source!BS145),2), 2), 2)</f>
        <v>0</v>
      </c>
      <c r="AI189" s="12">
        <v>3</v>
      </c>
    </row>
    <row r="190" spans="1:35">
      <c r="A190" s="37"/>
      <c r="B190" s="37"/>
      <c r="C190" s="38" t="str">
        <f>"Объем: "&amp;Source!I145&amp;"=1500/"&amp;"1,5"</f>
        <v>Объем: 2000=1500/1,5</v>
      </c>
      <c r="D190" s="37"/>
      <c r="E190" s="37"/>
      <c r="F190" s="37"/>
      <c r="G190" s="37"/>
      <c r="H190" s="37"/>
      <c r="I190" s="37"/>
      <c r="J190" s="37"/>
      <c r="K190" s="37"/>
    </row>
    <row r="191" spans="1:35" ht="14.25">
      <c r="C191" s="17" t="s">
        <v>637</v>
      </c>
      <c r="H191" s="46">
        <f>I189+0</f>
        <v>157000</v>
      </c>
      <c r="I191" s="46"/>
      <c r="J191" s="46">
        <f>K189+0</f>
        <v>1538600</v>
      </c>
      <c r="K191" s="46"/>
      <c r="O191" s="35">
        <f>I189+0</f>
        <v>157000</v>
      </c>
      <c r="P191" s="35">
        <f>K189+0</f>
        <v>1538600</v>
      </c>
      <c r="X191" s="12">
        <f>IF(Source!BI145&lt;=1,I189-0, 0)</f>
        <v>0</v>
      </c>
      <c r="Y191" s="12">
        <f>IF(Source!BI145=2,I189-0, 0)</f>
        <v>157000</v>
      </c>
      <c r="Z191" s="12">
        <f>IF(Source!BI145=3,I189-0, 0)</f>
        <v>0</v>
      </c>
      <c r="AA191" s="12">
        <f>IF(Source!BI145=4,I189,0)</f>
        <v>0</v>
      </c>
    </row>
    <row r="193" spans="1:35" ht="66">
      <c r="A193" s="23">
        <v>13</v>
      </c>
      <c r="B193" s="23" t="s">
        <v>663</v>
      </c>
      <c r="C193" s="23" t="s">
        <v>173</v>
      </c>
      <c r="D193" s="24" t="str">
        <f>Source!H147</f>
        <v>100 м2</v>
      </c>
      <c r="E193" s="25">
        <f>Source!I147</f>
        <v>18</v>
      </c>
      <c r="F193" s="26"/>
      <c r="G193" s="27"/>
      <c r="H193" s="25"/>
      <c r="I193" s="26"/>
      <c r="J193" s="25"/>
      <c r="K193" s="26"/>
      <c r="Q193" s="12">
        <f>ROUND((Source!DN147/100)*ROUND((ROUND((Source!AF147*Source!AV147*Source!I147),2)),2), 2)</f>
        <v>7208.34</v>
      </c>
      <c r="R193" s="12">
        <f>Source!X147</f>
        <v>276339.53000000003</v>
      </c>
      <c r="S193" s="12">
        <f>ROUND((Source!DO147/100)*ROUND((ROUND((Source!AF147*Source!AV147*Source!I147),2)),2), 2)</f>
        <v>4505.21</v>
      </c>
      <c r="T193" s="12">
        <f>Source!Y147</f>
        <v>129158.69</v>
      </c>
      <c r="U193" s="12">
        <f>ROUND((175/100)*ROUND((ROUND((Source!AE147*Source!AV147*Source!I147),2)),2), 2)</f>
        <v>1053.17</v>
      </c>
      <c r="V193" s="12">
        <f>ROUND((160/100)*ROUND(ROUND((ROUND((Source!AE147*Source!AV147*Source!I147),2)*Source!BS147),2), 2), 2)</f>
        <v>44938.35</v>
      </c>
      <c r="AI193" s="12">
        <v>0</v>
      </c>
    </row>
    <row r="194" spans="1:35">
      <c r="C194" s="28" t="str">
        <f>"Объем: "&amp;Source!I147&amp;"=(1500*"&amp;"0,6*"&amp;"2)/"&amp;"100"</f>
        <v>Объем: 18=(1500*0,6*2)/100</v>
      </c>
    </row>
    <row r="195" spans="1:35" ht="15">
      <c r="A195" s="23"/>
      <c r="B195" s="23"/>
      <c r="C195" s="23" t="s">
        <v>622</v>
      </c>
      <c r="D195" s="24"/>
      <c r="E195" s="25"/>
      <c r="F195" s="26">
        <f>Source!AO147</f>
        <v>310.45999999999998</v>
      </c>
      <c r="G195" s="27" t="str">
        <f>Source!DG147</f>
        <v>*1,1</v>
      </c>
      <c r="H195" s="25">
        <f>Source!AV147</f>
        <v>1.0469999999999999</v>
      </c>
      <c r="I195" s="26">
        <f>ROUND((ROUND((Source!AF147*Source!AV147*Source!I147),2)),2)</f>
        <v>6436.02</v>
      </c>
      <c r="J195" s="25">
        <f>IF(Source!BA147&lt;&gt; 0, Source!BA147, 1)</f>
        <v>46.67</v>
      </c>
      <c r="K195" s="26">
        <f>Source!S147</f>
        <v>300369.05</v>
      </c>
      <c r="W195" s="12">
        <f>I195</f>
        <v>6436.02</v>
      </c>
    </row>
    <row r="196" spans="1:35" ht="15">
      <c r="A196" s="23"/>
      <c r="B196" s="23"/>
      <c r="C196" s="23" t="s">
        <v>623</v>
      </c>
      <c r="D196" s="24"/>
      <c r="E196" s="25"/>
      <c r="F196" s="26">
        <f>Source!AM147</f>
        <v>191.13</v>
      </c>
      <c r="G196" s="27" t="str">
        <f>Source!DE147</f>
        <v>*1,1</v>
      </c>
      <c r="H196" s="25">
        <f>Source!AV147</f>
        <v>1.0469999999999999</v>
      </c>
      <c r="I196" s="26">
        <f>(ROUND((ROUND((((Source!ET147*1.1))*Source!AV147*Source!I147),2)),2)+ROUND((ROUND(((Source!AE147-((Source!EU147*1.1)))*Source!AV147*Source!I147),2)),2))</f>
        <v>3962.24</v>
      </c>
      <c r="J196" s="25">
        <f>IF(Source!BB147&lt;&gt; 0, Source!BB147, 1)</f>
        <v>15.04</v>
      </c>
      <c r="K196" s="26">
        <f>Source!Q147</f>
        <v>59592.09</v>
      </c>
    </row>
    <row r="197" spans="1:35" ht="15">
      <c r="A197" s="23"/>
      <c r="B197" s="23"/>
      <c r="C197" s="23" t="s">
        <v>624</v>
      </c>
      <c r="D197" s="24"/>
      <c r="E197" s="25"/>
      <c r="F197" s="26">
        <f>Source!AN147</f>
        <v>29.03</v>
      </c>
      <c r="G197" s="27" t="str">
        <f>Source!DF147</f>
        <v>*1,1</v>
      </c>
      <c r="H197" s="25">
        <f>Source!AV147</f>
        <v>1.0469999999999999</v>
      </c>
      <c r="I197" s="29">
        <f>ROUND((ROUND((Source!AE147*Source!AV147*Source!I147),2)),2)</f>
        <v>601.80999999999995</v>
      </c>
      <c r="J197" s="25">
        <f>IF(Source!BS147&lt;&gt; 0, Source!BS147, 1)</f>
        <v>46.67</v>
      </c>
      <c r="K197" s="29">
        <f>Source!R147</f>
        <v>28086.47</v>
      </c>
      <c r="W197" s="12">
        <f>I197</f>
        <v>601.80999999999995</v>
      </c>
    </row>
    <row r="198" spans="1:35" ht="15">
      <c r="A198" s="23"/>
      <c r="B198" s="23"/>
      <c r="C198" s="23" t="s">
        <v>633</v>
      </c>
      <c r="D198" s="24"/>
      <c r="E198" s="25"/>
      <c r="F198" s="26">
        <f>Source!AL147</f>
        <v>974.04</v>
      </c>
      <c r="G198" s="27" t="str">
        <f>Source!DD147</f>
        <v>*1</v>
      </c>
      <c r="H198" s="25">
        <f>Source!AW147</f>
        <v>1</v>
      </c>
      <c r="I198" s="26">
        <f>ROUND((ROUND((Source!AC147*Source!AW147*Source!I147),2)),2)</f>
        <v>17532.72</v>
      </c>
      <c r="J198" s="25">
        <f>IF(Source!BC147&lt;&gt; 0, Source!BC147, 1)</f>
        <v>8.14</v>
      </c>
      <c r="K198" s="26">
        <f>Source!P147</f>
        <v>142716.34</v>
      </c>
    </row>
    <row r="199" spans="1:35" ht="66">
      <c r="A199" s="23" t="s">
        <v>253</v>
      </c>
      <c r="B199" s="23" t="s">
        <v>664</v>
      </c>
      <c r="C199" s="23" t="s">
        <v>255</v>
      </c>
      <c r="D199" s="24" t="str">
        <f>Source!H149</f>
        <v>м2</v>
      </c>
      <c r="E199" s="25">
        <f>Source!I149</f>
        <v>1800</v>
      </c>
      <c r="F199" s="26">
        <f>Source!AK149</f>
        <v>31.01</v>
      </c>
      <c r="G199" s="36" t="s">
        <v>634</v>
      </c>
      <c r="H199" s="25">
        <f>Source!AW149</f>
        <v>1</v>
      </c>
      <c r="I199" s="26">
        <f>ROUND((ROUND((Source!AC149*Source!AW149*Source!I149),2)),2)+(ROUND((ROUND(((Source!ET149)*Source!AV149*Source!I149),2)),2)+ROUND((ROUND(((Source!AE149-(Source!EU149))*Source!AV149*Source!I149),2)),2))+ROUND((ROUND((Source!AF149*Source!AV149*Source!I149),2)),2)</f>
        <v>55818</v>
      </c>
      <c r="J199" s="25">
        <f>IF(Source!BC149&lt;&gt; 0, Source!BC149, 1)</f>
        <v>13.55</v>
      </c>
      <c r="K199" s="26">
        <f>Source!O149</f>
        <v>756333.9</v>
      </c>
      <c r="Q199" s="12">
        <f>ROUND((Source!DN149/100)*ROUND((ROUND((Source!AF149*Source!AV149*Source!I149),2)),2), 2)</f>
        <v>0</v>
      </c>
      <c r="R199" s="12">
        <f>Source!X149</f>
        <v>0</v>
      </c>
      <c r="S199" s="12">
        <f>ROUND((Source!DO149/100)*ROUND((ROUND((Source!AF149*Source!AV149*Source!I149),2)),2), 2)</f>
        <v>0</v>
      </c>
      <c r="T199" s="12">
        <f>Source!Y149</f>
        <v>0</v>
      </c>
      <c r="U199" s="12">
        <f>ROUND((175/100)*ROUND((ROUND((Source!AE149*Source!AV149*Source!I149),2)),2), 2)</f>
        <v>0</v>
      </c>
      <c r="V199" s="12">
        <f>ROUND((160/100)*ROUND(ROUND((ROUND((Source!AE149*Source!AV149*Source!I149),2)*Source!BS149),2), 2), 2)</f>
        <v>0</v>
      </c>
      <c r="X199" s="12">
        <f>IF(Source!BI149&lt;=1,I199, 0)</f>
        <v>0</v>
      </c>
      <c r="Y199" s="12">
        <f>IF(Source!BI149=2,I199, 0)</f>
        <v>55818</v>
      </c>
      <c r="Z199" s="12">
        <f>IF(Source!BI149=3,I199, 0)</f>
        <v>0</v>
      </c>
      <c r="AA199" s="12">
        <f>IF(Source!BI149=4,I199, 0)</f>
        <v>0</v>
      </c>
      <c r="AI199" s="12">
        <v>3</v>
      </c>
    </row>
    <row r="200" spans="1:35" ht="15">
      <c r="A200" s="23"/>
      <c r="B200" s="23"/>
      <c r="C200" s="23" t="s">
        <v>625</v>
      </c>
      <c r="D200" s="24" t="s">
        <v>626</v>
      </c>
      <c r="E200" s="25">
        <f>Source!DN147</f>
        <v>112</v>
      </c>
      <c r="F200" s="26"/>
      <c r="G200" s="27"/>
      <c r="H200" s="25"/>
      <c r="I200" s="26">
        <f>SUM(Q193:Q199)</f>
        <v>7208.34</v>
      </c>
      <c r="J200" s="25">
        <f>Source!BZ147</f>
        <v>92</v>
      </c>
      <c r="K200" s="26">
        <f>SUM(R193:R199)</f>
        <v>276339.53000000003</v>
      </c>
    </row>
    <row r="201" spans="1:35" ht="15">
      <c r="A201" s="23"/>
      <c r="B201" s="23"/>
      <c r="C201" s="23" t="s">
        <v>627</v>
      </c>
      <c r="D201" s="24" t="s">
        <v>626</v>
      </c>
      <c r="E201" s="25">
        <f>Source!DO147</f>
        <v>70</v>
      </c>
      <c r="F201" s="26"/>
      <c r="G201" s="27"/>
      <c r="H201" s="25"/>
      <c r="I201" s="26">
        <f>SUM(S193:S200)</f>
        <v>4505.21</v>
      </c>
      <c r="J201" s="25">
        <f>Source!CA147</f>
        <v>43</v>
      </c>
      <c r="K201" s="26">
        <f>SUM(T193:T200)</f>
        <v>129158.69</v>
      </c>
    </row>
    <row r="202" spans="1:35" ht="15">
      <c r="A202" s="23"/>
      <c r="B202" s="23"/>
      <c r="C202" s="23" t="s">
        <v>628</v>
      </c>
      <c r="D202" s="24" t="s">
        <v>626</v>
      </c>
      <c r="E202" s="25">
        <f>175</f>
        <v>175</v>
      </c>
      <c r="F202" s="26"/>
      <c r="G202" s="27"/>
      <c r="H202" s="25"/>
      <c r="I202" s="26">
        <f>SUM(U193:U201)</f>
        <v>1053.17</v>
      </c>
      <c r="J202" s="25">
        <f>160</f>
        <v>160</v>
      </c>
      <c r="K202" s="26">
        <f>SUM(V193:V201)</f>
        <v>44938.35</v>
      </c>
    </row>
    <row r="203" spans="1:35" ht="15">
      <c r="A203" s="30"/>
      <c r="B203" s="30"/>
      <c r="C203" s="30" t="s">
        <v>629</v>
      </c>
      <c r="D203" s="31" t="s">
        <v>630</v>
      </c>
      <c r="E203" s="32">
        <f>Source!AQ147</f>
        <v>25.2</v>
      </c>
      <c r="F203" s="33"/>
      <c r="G203" s="34" t="str">
        <f>Source!DI147</f>
        <v>*1,1</v>
      </c>
      <c r="H203" s="32">
        <f>Source!AV147</f>
        <v>1.0469999999999999</v>
      </c>
      <c r="I203" s="33">
        <f>Source!U147</f>
        <v>522.41111999999998</v>
      </c>
      <c r="J203" s="32"/>
      <c r="K203" s="33"/>
      <c r="AB203" s="35">
        <f>I203</f>
        <v>522.41111999999998</v>
      </c>
    </row>
    <row r="204" spans="1:35" ht="14.25">
      <c r="C204" s="17" t="s">
        <v>631</v>
      </c>
      <c r="H204" s="46">
        <f>I195+I196+I198+I200+I201+I202+SUM(I199:I199)-SUMIF(AI199:AI199, 5, I199:I199)-SUMIF(AI199:AI199, 6, I199:I199)</f>
        <v>96515.700000000012</v>
      </c>
      <c r="I204" s="46"/>
      <c r="J204" s="46">
        <f>K195+K196+K198+K200+K201+K202+SUM(K199:K199)-SUMIF(AI199:AI199, 5, K199:K199)-SUMIF(AI199:AI199, 6, K199:K199)</f>
        <v>1709447.95</v>
      </c>
      <c r="K204" s="46"/>
    </row>
    <row r="205" spans="1:35" ht="14.25">
      <c r="C205" s="17" t="s">
        <v>632</v>
      </c>
      <c r="H205" s="45">
        <f>SUMIF(AI199:AI199, 5, I199:I199)+SUMIF(AI199:AI199, 6, I199:I199)</f>
        <v>0</v>
      </c>
      <c r="I205" s="45"/>
      <c r="J205" s="45">
        <f>SUMIF(AI199:AI199, 5, K199:K199)+SUMIF(AI199:AI199, 6, K199:K199)</f>
        <v>0</v>
      </c>
      <c r="K205" s="45"/>
    </row>
    <row r="206" spans="1:35" ht="14.25">
      <c r="H206" s="45"/>
      <c r="I206" s="45"/>
      <c r="J206" s="45"/>
      <c r="K206" s="45"/>
      <c r="O206" s="35">
        <f>I195+I196+I198+I200+I201+I202+SUM(I199:I199)</f>
        <v>96515.700000000012</v>
      </c>
      <c r="P206" s="35">
        <f>K195+K196+K198+K200+K201+K202+SUM(K199:K199)</f>
        <v>1709447.95</v>
      </c>
      <c r="X206" s="12">
        <f>IF(Source!BI147&lt;=1,I195+I196+I198+I200+I201+I202-0, 0)</f>
        <v>0</v>
      </c>
      <c r="Y206" s="12">
        <f>IF(Source!BI147=2,I195+I196+I198+I200+I201+I202-0, 0)</f>
        <v>40697.700000000004</v>
      </c>
      <c r="Z206" s="12">
        <f>IF(Source!BI147=3,I195+I196+I198+I200+I201+I202-0, 0)</f>
        <v>0</v>
      </c>
      <c r="AA206" s="12">
        <f>IF(Source!BI147=4,I195+I196+I198+I200+I201+I202,0)</f>
        <v>0</v>
      </c>
    </row>
    <row r="208" spans="1:35" ht="66">
      <c r="A208" s="23">
        <v>14</v>
      </c>
      <c r="B208" s="23" t="s">
        <v>665</v>
      </c>
      <c r="C208" s="23" t="s">
        <v>260</v>
      </c>
      <c r="D208" s="24" t="str">
        <f>Source!H151</f>
        <v>1 Т</v>
      </c>
      <c r="E208" s="25">
        <f>Source!I151</f>
        <v>0.57999999999999996</v>
      </c>
      <c r="F208" s="26"/>
      <c r="G208" s="27"/>
      <c r="H208" s="25"/>
      <c r="I208" s="26"/>
      <c r="J208" s="25"/>
      <c r="K208" s="26"/>
      <c r="Q208" s="12">
        <f>ROUND((Source!DN151/100)*ROUND((ROUND((Source!AF151*Source!AV151*Source!I151),2)),2), 2)</f>
        <v>561.71</v>
      </c>
      <c r="R208" s="12">
        <f>Source!X151</f>
        <v>21533.9</v>
      </c>
      <c r="S208" s="12">
        <f>ROUND((Source!DO151/100)*ROUND((ROUND((Source!AF151*Source!AV151*Source!I151),2)),2), 2)</f>
        <v>351.07</v>
      </c>
      <c r="T208" s="12">
        <f>Source!Y151</f>
        <v>10064.76</v>
      </c>
      <c r="U208" s="12">
        <f>ROUND((175/100)*ROUND((ROUND((Source!AE151*Source!AV151*Source!I151),2)),2), 2)</f>
        <v>28.65</v>
      </c>
      <c r="V208" s="12">
        <f>ROUND((160/100)*ROUND(ROUND((ROUND((Source!AE151*Source!AV151*Source!I151),2)*Source!BS151),2), 2), 2)</f>
        <v>1222.3800000000001</v>
      </c>
      <c r="AI208" s="12">
        <v>0</v>
      </c>
    </row>
    <row r="209" spans="1:35">
      <c r="C209" s="28" t="str">
        <f>"Объем: "&amp;Source!I151&amp;"=1000*"&amp;"0,29*"&amp;"2/"&amp;"1000"</f>
        <v>Объем: 0,58=1000*0,29*2/1000</v>
      </c>
    </row>
    <row r="210" spans="1:35" ht="15">
      <c r="A210" s="23"/>
      <c r="B210" s="23"/>
      <c r="C210" s="23" t="s">
        <v>622</v>
      </c>
      <c r="D210" s="24"/>
      <c r="E210" s="25"/>
      <c r="F210" s="26">
        <f>Source!AO151</f>
        <v>723.18</v>
      </c>
      <c r="G210" s="27" t="str">
        <f>Source!DG151</f>
        <v>*1,1</v>
      </c>
      <c r="H210" s="25">
        <f>Source!AV151</f>
        <v>1.087</v>
      </c>
      <c r="I210" s="26">
        <f>ROUND((ROUND((Source!AF151*Source!AV151*Source!I151),2)),2)</f>
        <v>501.53</v>
      </c>
      <c r="J210" s="25">
        <f>IF(Source!BA151&lt;&gt; 0, Source!BA151, 1)</f>
        <v>46.67</v>
      </c>
      <c r="K210" s="26">
        <f>Source!S151</f>
        <v>23406.41</v>
      </c>
      <c r="W210" s="12">
        <f>I210</f>
        <v>501.53</v>
      </c>
    </row>
    <row r="211" spans="1:35" ht="15">
      <c r="A211" s="23"/>
      <c r="B211" s="23"/>
      <c r="C211" s="23" t="s">
        <v>623</v>
      </c>
      <c r="D211" s="24"/>
      <c r="E211" s="25"/>
      <c r="F211" s="26">
        <f>Source!AM151</f>
        <v>269.16000000000003</v>
      </c>
      <c r="G211" s="27" t="str">
        <f>Source!DE151</f>
        <v>*1,1</v>
      </c>
      <c r="H211" s="25">
        <f>Source!AV151</f>
        <v>1.087</v>
      </c>
      <c r="I211" s="26">
        <f>(ROUND((ROUND((((Source!ET151*1.1))*Source!AV151*Source!I151),2)),2)+ROUND((ROUND(((Source!AE151-((Source!EU151*1.1)))*Source!AV151*Source!I151),2)),2))</f>
        <v>186.66</v>
      </c>
      <c r="J211" s="25">
        <f>IF(Source!BB151&lt;&gt; 0, Source!BB151, 1)</f>
        <v>13.66</v>
      </c>
      <c r="K211" s="26">
        <f>Source!Q151</f>
        <v>2549.7800000000002</v>
      </c>
    </row>
    <row r="212" spans="1:35" ht="15">
      <c r="A212" s="23"/>
      <c r="B212" s="23"/>
      <c r="C212" s="23" t="s">
        <v>624</v>
      </c>
      <c r="D212" s="24"/>
      <c r="E212" s="25"/>
      <c r="F212" s="26">
        <f>Source!AN151</f>
        <v>23.6</v>
      </c>
      <c r="G212" s="27" t="str">
        <f>Source!DF151</f>
        <v>*1,1</v>
      </c>
      <c r="H212" s="25">
        <f>Source!AV151</f>
        <v>1.087</v>
      </c>
      <c r="I212" s="29">
        <f>ROUND((ROUND((Source!AE151*Source!AV151*Source!I151),2)),2)</f>
        <v>16.37</v>
      </c>
      <c r="J212" s="25">
        <f>IF(Source!BS151&lt;&gt; 0, Source!BS151, 1)</f>
        <v>46.67</v>
      </c>
      <c r="K212" s="29">
        <f>Source!R151</f>
        <v>763.99</v>
      </c>
      <c r="W212" s="12">
        <f>I212</f>
        <v>16.37</v>
      </c>
    </row>
    <row r="213" spans="1:35" ht="15">
      <c r="A213" s="23"/>
      <c r="B213" s="23"/>
      <c r="C213" s="23" t="s">
        <v>633</v>
      </c>
      <c r="D213" s="24"/>
      <c r="E213" s="25"/>
      <c r="F213" s="26">
        <f>Source!AL151</f>
        <v>2139.8200000000002</v>
      </c>
      <c r="G213" s="27" t="str">
        <f>Source!DD151</f>
        <v>*1</v>
      </c>
      <c r="H213" s="25">
        <f>Source!AW151</f>
        <v>1</v>
      </c>
      <c r="I213" s="26">
        <f>ROUND((ROUND((Source!AC151*Source!AW151*Source!I151),2)),2)</f>
        <v>1241.0999999999999</v>
      </c>
      <c r="J213" s="25">
        <f>IF(Source!BC151&lt;&gt; 0, Source!BC151, 1)</f>
        <v>2.5</v>
      </c>
      <c r="K213" s="26">
        <f>Source!P151</f>
        <v>3102.75</v>
      </c>
    </row>
    <row r="214" spans="1:35" ht="15">
      <c r="A214" s="23"/>
      <c r="B214" s="23"/>
      <c r="C214" s="23" t="s">
        <v>625</v>
      </c>
      <c r="D214" s="24" t="s">
        <v>626</v>
      </c>
      <c r="E214" s="25">
        <f>Source!DN151</f>
        <v>112</v>
      </c>
      <c r="F214" s="26"/>
      <c r="G214" s="27"/>
      <c r="H214" s="25"/>
      <c r="I214" s="26">
        <f>SUM(Q208:Q213)</f>
        <v>561.71</v>
      </c>
      <c r="J214" s="25">
        <f>Source!BZ151</f>
        <v>92</v>
      </c>
      <c r="K214" s="26">
        <f>SUM(R208:R213)</f>
        <v>21533.9</v>
      </c>
    </row>
    <row r="215" spans="1:35" ht="15">
      <c r="A215" s="23"/>
      <c r="B215" s="23"/>
      <c r="C215" s="23" t="s">
        <v>627</v>
      </c>
      <c r="D215" s="24" t="s">
        <v>626</v>
      </c>
      <c r="E215" s="25">
        <f>Source!DO151</f>
        <v>70</v>
      </c>
      <c r="F215" s="26"/>
      <c r="G215" s="27"/>
      <c r="H215" s="25"/>
      <c r="I215" s="26">
        <f>SUM(S208:S214)</f>
        <v>351.07</v>
      </c>
      <c r="J215" s="25">
        <f>Source!CA151</f>
        <v>43</v>
      </c>
      <c r="K215" s="26">
        <f>SUM(T208:T214)</f>
        <v>10064.76</v>
      </c>
    </row>
    <row r="216" spans="1:35" ht="15">
      <c r="A216" s="23"/>
      <c r="B216" s="23"/>
      <c r="C216" s="23" t="s">
        <v>628</v>
      </c>
      <c r="D216" s="24" t="s">
        <v>626</v>
      </c>
      <c r="E216" s="25">
        <f>175</f>
        <v>175</v>
      </c>
      <c r="F216" s="26"/>
      <c r="G216" s="27"/>
      <c r="H216" s="25"/>
      <c r="I216" s="26">
        <f>SUM(U208:U215)</f>
        <v>28.65</v>
      </c>
      <c r="J216" s="25">
        <f>160</f>
        <v>160</v>
      </c>
      <c r="K216" s="26">
        <f>SUM(V208:V215)</f>
        <v>1222.3800000000001</v>
      </c>
    </row>
    <row r="217" spans="1:35" ht="15">
      <c r="A217" s="30"/>
      <c r="B217" s="30"/>
      <c r="C217" s="30" t="s">
        <v>629</v>
      </c>
      <c r="D217" s="31" t="s">
        <v>630</v>
      </c>
      <c r="E217" s="32">
        <f>Source!AQ151</f>
        <v>58.7</v>
      </c>
      <c r="F217" s="33"/>
      <c r="G217" s="34" t="str">
        <f>Source!DI151</f>
        <v>*1,1</v>
      </c>
      <c r="H217" s="32">
        <f>Source!AV151</f>
        <v>1.087</v>
      </c>
      <c r="I217" s="33">
        <f>Source!U151</f>
        <v>40.708802199999994</v>
      </c>
      <c r="J217" s="32"/>
      <c r="K217" s="33"/>
      <c r="AB217" s="35">
        <f>I217</f>
        <v>40.708802199999994</v>
      </c>
    </row>
    <row r="218" spans="1:35" ht="14.25">
      <c r="C218" s="17" t="s">
        <v>631</v>
      </c>
      <c r="H218" s="46">
        <f>I210+I211+I213+I214+I215+I216+0-0-0</f>
        <v>2870.7200000000003</v>
      </c>
      <c r="I218" s="46"/>
      <c r="J218" s="46">
        <f>K210+K211+K213+K214+K215+K216+0-0-0</f>
        <v>61879.979999999996</v>
      </c>
      <c r="K218" s="46"/>
    </row>
    <row r="219" spans="1:35" ht="14.25">
      <c r="C219" s="17" t="s">
        <v>632</v>
      </c>
      <c r="H219" s="45">
        <f>0+0</f>
        <v>0</v>
      </c>
      <c r="I219" s="45"/>
      <c r="J219" s="45">
        <f>0+0</f>
        <v>0</v>
      </c>
      <c r="K219" s="45"/>
    </row>
    <row r="220" spans="1:35" ht="14.25">
      <c r="H220" s="45"/>
      <c r="I220" s="45"/>
      <c r="J220" s="45"/>
      <c r="K220" s="45"/>
      <c r="O220" s="35">
        <f>I210+I211+I213+I214+I215+I216+0</f>
        <v>2870.7200000000003</v>
      </c>
      <c r="P220" s="35">
        <f>K210+K211+K213+K214+K215+K216+0</f>
        <v>61879.979999999996</v>
      </c>
      <c r="X220" s="12">
        <f>IF(Source!BI151&lt;=1,I210+I211+I213+I214+I215+I216-0, 0)</f>
        <v>0</v>
      </c>
      <c r="Y220" s="12">
        <f>IF(Source!BI151=2,I210+I211+I213+I214+I215+I216-0, 0)</f>
        <v>2870.7200000000003</v>
      </c>
      <c r="Z220" s="12">
        <f>IF(Source!BI151=3,I210+I211+I213+I214+I215+I216-0, 0)</f>
        <v>0</v>
      </c>
      <c r="AA220" s="12">
        <f>IF(Source!BI151=4,I210+I211+I213+I214+I215+I216,0)</f>
        <v>0</v>
      </c>
    </row>
    <row r="222" spans="1:35" ht="81">
      <c r="A222" s="30">
        <v>15</v>
      </c>
      <c r="B222" s="30" t="s">
        <v>666</v>
      </c>
      <c r="C222" s="30" t="s">
        <v>667</v>
      </c>
      <c r="D222" s="31" t="str">
        <f>Source!H153</f>
        <v>шт.</v>
      </c>
      <c r="E222" s="32">
        <f>Source!I153</f>
        <v>2000</v>
      </c>
      <c r="F222" s="33">
        <f>Source!AL153</f>
        <v>10.840000000000002</v>
      </c>
      <c r="G222" s="34" t="str">
        <f>Source!DD153</f>
        <v/>
      </c>
      <c r="H222" s="32">
        <f>Source!AW153</f>
        <v>1</v>
      </c>
      <c r="I222" s="33">
        <f>ROUND((ROUND((Source!AC153*Source!AW153*Source!I153),2)),2)</f>
        <v>21680</v>
      </c>
      <c r="J222" s="32">
        <f>IF(Source!BC153&lt;&gt; 0, Source!BC153, 1)</f>
        <v>9.8000000000000007</v>
      </c>
      <c r="K222" s="33">
        <f>Source!P153</f>
        <v>212464</v>
      </c>
      <c r="Q222" s="12">
        <f>ROUND((Source!DN153/100)*ROUND((ROUND((Source!AF153*Source!AV153*Source!I153),2)),2), 2)</f>
        <v>0</v>
      </c>
      <c r="R222" s="12">
        <f>Source!X153</f>
        <v>0</v>
      </c>
      <c r="S222" s="12">
        <f>ROUND((Source!DO153/100)*ROUND((ROUND((Source!AF153*Source!AV153*Source!I153),2)),2), 2)</f>
        <v>0</v>
      </c>
      <c r="T222" s="12">
        <f>Source!Y153</f>
        <v>0</v>
      </c>
      <c r="U222" s="12">
        <f>ROUND((175/100)*ROUND((ROUND((Source!AE153*Source!AV153*Source!I153),2)),2), 2)</f>
        <v>0</v>
      </c>
      <c r="V222" s="12">
        <f>ROUND((160/100)*ROUND(ROUND((ROUND((Source!AE153*Source!AV153*Source!I153),2)*Source!BS153),2), 2), 2)</f>
        <v>0</v>
      </c>
      <c r="AI222" s="12">
        <v>3</v>
      </c>
    </row>
    <row r="223" spans="1:35" ht="14.25">
      <c r="C223" s="17" t="s">
        <v>637</v>
      </c>
      <c r="H223" s="46">
        <f>I222+0</f>
        <v>21680</v>
      </c>
      <c r="I223" s="46"/>
      <c r="J223" s="46">
        <f>K222+0</f>
        <v>212464</v>
      </c>
      <c r="K223" s="46"/>
      <c r="O223" s="35">
        <f>I222+0</f>
        <v>21680</v>
      </c>
      <c r="P223" s="35">
        <f>K222+0</f>
        <v>212464</v>
      </c>
      <c r="X223" s="12">
        <f>IF(Source!BI153&lt;=1,I222-0, 0)</f>
        <v>0</v>
      </c>
      <c r="Y223" s="12">
        <f>IF(Source!BI153=2,I222-0, 0)</f>
        <v>21680</v>
      </c>
      <c r="Z223" s="12">
        <f>IF(Source!BI153=3,I222-0, 0)</f>
        <v>0</v>
      </c>
      <c r="AA223" s="12">
        <f>IF(Source!BI153=4,I222,0)</f>
        <v>0</v>
      </c>
    </row>
    <row r="225" spans="1:35" ht="75">
      <c r="A225" s="23">
        <v>16</v>
      </c>
      <c r="B225" s="23" t="s">
        <v>668</v>
      </c>
      <c r="C225" s="23" t="s">
        <v>268</v>
      </c>
      <c r="D225" s="24" t="str">
        <f>Source!H157</f>
        <v>100 м</v>
      </c>
      <c r="E225" s="25">
        <f>Source!I157</f>
        <v>30</v>
      </c>
      <c r="F225" s="26"/>
      <c r="G225" s="27"/>
      <c r="H225" s="25"/>
      <c r="I225" s="26"/>
      <c r="J225" s="25"/>
      <c r="K225" s="26"/>
      <c r="Q225" s="12">
        <f>ROUND((Source!DN157/100)*ROUND((ROUND((Source!AF157*Source!AV157*Source!I157),2)),2), 2)</f>
        <v>25420.14</v>
      </c>
      <c r="R225" s="12">
        <f>Source!X157</f>
        <v>974508.15</v>
      </c>
      <c r="S225" s="12">
        <f>ROUND((Source!DO157/100)*ROUND((ROUND((Source!AF157*Source!AV157*Source!I157),2)),2), 2)</f>
        <v>15887.59</v>
      </c>
      <c r="T225" s="12">
        <f>Source!Y157</f>
        <v>455476.64</v>
      </c>
      <c r="U225" s="12">
        <f>ROUND((175/100)*ROUND((ROUND((Source!AE157*Source!AV157*Source!I157),2)),2), 2)</f>
        <v>1358.63</v>
      </c>
      <c r="V225" s="12">
        <f>ROUND((160/100)*ROUND(ROUND((ROUND((Source!AE157*Source!AV157*Source!I157),2)*Source!BS157),2), 2), 2)</f>
        <v>57972.35</v>
      </c>
      <c r="AI225" s="12">
        <v>0</v>
      </c>
    </row>
    <row r="226" spans="1:35">
      <c r="C226" s="28" t="str">
        <f>"Объем: "&amp;Source!I157&amp;"=(1500*"&amp;"2)/"&amp;"100"</f>
        <v>Объем: 30=(1500*2)/100</v>
      </c>
    </row>
    <row r="227" spans="1:35" ht="15">
      <c r="A227" s="23"/>
      <c r="B227" s="23"/>
      <c r="C227" s="23" t="s">
        <v>622</v>
      </c>
      <c r="D227" s="24"/>
      <c r="E227" s="25"/>
      <c r="F227" s="26">
        <f>Source!AO157</f>
        <v>656.9</v>
      </c>
      <c r="G227" s="27" t="str">
        <f>Source!DG157</f>
        <v>*1,1</v>
      </c>
      <c r="H227" s="25">
        <f>Source!AV157</f>
        <v>1.0469999999999999</v>
      </c>
      <c r="I227" s="26">
        <f>ROUND((ROUND((Source!AF157*Source!AV157*Source!I157),2)),2)</f>
        <v>22696.55</v>
      </c>
      <c r="J227" s="25">
        <f>IF(Source!BA157&lt;&gt; 0, Source!BA157, 1)</f>
        <v>46.67</v>
      </c>
      <c r="K227" s="26">
        <f>Source!S157</f>
        <v>1059247.99</v>
      </c>
      <c r="W227" s="12">
        <f>I227</f>
        <v>22696.55</v>
      </c>
    </row>
    <row r="228" spans="1:35" ht="15">
      <c r="A228" s="23"/>
      <c r="B228" s="23"/>
      <c r="C228" s="23" t="s">
        <v>623</v>
      </c>
      <c r="D228" s="24"/>
      <c r="E228" s="25"/>
      <c r="F228" s="26">
        <f>Source!AM157</f>
        <v>225.52</v>
      </c>
      <c r="G228" s="27" t="str">
        <f>Source!DE157</f>
        <v>*1,1</v>
      </c>
      <c r="H228" s="25">
        <f>Source!AV157</f>
        <v>1.0469999999999999</v>
      </c>
      <c r="I228" s="26">
        <f>(ROUND((ROUND((((Source!ET157*1.1))*Source!AV157*Source!I157),2)),2)+ROUND((ROUND(((Source!AE157-((Source!EU157*1.1)))*Source!AV157*Source!I157),2)),2))</f>
        <v>7791.94</v>
      </c>
      <c r="J228" s="25">
        <f>IF(Source!BB157&lt;&gt; 0, Source!BB157, 1)</f>
        <v>13.18</v>
      </c>
      <c r="K228" s="26">
        <f>Source!Q157</f>
        <v>102697.77</v>
      </c>
    </row>
    <row r="229" spans="1:35" ht="15">
      <c r="A229" s="23"/>
      <c r="B229" s="23"/>
      <c r="C229" s="23" t="s">
        <v>624</v>
      </c>
      <c r="D229" s="24"/>
      <c r="E229" s="25"/>
      <c r="F229" s="26">
        <f>Source!AN157</f>
        <v>22.47</v>
      </c>
      <c r="G229" s="27" t="str">
        <f>Source!DF157</f>
        <v>*1,1</v>
      </c>
      <c r="H229" s="25">
        <f>Source!AV157</f>
        <v>1.0469999999999999</v>
      </c>
      <c r="I229" s="29">
        <f>ROUND((ROUND((Source!AE157*Source!AV157*Source!I157),2)),2)</f>
        <v>776.36</v>
      </c>
      <c r="J229" s="25">
        <f>IF(Source!BS157&lt;&gt; 0, Source!BS157, 1)</f>
        <v>46.67</v>
      </c>
      <c r="K229" s="29">
        <f>Source!R157</f>
        <v>36232.720000000001</v>
      </c>
      <c r="W229" s="12">
        <f>I229</f>
        <v>776.36</v>
      </c>
    </row>
    <row r="230" spans="1:35" ht="15">
      <c r="A230" s="23"/>
      <c r="B230" s="23"/>
      <c r="C230" s="23" t="s">
        <v>633</v>
      </c>
      <c r="D230" s="24"/>
      <c r="E230" s="25"/>
      <c r="F230" s="26">
        <f>Source!AL157</f>
        <v>188.5</v>
      </c>
      <c r="G230" s="27" t="str">
        <f>Source!DD157</f>
        <v>*1</v>
      </c>
      <c r="H230" s="25">
        <f>Source!AW157</f>
        <v>1</v>
      </c>
      <c r="I230" s="26">
        <f>ROUND((ROUND((Source!AC157*Source!AW157*Source!I157),2)),2)</f>
        <v>5655</v>
      </c>
      <c r="J230" s="25">
        <f>IF(Source!BC157&lt;&gt; 0, Source!BC157, 1)</f>
        <v>6.09</v>
      </c>
      <c r="K230" s="26">
        <f>Source!P157</f>
        <v>34438.949999999997</v>
      </c>
    </row>
    <row r="231" spans="1:35" ht="105">
      <c r="A231" s="23" t="s">
        <v>273</v>
      </c>
      <c r="B231" s="23" t="s">
        <v>669</v>
      </c>
      <c r="C231" s="23" t="s">
        <v>275</v>
      </c>
      <c r="D231" s="24" t="str">
        <f>Source!H159</f>
        <v>км</v>
      </c>
      <c r="E231" s="25">
        <f>Source!I159</f>
        <v>9.18</v>
      </c>
      <c r="F231" s="26">
        <f>Source!AK159</f>
        <v>109225.28</v>
      </c>
      <c r="G231" s="36" t="s">
        <v>634</v>
      </c>
      <c r="H231" s="25">
        <f>Source!AW159</f>
        <v>1</v>
      </c>
      <c r="I231" s="26">
        <f>ROUND((ROUND((Source!AC159*Source!AW159*Source!I159),2)),2)+(ROUND((ROUND(((Source!ET159)*Source!AV159*Source!I159),2)),2)+ROUND((ROUND(((Source!AE159-(Source!EU159))*Source!AV159*Source!I159),2)),2))+ROUND((ROUND((Source!AF159*Source!AV159*Source!I159),2)),2)</f>
        <v>1002688.07</v>
      </c>
      <c r="J231" s="25">
        <f>IF(Source!BC159&lt;&gt; 0, Source!BC159, 1)</f>
        <v>8.68</v>
      </c>
      <c r="K231" s="26">
        <f>Source!O159</f>
        <v>8703332.4499999993</v>
      </c>
      <c r="Q231" s="12">
        <f>ROUND((Source!DN159/100)*ROUND((ROUND((Source!AF159*Source!AV159*Source!I159),2)),2), 2)</f>
        <v>0</v>
      </c>
      <c r="R231" s="12">
        <f>Source!X159</f>
        <v>0</v>
      </c>
      <c r="S231" s="12">
        <f>ROUND((Source!DO159/100)*ROUND((ROUND((Source!AF159*Source!AV159*Source!I159),2)),2), 2)</f>
        <v>0</v>
      </c>
      <c r="T231" s="12">
        <f>Source!Y159</f>
        <v>0</v>
      </c>
      <c r="U231" s="12">
        <f>ROUND((175/100)*ROUND((ROUND((Source!AE159*Source!AV159*Source!I159),2)),2), 2)</f>
        <v>0</v>
      </c>
      <c r="V231" s="12">
        <f>ROUND((160/100)*ROUND(ROUND((ROUND((Source!AE159*Source!AV159*Source!I159),2)*Source!BS159),2), 2), 2)</f>
        <v>0</v>
      </c>
      <c r="X231" s="12">
        <f>IF(Source!BI159&lt;=1,I231, 0)</f>
        <v>0</v>
      </c>
      <c r="Y231" s="12">
        <f>IF(Source!BI159=2,I231, 0)</f>
        <v>1002688.07</v>
      </c>
      <c r="Z231" s="12">
        <f>IF(Source!BI159=3,I231, 0)</f>
        <v>0</v>
      </c>
      <c r="AA231" s="12">
        <f>IF(Source!BI159=4,I231, 0)</f>
        <v>0</v>
      </c>
      <c r="AI231" s="12">
        <v>3</v>
      </c>
    </row>
    <row r="232" spans="1:35" ht="15">
      <c r="A232" s="23"/>
      <c r="B232" s="23"/>
      <c r="C232" s="23" t="s">
        <v>625</v>
      </c>
      <c r="D232" s="24" t="s">
        <v>626</v>
      </c>
      <c r="E232" s="25">
        <f>Source!DN157</f>
        <v>112</v>
      </c>
      <c r="F232" s="26"/>
      <c r="G232" s="27"/>
      <c r="H232" s="25"/>
      <c r="I232" s="26">
        <f>SUM(Q225:Q231)</f>
        <v>25420.14</v>
      </c>
      <c r="J232" s="25">
        <f>Source!BZ157</f>
        <v>92</v>
      </c>
      <c r="K232" s="26">
        <f>SUM(R225:R231)</f>
        <v>974508.15</v>
      </c>
    </row>
    <row r="233" spans="1:35" ht="15">
      <c r="A233" s="23"/>
      <c r="B233" s="23"/>
      <c r="C233" s="23" t="s">
        <v>627</v>
      </c>
      <c r="D233" s="24" t="s">
        <v>626</v>
      </c>
      <c r="E233" s="25">
        <f>Source!DO157</f>
        <v>70</v>
      </c>
      <c r="F233" s="26"/>
      <c r="G233" s="27"/>
      <c r="H233" s="25"/>
      <c r="I233" s="26">
        <f>SUM(S225:S232)</f>
        <v>15887.59</v>
      </c>
      <c r="J233" s="25">
        <f>Source!CA157</f>
        <v>43</v>
      </c>
      <c r="K233" s="26">
        <f>SUM(T225:T232)</f>
        <v>455476.64</v>
      </c>
    </row>
    <row r="234" spans="1:35" ht="15">
      <c r="A234" s="23"/>
      <c r="B234" s="23"/>
      <c r="C234" s="23" t="s">
        <v>628</v>
      </c>
      <c r="D234" s="24" t="s">
        <v>626</v>
      </c>
      <c r="E234" s="25">
        <f>175</f>
        <v>175</v>
      </c>
      <c r="F234" s="26"/>
      <c r="G234" s="27"/>
      <c r="H234" s="25"/>
      <c r="I234" s="26">
        <f>SUM(U225:U233)</f>
        <v>1358.63</v>
      </c>
      <c r="J234" s="25">
        <f>160</f>
        <v>160</v>
      </c>
      <c r="K234" s="26">
        <f>SUM(V225:V233)</f>
        <v>57972.35</v>
      </c>
    </row>
    <row r="235" spans="1:35" ht="15">
      <c r="A235" s="30"/>
      <c r="B235" s="30"/>
      <c r="C235" s="30" t="s">
        <v>629</v>
      </c>
      <c r="D235" s="31" t="s">
        <v>630</v>
      </c>
      <c r="E235" s="32">
        <f>Source!AQ157</f>
        <v>54.12</v>
      </c>
      <c r="F235" s="33"/>
      <c r="G235" s="34" t="str">
        <f>Source!DI157</f>
        <v>*1,1</v>
      </c>
      <c r="H235" s="32">
        <f>Source!AV157</f>
        <v>1.0469999999999999</v>
      </c>
      <c r="I235" s="33">
        <f>Source!U157</f>
        <v>1869.90012</v>
      </c>
      <c r="J235" s="32"/>
      <c r="K235" s="33"/>
      <c r="AB235" s="35">
        <f>I235</f>
        <v>1869.90012</v>
      </c>
    </row>
    <row r="236" spans="1:35" ht="14.25">
      <c r="C236" s="17" t="s">
        <v>631</v>
      </c>
      <c r="H236" s="46">
        <f>I227+I228+I230+I232+I233+I234+SUM(I231:I231)-SUMIF(AI231:AI231, 5, I231:I231)-SUMIF(AI231:AI231, 6, I231:I231)</f>
        <v>1081497.92</v>
      </c>
      <c r="I236" s="46"/>
      <c r="J236" s="46">
        <f>K227+K228+K230+K232+K233+K234+SUM(K231:K231)-SUMIF(AI231:AI231, 5, K231:K231)-SUMIF(AI231:AI231, 6, K231:K231)</f>
        <v>11387674.299999999</v>
      </c>
      <c r="K236" s="46"/>
    </row>
    <row r="237" spans="1:35" ht="14.25">
      <c r="C237" s="17" t="s">
        <v>632</v>
      </c>
      <c r="H237" s="45">
        <f>SUMIF(AI231:AI231, 5, I231:I231)+SUMIF(AI231:AI231, 6, I231:I231)</f>
        <v>0</v>
      </c>
      <c r="I237" s="45"/>
      <c r="J237" s="45">
        <f>SUMIF(AI231:AI231, 5, K231:K231)+SUMIF(AI231:AI231, 6, K231:K231)</f>
        <v>0</v>
      </c>
      <c r="K237" s="45"/>
    </row>
    <row r="238" spans="1:35" ht="14.25">
      <c r="H238" s="45"/>
      <c r="I238" s="45"/>
      <c r="J238" s="45"/>
      <c r="K238" s="45"/>
      <c r="O238" s="35">
        <f>I227+I228+I230+I232+I233+I234+SUM(I231:I231)</f>
        <v>1081497.92</v>
      </c>
      <c r="P238" s="35">
        <f>K227+K228+K230+K232+K233+K234+SUM(K231:K231)</f>
        <v>11387674.299999999</v>
      </c>
      <c r="X238" s="12">
        <f>IF(Source!BI157&lt;=1,I227+I228+I230+I232+I233+I234-0, 0)</f>
        <v>0</v>
      </c>
      <c r="Y238" s="12">
        <f>IF(Source!BI157=2,I227+I228+I230+I232+I233+I234-0, 0)</f>
        <v>78809.850000000006</v>
      </c>
      <c r="Z238" s="12">
        <f>IF(Source!BI157=3,I227+I228+I230+I232+I233+I234-0, 0)</f>
        <v>0</v>
      </c>
      <c r="AA238" s="12">
        <f>IF(Source!BI157=4,I227+I228+I230+I232+I233+I234,0)</f>
        <v>0</v>
      </c>
    </row>
    <row r="240" spans="1:35" ht="75">
      <c r="A240" s="23">
        <v>17</v>
      </c>
      <c r="B240" s="23" t="s">
        <v>670</v>
      </c>
      <c r="C240" s="23" t="s">
        <v>295</v>
      </c>
      <c r="D240" s="24" t="str">
        <f>Source!H169</f>
        <v>1 комплект</v>
      </c>
      <c r="E240" s="25">
        <f>Source!I169</f>
        <v>10</v>
      </c>
      <c r="F240" s="26"/>
      <c r="G240" s="27"/>
      <c r="H240" s="25"/>
      <c r="I240" s="26"/>
      <c r="J240" s="25"/>
      <c r="K240" s="26"/>
      <c r="Q240" s="12">
        <f>ROUND((Source!DN169/100)*ROUND((ROUND((Source!AF169*Source!AV169*Source!I169),2)),2), 2)</f>
        <v>2737.18</v>
      </c>
      <c r="R240" s="12">
        <f>Source!X169</f>
        <v>104932.7</v>
      </c>
      <c r="S240" s="12">
        <f>ROUND((Source!DO169/100)*ROUND((ROUND((Source!AF169*Source!AV169*Source!I169),2)),2), 2)</f>
        <v>1710.74</v>
      </c>
      <c r="T240" s="12">
        <f>Source!Y169</f>
        <v>49044.63</v>
      </c>
      <c r="U240" s="12">
        <f>ROUND((175/100)*ROUND((ROUND((Source!AE169*Source!AV169*Source!I169),2)),2), 2)</f>
        <v>94.12</v>
      </c>
      <c r="V240" s="12">
        <f>ROUND((160/100)*ROUND(ROUND((ROUND((Source!AE169*Source!AV169*Source!I169),2)*Source!BS169),2), 2), 2)</f>
        <v>4015.86</v>
      </c>
      <c r="AI240" s="12">
        <v>0</v>
      </c>
    </row>
    <row r="241" spans="1:35" ht="15">
      <c r="A241" s="23"/>
      <c r="B241" s="23"/>
      <c r="C241" s="23" t="s">
        <v>622</v>
      </c>
      <c r="D241" s="24"/>
      <c r="E241" s="25"/>
      <c r="F241" s="26">
        <f>Source!AO169</f>
        <v>212.2</v>
      </c>
      <c r="G241" s="27" t="str">
        <f>Source!DG169</f>
        <v>*1,1</v>
      </c>
      <c r="H241" s="25">
        <f>Source!AV169</f>
        <v>1.0469999999999999</v>
      </c>
      <c r="I241" s="26">
        <f>ROUND((ROUND((Source!AF169*Source!AV169*Source!I169),2)),2)</f>
        <v>2443.91</v>
      </c>
      <c r="J241" s="25">
        <f>IF(Source!BA169&lt;&gt; 0, Source!BA169, 1)</f>
        <v>46.67</v>
      </c>
      <c r="K241" s="26">
        <f>Source!S169</f>
        <v>114057.28</v>
      </c>
      <c r="W241" s="12">
        <f>I241</f>
        <v>2443.91</v>
      </c>
    </row>
    <row r="242" spans="1:35" ht="15">
      <c r="A242" s="23"/>
      <c r="B242" s="23"/>
      <c r="C242" s="23" t="s">
        <v>623</v>
      </c>
      <c r="D242" s="24"/>
      <c r="E242" s="25"/>
      <c r="F242" s="26">
        <f>Source!AM169</f>
        <v>53.54</v>
      </c>
      <c r="G242" s="27" t="str">
        <f>Source!DE169</f>
        <v>*1,1</v>
      </c>
      <c r="H242" s="25">
        <f>Source!AV169</f>
        <v>1.0469999999999999</v>
      </c>
      <c r="I242" s="26">
        <f>(ROUND((ROUND((((Source!ET169*1.1))*Source!AV169*Source!I169),2)),2)+ROUND((ROUND(((Source!AE169-((Source!EU169*1.1)))*Source!AV169*Source!I169),2)),2))</f>
        <v>616.62</v>
      </c>
      <c r="J242" s="25">
        <f>IF(Source!BB169&lt;&gt; 0, Source!BB169, 1)</f>
        <v>8.17</v>
      </c>
      <c r="K242" s="26">
        <f>Source!Q169</f>
        <v>5037.79</v>
      </c>
    </row>
    <row r="243" spans="1:35" ht="15">
      <c r="A243" s="23"/>
      <c r="B243" s="23"/>
      <c r="C243" s="23" t="s">
        <v>624</v>
      </c>
      <c r="D243" s="24"/>
      <c r="E243" s="25"/>
      <c r="F243" s="26">
        <f>Source!AN169</f>
        <v>4.67</v>
      </c>
      <c r="G243" s="27" t="str">
        <f>Source!DF169</f>
        <v>*1,1</v>
      </c>
      <c r="H243" s="25">
        <f>Source!AV169</f>
        <v>1.0469999999999999</v>
      </c>
      <c r="I243" s="29">
        <f>ROUND((ROUND((Source!AE169*Source!AV169*Source!I169),2)),2)</f>
        <v>53.78</v>
      </c>
      <c r="J243" s="25">
        <f>IF(Source!BS169&lt;&gt; 0, Source!BS169, 1)</f>
        <v>46.67</v>
      </c>
      <c r="K243" s="29">
        <f>Source!R169</f>
        <v>2509.91</v>
      </c>
      <c r="W243" s="12">
        <f>I243</f>
        <v>53.78</v>
      </c>
    </row>
    <row r="244" spans="1:35" ht="15">
      <c r="A244" s="23"/>
      <c r="B244" s="23"/>
      <c r="C244" s="23" t="s">
        <v>633</v>
      </c>
      <c r="D244" s="24"/>
      <c r="E244" s="25"/>
      <c r="F244" s="26">
        <f>Source!AL169</f>
        <v>61.32</v>
      </c>
      <c r="G244" s="27" t="str">
        <f>Source!DD169</f>
        <v>*1</v>
      </c>
      <c r="H244" s="25">
        <f>Source!AW169</f>
        <v>1</v>
      </c>
      <c r="I244" s="26">
        <f>ROUND((ROUND((Source!AC169*Source!AW169*Source!I169),2)),2)</f>
        <v>613.20000000000005</v>
      </c>
      <c r="J244" s="25">
        <f>IF(Source!BC169&lt;&gt; 0, Source!BC169, 1)</f>
        <v>6.97</v>
      </c>
      <c r="K244" s="26">
        <f>Source!P169</f>
        <v>4274</v>
      </c>
    </row>
    <row r="245" spans="1:35" ht="15">
      <c r="A245" s="23"/>
      <c r="B245" s="23"/>
      <c r="C245" s="23" t="s">
        <v>625</v>
      </c>
      <c r="D245" s="24" t="s">
        <v>626</v>
      </c>
      <c r="E245" s="25">
        <f>Source!DN169</f>
        <v>112</v>
      </c>
      <c r="F245" s="26"/>
      <c r="G245" s="27"/>
      <c r="H245" s="25"/>
      <c r="I245" s="26">
        <f>SUM(Q240:Q244)</f>
        <v>2737.18</v>
      </c>
      <c r="J245" s="25">
        <f>Source!BZ169</f>
        <v>92</v>
      </c>
      <c r="K245" s="26">
        <f>SUM(R240:R244)</f>
        <v>104932.7</v>
      </c>
    </row>
    <row r="246" spans="1:35" ht="15">
      <c r="A246" s="23"/>
      <c r="B246" s="23"/>
      <c r="C246" s="23" t="s">
        <v>627</v>
      </c>
      <c r="D246" s="24" t="s">
        <v>626</v>
      </c>
      <c r="E246" s="25">
        <f>Source!DO169</f>
        <v>70</v>
      </c>
      <c r="F246" s="26"/>
      <c r="G246" s="27"/>
      <c r="H246" s="25"/>
      <c r="I246" s="26">
        <f>SUM(S240:S245)</f>
        <v>1710.74</v>
      </c>
      <c r="J246" s="25">
        <f>Source!CA169</f>
        <v>43</v>
      </c>
      <c r="K246" s="26">
        <f>SUM(T240:T245)</f>
        <v>49044.63</v>
      </c>
    </row>
    <row r="247" spans="1:35" ht="15">
      <c r="A247" s="23"/>
      <c r="B247" s="23"/>
      <c r="C247" s="23" t="s">
        <v>628</v>
      </c>
      <c r="D247" s="24" t="s">
        <v>626</v>
      </c>
      <c r="E247" s="25">
        <f>175</f>
        <v>175</v>
      </c>
      <c r="F247" s="26"/>
      <c r="G247" s="27"/>
      <c r="H247" s="25"/>
      <c r="I247" s="26">
        <f>SUM(U240:U246)</f>
        <v>94.12</v>
      </c>
      <c r="J247" s="25">
        <f>160</f>
        <v>160</v>
      </c>
      <c r="K247" s="26">
        <f>SUM(V240:V246)</f>
        <v>4015.86</v>
      </c>
    </row>
    <row r="248" spans="1:35" ht="15">
      <c r="A248" s="30"/>
      <c r="B248" s="30"/>
      <c r="C248" s="30" t="s">
        <v>629</v>
      </c>
      <c r="D248" s="31" t="s">
        <v>630</v>
      </c>
      <c r="E248" s="32">
        <f>Source!AQ169</f>
        <v>16.14</v>
      </c>
      <c r="F248" s="33"/>
      <c r="G248" s="34" t="str">
        <f>Source!DI169</f>
        <v>*1,1</v>
      </c>
      <c r="H248" s="32">
        <f>Source!AV169</f>
        <v>1.0469999999999999</v>
      </c>
      <c r="I248" s="33">
        <f>Source!U169</f>
        <v>185.88437999999999</v>
      </c>
      <c r="J248" s="32"/>
      <c r="K248" s="33"/>
      <c r="AB248" s="35">
        <f>I248</f>
        <v>185.88437999999999</v>
      </c>
    </row>
    <row r="249" spans="1:35" ht="14.25">
      <c r="C249" s="17" t="s">
        <v>631</v>
      </c>
      <c r="H249" s="46">
        <f>I241+I242+I244+I245+I246+I247+0-0-0</f>
        <v>8215.77</v>
      </c>
      <c r="I249" s="46"/>
      <c r="J249" s="46">
        <f>K241+K242+K244+K245+K246+K247+0-0-0</f>
        <v>281362.25999999995</v>
      </c>
      <c r="K249" s="46"/>
    </row>
    <row r="250" spans="1:35" ht="14.25">
      <c r="C250" s="17" t="s">
        <v>632</v>
      </c>
      <c r="H250" s="45">
        <f>0+0</f>
        <v>0</v>
      </c>
      <c r="I250" s="45"/>
      <c r="J250" s="45">
        <f>0+0</f>
        <v>0</v>
      </c>
      <c r="K250" s="45"/>
    </row>
    <row r="251" spans="1:35" ht="14.25">
      <c r="H251" s="45"/>
      <c r="I251" s="45"/>
      <c r="J251" s="45"/>
      <c r="K251" s="45"/>
      <c r="O251" s="35">
        <f>I241+I242+I244+I245+I246+I247+0</f>
        <v>8215.77</v>
      </c>
      <c r="P251" s="35">
        <f>K241+K242+K244+K245+K246+K247+0</f>
        <v>281362.25999999995</v>
      </c>
      <c r="X251" s="12">
        <f>IF(Source!BI169&lt;=1,I241+I242+I244+I245+I246+I247-0, 0)</f>
        <v>0</v>
      </c>
      <c r="Y251" s="12">
        <f>IF(Source!BI169=2,I241+I242+I244+I245+I246+I247-0, 0)</f>
        <v>8215.77</v>
      </c>
      <c r="Z251" s="12">
        <f>IF(Source!BI169=3,I241+I242+I244+I245+I246+I247-0, 0)</f>
        <v>0</v>
      </c>
      <c r="AA251" s="12">
        <f>IF(Source!BI169=4,I241+I242+I244+I245+I246+I247,0)</f>
        <v>0</v>
      </c>
    </row>
    <row r="253" spans="1:35" ht="75">
      <c r="A253" s="30">
        <v>18</v>
      </c>
      <c r="B253" s="30" t="str">
        <f>Source!F171</f>
        <v>1.21-5-1165</v>
      </c>
      <c r="C253" s="30" t="s">
        <v>300</v>
      </c>
      <c r="D253" s="31" t="str">
        <f>Source!H171</f>
        <v>КОМПЛЕКТ</v>
      </c>
      <c r="E253" s="32">
        <f>Source!I171</f>
        <v>30</v>
      </c>
      <c r="F253" s="33">
        <f>Source!AL171</f>
        <v>3196.95</v>
      </c>
      <c r="G253" s="34" t="str">
        <f>Source!DD171</f>
        <v/>
      </c>
      <c r="H253" s="32">
        <f>Source!AW171</f>
        <v>1</v>
      </c>
      <c r="I253" s="33">
        <f>ROUND((ROUND((Source!AC171*Source!AW171*Source!I171),2)),2)</f>
        <v>95908.5</v>
      </c>
      <c r="J253" s="32">
        <f>IF(Source!BC171&lt;&gt; 0, Source!BC171, 1)</f>
        <v>6.27</v>
      </c>
      <c r="K253" s="33">
        <f>Source!P171</f>
        <v>601346.30000000005</v>
      </c>
      <c r="Q253" s="12">
        <f>ROUND((Source!DN171/100)*ROUND((ROUND((Source!AF171*Source!AV171*Source!I171),2)),2), 2)</f>
        <v>0</v>
      </c>
      <c r="R253" s="12">
        <f>Source!X171</f>
        <v>0</v>
      </c>
      <c r="S253" s="12">
        <f>ROUND((Source!DO171/100)*ROUND((ROUND((Source!AF171*Source!AV171*Source!I171),2)),2), 2)</f>
        <v>0</v>
      </c>
      <c r="T253" s="12">
        <f>Source!Y171</f>
        <v>0</v>
      </c>
      <c r="U253" s="12">
        <f>ROUND((175/100)*ROUND((ROUND((Source!AE171*Source!AV171*Source!I171),2)),2), 2)</f>
        <v>0</v>
      </c>
      <c r="V253" s="12">
        <f>ROUND((160/100)*ROUND(ROUND((ROUND((Source!AE171*Source!AV171*Source!I171),2)*Source!BS171),2), 2), 2)</f>
        <v>0</v>
      </c>
      <c r="AI253" s="12">
        <v>3</v>
      </c>
    </row>
    <row r="254" spans="1:35" ht="14.25">
      <c r="C254" s="17" t="s">
        <v>637</v>
      </c>
      <c r="H254" s="46">
        <f>I253+0</f>
        <v>95908.5</v>
      </c>
      <c r="I254" s="46"/>
      <c r="J254" s="46">
        <f>K253+0</f>
        <v>601346.30000000005</v>
      </c>
      <c r="K254" s="46"/>
      <c r="O254" s="35">
        <f>I253+0</f>
        <v>95908.5</v>
      </c>
      <c r="P254" s="35">
        <f>K253+0</f>
        <v>601346.30000000005</v>
      </c>
      <c r="X254" s="12">
        <f>IF(Source!BI171&lt;=1,I253-0, 0)</f>
        <v>0</v>
      </c>
      <c r="Y254" s="12">
        <f>IF(Source!BI171=2,I253-0, 0)</f>
        <v>95908.5</v>
      </c>
      <c r="Z254" s="12">
        <f>IF(Source!BI171=3,I253-0, 0)</f>
        <v>0</v>
      </c>
      <c r="AA254" s="12">
        <f>IF(Source!BI171=4,I253,0)</f>
        <v>0</v>
      </c>
    </row>
    <row r="257" spans="1:11" ht="14.25">
      <c r="A257" s="49" t="str">
        <f>CONCATENATE("Итого по подразделу: ",IF(Source!G173&lt;&gt;"Новый подраздел", Source!G173, ""))</f>
        <v>Итого по подразделу: от РТП до ТП</v>
      </c>
      <c r="B257" s="49"/>
      <c r="C257" s="49"/>
      <c r="D257" s="49"/>
      <c r="E257" s="49"/>
      <c r="F257" s="49"/>
      <c r="G257" s="49"/>
      <c r="H257" s="45">
        <f>SUM(O174:O256)</f>
        <v>1476815.5499999998</v>
      </c>
      <c r="I257" s="48"/>
      <c r="J257" s="45">
        <f>SUM(P174:P256)</f>
        <v>16259404.969999999</v>
      </c>
      <c r="K257" s="48"/>
    </row>
    <row r="258" spans="1:11" hidden="1">
      <c r="A258" s="12" t="s">
        <v>635</v>
      </c>
      <c r="H258" s="12">
        <f>SUM(AC174:AC257)</f>
        <v>0</v>
      </c>
      <c r="J258" s="12">
        <f>SUM(AD174:AD257)</f>
        <v>0</v>
      </c>
    </row>
    <row r="259" spans="1:11" hidden="1">
      <c r="A259" s="12" t="s">
        <v>636</v>
      </c>
      <c r="H259" s="12">
        <f>SUM(AE174:AE258)</f>
        <v>0</v>
      </c>
      <c r="J259" s="12">
        <f>SUM(AF174:AF258)</f>
        <v>0</v>
      </c>
    </row>
    <row r="261" spans="1:11" ht="14.25">
      <c r="A261" s="49" t="str">
        <f>CONCATENATE("Итого по разделу: ",IF(Source!G203&lt;&gt;"Новый раздел", Source!G203, ""))</f>
        <v>Итого по разделу: Монтажные работы</v>
      </c>
      <c r="B261" s="49"/>
      <c r="C261" s="49"/>
      <c r="D261" s="49"/>
      <c r="E261" s="49"/>
      <c r="F261" s="49"/>
      <c r="G261" s="49"/>
      <c r="H261" s="45">
        <f>SUM(O172:O260)</f>
        <v>1476815.5499999998</v>
      </c>
      <c r="I261" s="48"/>
      <c r="J261" s="45">
        <f>SUM(P172:P260)</f>
        <v>16259404.969999999</v>
      </c>
      <c r="K261" s="48"/>
    </row>
    <row r="262" spans="1:11" hidden="1">
      <c r="A262" s="12" t="s">
        <v>635</v>
      </c>
      <c r="H262" s="12">
        <f>SUM(AC172:AC261)</f>
        <v>0</v>
      </c>
      <c r="J262" s="12">
        <f>SUM(AD172:AD261)</f>
        <v>0</v>
      </c>
    </row>
    <row r="263" spans="1:11" hidden="1">
      <c r="A263" s="12" t="s">
        <v>636</v>
      </c>
      <c r="H263" s="12">
        <f>SUM(AE172:AE262)</f>
        <v>0</v>
      </c>
      <c r="J263" s="12">
        <f>SUM(AF172:AF262)</f>
        <v>0</v>
      </c>
    </row>
    <row r="265" spans="1:11" ht="14.25">
      <c r="A265" s="49" t="str">
        <f>CONCATENATE("Итого по локальной смете: ",IF(Source!G233&lt;&gt;"Новая локальная смета", Source!G233, ""))</f>
        <v>Итого по локальной смете: 2 КЛ 10 кВ в коллекторе .</v>
      </c>
      <c r="B265" s="49"/>
      <c r="C265" s="49"/>
      <c r="D265" s="49"/>
      <c r="E265" s="49"/>
      <c r="F265" s="49"/>
      <c r="G265" s="49"/>
      <c r="H265" s="45">
        <f>SUM(O28:O264)</f>
        <v>2608927.13</v>
      </c>
      <c r="I265" s="48"/>
      <c r="J265" s="45">
        <f>SUM(P28:P264)</f>
        <v>25234194.120000001</v>
      </c>
      <c r="K265" s="48"/>
    </row>
    <row r="266" spans="1:11" hidden="1">
      <c r="A266" s="12" t="s">
        <v>635</v>
      </c>
      <c r="H266" s="12">
        <f>SUM(AC28:AC265)</f>
        <v>0</v>
      </c>
      <c r="J266" s="12">
        <f>SUM(AD28:AD265)</f>
        <v>0</v>
      </c>
    </row>
    <row r="267" spans="1:11" hidden="1">
      <c r="A267" s="12" t="s">
        <v>636</v>
      </c>
      <c r="H267" s="12">
        <f>SUM(AE28:AE266)</f>
        <v>0</v>
      </c>
      <c r="J267" s="12">
        <f>SUM(AF28:AF266)</f>
        <v>0</v>
      </c>
    </row>
  </sheetData>
  <mergeCells count="131">
    <mergeCell ref="J1:K1"/>
    <mergeCell ref="A2:K2"/>
    <mergeCell ref="A3:K3"/>
    <mergeCell ref="A5:K5"/>
    <mergeCell ref="A7:K7"/>
    <mergeCell ref="A8:K8"/>
    <mergeCell ref="A10:K10"/>
    <mergeCell ref="J265:K265"/>
    <mergeCell ref="H265:I265"/>
    <mergeCell ref="A265:G265"/>
    <mergeCell ref="J257:K257"/>
    <mergeCell ref="H257:I257"/>
    <mergeCell ref="A257:G257"/>
    <mergeCell ref="J261:K261"/>
    <mergeCell ref="H261:I261"/>
    <mergeCell ref="A261:G261"/>
    <mergeCell ref="H250:I250"/>
    <mergeCell ref="J250:K250"/>
    <mergeCell ref="J251:K251"/>
    <mergeCell ref="H251:I251"/>
    <mergeCell ref="H254:I254"/>
    <mergeCell ref="J254:K254"/>
    <mergeCell ref="H237:I237"/>
    <mergeCell ref="J237:K237"/>
    <mergeCell ref="J238:K238"/>
    <mergeCell ref="H238:I238"/>
    <mergeCell ref="H249:I249"/>
    <mergeCell ref="J249:K249"/>
    <mergeCell ref="J220:K220"/>
    <mergeCell ref="H220:I220"/>
    <mergeCell ref="H223:I223"/>
    <mergeCell ref="J223:K223"/>
    <mergeCell ref="H236:I236"/>
    <mergeCell ref="J236:K236"/>
    <mergeCell ref="J206:K206"/>
    <mergeCell ref="H206:I206"/>
    <mergeCell ref="H218:I218"/>
    <mergeCell ref="J218:K218"/>
    <mergeCell ref="H219:I219"/>
    <mergeCell ref="J219:K219"/>
    <mergeCell ref="H191:I191"/>
    <mergeCell ref="J191:K191"/>
    <mergeCell ref="H204:I204"/>
    <mergeCell ref="J204:K204"/>
    <mergeCell ref="H205:I205"/>
    <mergeCell ref="J205:K205"/>
    <mergeCell ref="A174:K174"/>
    <mergeCell ref="H185:I185"/>
    <mergeCell ref="J185:K185"/>
    <mergeCell ref="H186:I186"/>
    <mergeCell ref="J186:K186"/>
    <mergeCell ref="J187:K187"/>
    <mergeCell ref="H187:I187"/>
    <mergeCell ref="J165:K165"/>
    <mergeCell ref="H165:I165"/>
    <mergeCell ref="J168:K168"/>
    <mergeCell ref="H168:I168"/>
    <mergeCell ref="A168:G168"/>
    <mergeCell ref="A172:K172"/>
    <mergeCell ref="J151:K151"/>
    <mergeCell ref="H151:I151"/>
    <mergeCell ref="H163:I163"/>
    <mergeCell ref="J163:K163"/>
    <mergeCell ref="H164:I164"/>
    <mergeCell ref="J164:K164"/>
    <mergeCell ref="J137:K137"/>
    <mergeCell ref="H137:I137"/>
    <mergeCell ref="B140:J140"/>
    <mergeCell ref="H149:I149"/>
    <mergeCell ref="J149:K149"/>
    <mergeCell ref="H150:I150"/>
    <mergeCell ref="J150:K150"/>
    <mergeCell ref="J126:K126"/>
    <mergeCell ref="H126:I126"/>
    <mergeCell ref="H135:I135"/>
    <mergeCell ref="J135:K135"/>
    <mergeCell ref="H136:I136"/>
    <mergeCell ref="J136:K136"/>
    <mergeCell ref="J111:K111"/>
    <mergeCell ref="H111:I111"/>
    <mergeCell ref="H124:I124"/>
    <mergeCell ref="J124:K124"/>
    <mergeCell ref="H125:I125"/>
    <mergeCell ref="J125:K125"/>
    <mergeCell ref="J96:K96"/>
    <mergeCell ref="H96:I96"/>
    <mergeCell ref="H109:I109"/>
    <mergeCell ref="J109:K109"/>
    <mergeCell ref="H110:I110"/>
    <mergeCell ref="J110:K110"/>
    <mergeCell ref="J83:K83"/>
    <mergeCell ref="H83:I83"/>
    <mergeCell ref="H94:I94"/>
    <mergeCell ref="J94:K94"/>
    <mergeCell ref="H95:I95"/>
    <mergeCell ref="J95:K95"/>
    <mergeCell ref="J69:K69"/>
    <mergeCell ref="H69:I69"/>
    <mergeCell ref="H81:I81"/>
    <mergeCell ref="J81:K81"/>
    <mergeCell ref="H82:I82"/>
    <mergeCell ref="J82:K82"/>
    <mergeCell ref="J57:K57"/>
    <mergeCell ref="H57:I57"/>
    <mergeCell ref="H67:I67"/>
    <mergeCell ref="J67:K67"/>
    <mergeCell ref="H68:I68"/>
    <mergeCell ref="J68:K68"/>
    <mergeCell ref="J44:K44"/>
    <mergeCell ref="H44:I44"/>
    <mergeCell ref="H55:I55"/>
    <mergeCell ref="J55:K55"/>
    <mergeCell ref="H56:I56"/>
    <mergeCell ref="J56:K56"/>
    <mergeCell ref="A30:K30"/>
    <mergeCell ref="B32:J32"/>
    <mergeCell ref="H42:I42"/>
    <mergeCell ref="J42:K42"/>
    <mergeCell ref="H43:I43"/>
    <mergeCell ref="J43:K43"/>
    <mergeCell ref="E19:H19"/>
    <mergeCell ref="E20:H20"/>
    <mergeCell ref="E21:H21"/>
    <mergeCell ref="A24:K24"/>
    <mergeCell ref="A28:K28"/>
    <mergeCell ref="E13:H13"/>
    <mergeCell ref="E14:H14"/>
    <mergeCell ref="E15:H15"/>
    <mergeCell ref="E16:H16"/>
    <mergeCell ref="E17:H17"/>
    <mergeCell ref="E18:H18"/>
  </mergeCells>
  <pageMargins left="0.4" right="0.2" top="0.4" bottom="0.4" header="0.2" footer="0.2"/>
  <pageSetup paperSize="9" scale="65" fitToHeight="0" orientation="portrait" r:id="rId1"/>
  <headerFooter>
    <oddHeader xml:space="preserve">&amp;L&amp;8
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309"/>
  <sheetViews>
    <sheetView topLeftCell="A130" workbookViewId="0">
      <selection activeCell="I170" sqref="I170"/>
    </sheetView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302</v>
      </c>
      <c r="C12" s="1">
        <v>0</v>
      </c>
      <c r="D12" s="1">
        <f>ROW(A263)</f>
        <v>263</v>
      </c>
      <c r="E12" s="1">
        <v>0</v>
      </c>
      <c r="F12" s="1" t="s">
        <v>4</v>
      </c>
      <c r="G12" s="1" t="s">
        <v>5</v>
      </c>
      <c r="H12" s="1" t="s">
        <v>4</v>
      </c>
      <c r="I12" s="1">
        <v>0</v>
      </c>
      <c r="J12" s="1" t="s">
        <v>4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4</v>
      </c>
      <c r="V12" s="1">
        <v>0</v>
      </c>
      <c r="W12" s="1" t="s">
        <v>4</v>
      </c>
      <c r="X12" s="1" t="s">
        <v>4</v>
      </c>
      <c r="Y12" s="1" t="s">
        <v>4</v>
      </c>
      <c r="Z12" s="1" t="s">
        <v>4</v>
      </c>
      <c r="AA12" s="1" t="s">
        <v>4</v>
      </c>
      <c r="AB12" s="1" t="s">
        <v>4</v>
      </c>
      <c r="AC12" s="1" t="s">
        <v>4</v>
      </c>
      <c r="AD12" s="1" t="s">
        <v>4</v>
      </c>
      <c r="AE12" s="1" t="s">
        <v>4</v>
      </c>
      <c r="AF12" s="1" t="s">
        <v>4</v>
      </c>
      <c r="AG12" s="1" t="s">
        <v>4</v>
      </c>
      <c r="AH12" s="1" t="s">
        <v>4</v>
      </c>
      <c r="AI12" s="1" t="s">
        <v>4</v>
      </c>
      <c r="AJ12" s="1" t="s">
        <v>4</v>
      </c>
      <c r="AK12" s="1"/>
      <c r="AL12" s="1" t="s">
        <v>4</v>
      </c>
      <c r="AM12" s="1" t="s">
        <v>4</v>
      </c>
      <c r="AN12" s="1" t="s">
        <v>4</v>
      </c>
      <c r="AO12" s="1"/>
      <c r="AP12" s="1" t="s">
        <v>4</v>
      </c>
      <c r="AQ12" s="1" t="s">
        <v>4</v>
      </c>
      <c r="AR12" s="1" t="s">
        <v>4</v>
      </c>
      <c r="AS12" s="1"/>
      <c r="AT12" s="1"/>
      <c r="AU12" s="1"/>
      <c r="AV12" s="1"/>
      <c r="AW12" s="1"/>
      <c r="AX12" s="1" t="s">
        <v>4</v>
      </c>
      <c r="AY12" s="1" t="s">
        <v>4</v>
      </c>
      <c r="AZ12" s="1" t="s">
        <v>4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4</v>
      </c>
      <c r="CJ12" s="1" t="s">
        <v>4</v>
      </c>
      <c r="CK12" s="1">
        <v>75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4</v>
      </c>
      <c r="DA12" s="1" t="s">
        <v>4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55">
      <c r="A18" s="3">
        <v>52</v>
      </c>
      <c r="B18" s="3">
        <f t="shared" ref="B18:G18" si="0">B263</f>
        <v>302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/>
      </c>
      <c r="G18" s="3" t="str">
        <f t="shared" si="0"/>
        <v>02-01-03   2  КЛ 10 кВ в коллекторе  __(Копия)</v>
      </c>
      <c r="H18" s="3"/>
      <c r="I18" s="3"/>
      <c r="J18" s="3"/>
      <c r="K18" s="3"/>
      <c r="L18" s="3"/>
      <c r="M18" s="3"/>
      <c r="N18" s="3"/>
      <c r="O18" s="3">
        <f t="shared" ref="O18:AT18" si="1">O263</f>
        <v>2492221.5699999998</v>
      </c>
      <c r="P18" s="3">
        <f t="shared" si="1"/>
        <v>2415555.7000000002</v>
      </c>
      <c r="Q18" s="3">
        <f t="shared" si="1"/>
        <v>14004.21</v>
      </c>
      <c r="R18" s="3">
        <f t="shared" si="1"/>
        <v>1543.65</v>
      </c>
      <c r="S18" s="3">
        <f t="shared" si="1"/>
        <v>62661.66</v>
      </c>
      <c r="T18" s="3">
        <f t="shared" si="1"/>
        <v>0</v>
      </c>
      <c r="U18" s="3">
        <f t="shared" si="1"/>
        <v>5034.1341373400001</v>
      </c>
      <c r="V18" s="3">
        <f t="shared" si="1"/>
        <v>0</v>
      </c>
      <c r="W18" s="3">
        <f t="shared" si="1"/>
        <v>0</v>
      </c>
      <c r="X18" s="3">
        <f t="shared" si="1"/>
        <v>66003.429999999993</v>
      </c>
      <c r="Y18" s="3">
        <f t="shared" si="1"/>
        <v>48000.72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0</v>
      </c>
      <c r="AQ18" s="3">
        <f t="shared" si="1"/>
        <v>0</v>
      </c>
      <c r="AR18" s="3">
        <f t="shared" si="1"/>
        <v>2608927.13</v>
      </c>
      <c r="AS18" s="3">
        <f t="shared" si="1"/>
        <v>1132111.58</v>
      </c>
      <c r="AT18" s="3">
        <f t="shared" si="1"/>
        <v>1476815.55</v>
      </c>
      <c r="AU18" s="3">
        <f t="shared" ref="AU18:BZ18" si="2">AU263</f>
        <v>0</v>
      </c>
      <c r="AV18" s="3">
        <f t="shared" si="2"/>
        <v>2415555.7000000002</v>
      </c>
      <c r="AW18" s="3">
        <f t="shared" si="2"/>
        <v>2415555.7000000002</v>
      </c>
      <c r="AX18" s="3">
        <f t="shared" si="2"/>
        <v>0</v>
      </c>
      <c r="AY18" s="3">
        <f t="shared" si="2"/>
        <v>2415555.7000000002</v>
      </c>
      <c r="AZ18" s="3">
        <f t="shared" si="2"/>
        <v>0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CA263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DG263</f>
        <v>21305030.890000001</v>
      </c>
      <c r="DH18" s="4">
        <f t="shared" si="4"/>
        <v>18191803.469999999</v>
      </c>
      <c r="DI18" s="4">
        <f t="shared" si="4"/>
        <v>188807.74</v>
      </c>
      <c r="DJ18" s="4">
        <f t="shared" si="4"/>
        <v>72042.12</v>
      </c>
      <c r="DK18" s="4">
        <f t="shared" si="4"/>
        <v>2924419.68</v>
      </c>
      <c r="DL18" s="4">
        <f t="shared" si="4"/>
        <v>0</v>
      </c>
      <c r="DM18" s="4">
        <f t="shared" si="4"/>
        <v>5034.1341373400001</v>
      </c>
      <c r="DN18" s="4">
        <f t="shared" si="4"/>
        <v>0</v>
      </c>
      <c r="DO18" s="4">
        <f t="shared" si="4"/>
        <v>0</v>
      </c>
      <c r="DP18" s="4">
        <f t="shared" si="4"/>
        <v>2537504.4300000002</v>
      </c>
      <c r="DQ18" s="4">
        <f t="shared" si="4"/>
        <v>1276391.42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0</v>
      </c>
      <c r="EI18" s="4">
        <f t="shared" si="4"/>
        <v>0</v>
      </c>
      <c r="EJ18" s="4">
        <f t="shared" si="4"/>
        <v>25234194.120000001</v>
      </c>
      <c r="EK18" s="4">
        <f t="shared" si="4"/>
        <v>8974789.1500000004</v>
      </c>
      <c r="EL18" s="4">
        <f t="shared" si="4"/>
        <v>16259404.970000001</v>
      </c>
      <c r="EM18" s="4">
        <f t="shared" ref="EM18:FR18" si="5">EM263</f>
        <v>0</v>
      </c>
      <c r="EN18" s="4">
        <f t="shared" si="5"/>
        <v>18191803.469999999</v>
      </c>
      <c r="EO18" s="4">
        <f t="shared" si="5"/>
        <v>18191803.469999999</v>
      </c>
      <c r="EP18" s="4">
        <f t="shared" si="5"/>
        <v>0</v>
      </c>
      <c r="EQ18" s="4">
        <f t="shared" si="5"/>
        <v>18191803.469999999</v>
      </c>
      <c r="ER18" s="4">
        <f t="shared" si="5"/>
        <v>0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FS263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55">
      <c r="A20" s="1">
        <v>3</v>
      </c>
      <c r="B20" s="1">
        <v>1</v>
      </c>
      <c r="C20" s="1"/>
      <c r="D20" s="1">
        <f>ROW(A233)</f>
        <v>233</v>
      </c>
      <c r="E20" s="1"/>
      <c r="F20" s="1" t="s">
        <v>14</v>
      </c>
      <c r="G20" s="1" t="s">
        <v>15</v>
      </c>
      <c r="H20" s="1" t="s">
        <v>4</v>
      </c>
      <c r="I20" s="1">
        <v>0</v>
      </c>
      <c r="J20" s="1" t="s">
        <v>16</v>
      </c>
      <c r="K20" s="1">
        <v>-1</v>
      </c>
      <c r="L20" s="1" t="s">
        <v>14</v>
      </c>
      <c r="M20" s="1" t="s">
        <v>4</v>
      </c>
      <c r="N20" s="1"/>
      <c r="O20" s="1"/>
      <c r="P20" s="1"/>
      <c r="Q20" s="1"/>
      <c r="R20" s="1"/>
      <c r="S20" s="1">
        <v>0</v>
      </c>
      <c r="T20" s="1">
        <v>0</v>
      </c>
      <c r="U20" s="1" t="s">
        <v>589</v>
      </c>
      <c r="V20" s="1">
        <v>0</v>
      </c>
      <c r="W20" s="1"/>
      <c r="X20" s="1"/>
      <c r="Y20" s="1"/>
      <c r="Z20" s="1"/>
      <c r="AA20" s="1"/>
      <c r="AB20" s="1" t="s">
        <v>4</v>
      </c>
      <c r="AC20" s="1" t="s">
        <v>4</v>
      </c>
      <c r="AD20" s="1" t="s">
        <v>4</v>
      </c>
      <c r="AE20" s="1" t="s">
        <v>4</v>
      </c>
      <c r="AF20" s="1" t="s">
        <v>4</v>
      </c>
      <c r="AG20" s="1" t="s">
        <v>4</v>
      </c>
      <c r="AH20" s="1"/>
      <c r="AI20" s="1"/>
      <c r="AJ20" s="1"/>
      <c r="AK20" s="1"/>
      <c r="AL20" s="1"/>
      <c r="AM20" s="1"/>
      <c r="AN20" s="1"/>
      <c r="AO20" s="1"/>
      <c r="AP20" s="1" t="s">
        <v>4</v>
      </c>
      <c r="AQ20" s="1" t="s">
        <v>4</v>
      </c>
      <c r="AR20" s="1" t="s">
        <v>4</v>
      </c>
      <c r="AS20" s="1"/>
      <c r="AT20" s="1"/>
      <c r="AU20" s="1"/>
      <c r="AV20" s="1"/>
      <c r="AW20" s="1"/>
      <c r="AX20" s="1"/>
      <c r="AY20" s="1"/>
      <c r="AZ20" s="1" t="s">
        <v>4</v>
      </c>
      <c r="BA20" s="1"/>
      <c r="BB20" s="1" t="s">
        <v>4</v>
      </c>
      <c r="BC20" s="1" t="s">
        <v>4</v>
      </c>
      <c r="BD20" s="1" t="s">
        <v>4</v>
      </c>
      <c r="BE20" s="1" t="s">
        <v>4</v>
      </c>
      <c r="BF20" s="1" t="s">
        <v>4</v>
      </c>
      <c r="BG20" s="1" t="s">
        <v>4</v>
      </c>
      <c r="BH20" s="1" t="s">
        <v>4</v>
      </c>
      <c r="BI20" s="1" t="s">
        <v>4</v>
      </c>
      <c r="BJ20" s="1" t="s">
        <v>4</v>
      </c>
      <c r="BK20" s="1" t="s">
        <v>4</v>
      </c>
      <c r="BL20" s="1" t="s">
        <v>4</v>
      </c>
      <c r="BM20" s="1" t="s">
        <v>4</v>
      </c>
      <c r="BN20" s="1" t="s">
        <v>4</v>
      </c>
      <c r="BO20" s="1" t="s">
        <v>4</v>
      </c>
      <c r="BP20" s="1" t="s">
        <v>4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4</v>
      </c>
      <c r="CJ20" s="1" t="s">
        <v>4</v>
      </c>
      <c r="CK20" t="s">
        <v>4</v>
      </c>
      <c r="CL20" t="s">
        <v>4</v>
      </c>
      <c r="CM20" t="s">
        <v>4</v>
      </c>
      <c r="CN20" t="s">
        <v>4</v>
      </c>
      <c r="CO20" t="s">
        <v>4</v>
      </c>
      <c r="CP20" t="s">
        <v>4</v>
      </c>
      <c r="CQ20" t="s">
        <v>4</v>
      </c>
    </row>
    <row r="22" spans="1:255">
      <c r="A22" s="3">
        <v>52</v>
      </c>
      <c r="B22" s="3">
        <f t="shared" ref="B22:G22" si="7">B233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>02-01-03</v>
      </c>
      <c r="G22" s="3" t="str">
        <f t="shared" si="7"/>
        <v>2 КЛ 10 кВ в коллекторе .</v>
      </c>
      <c r="H22" s="3"/>
      <c r="I22" s="3"/>
      <c r="J22" s="3"/>
      <c r="K22" s="3"/>
      <c r="L22" s="3"/>
      <c r="M22" s="3"/>
      <c r="N22" s="3"/>
      <c r="O22" s="3">
        <f t="shared" ref="O22:AT22" si="8">O233</f>
        <v>2492221.5699999998</v>
      </c>
      <c r="P22" s="3">
        <f t="shared" si="8"/>
        <v>2415555.7000000002</v>
      </c>
      <c r="Q22" s="3">
        <f t="shared" si="8"/>
        <v>14004.21</v>
      </c>
      <c r="R22" s="3">
        <f t="shared" si="8"/>
        <v>1543.65</v>
      </c>
      <c r="S22" s="3">
        <f t="shared" si="8"/>
        <v>62661.66</v>
      </c>
      <c r="T22" s="3">
        <f t="shared" si="8"/>
        <v>0</v>
      </c>
      <c r="U22" s="3">
        <f t="shared" si="8"/>
        <v>5034.1341373400001</v>
      </c>
      <c r="V22" s="3">
        <f t="shared" si="8"/>
        <v>0</v>
      </c>
      <c r="W22" s="3">
        <f t="shared" si="8"/>
        <v>0</v>
      </c>
      <c r="X22" s="3">
        <f t="shared" si="8"/>
        <v>66003.429999999993</v>
      </c>
      <c r="Y22" s="3">
        <f t="shared" si="8"/>
        <v>48000.72</v>
      </c>
      <c r="Z22" s="3">
        <f t="shared" si="8"/>
        <v>0</v>
      </c>
      <c r="AA22" s="3">
        <f t="shared" si="8"/>
        <v>0</v>
      </c>
      <c r="AB22" s="3">
        <f t="shared" si="8"/>
        <v>0</v>
      </c>
      <c r="AC22" s="3">
        <f t="shared" si="8"/>
        <v>0</v>
      </c>
      <c r="AD22" s="3">
        <f t="shared" si="8"/>
        <v>0</v>
      </c>
      <c r="AE22" s="3">
        <f t="shared" si="8"/>
        <v>0</v>
      </c>
      <c r="AF22" s="3">
        <f t="shared" si="8"/>
        <v>0</v>
      </c>
      <c r="AG22" s="3">
        <f t="shared" si="8"/>
        <v>0</v>
      </c>
      <c r="AH22" s="3">
        <f t="shared" si="8"/>
        <v>0</v>
      </c>
      <c r="AI22" s="3">
        <f t="shared" si="8"/>
        <v>0</v>
      </c>
      <c r="AJ22" s="3">
        <f t="shared" si="8"/>
        <v>0</v>
      </c>
      <c r="AK22" s="3">
        <f t="shared" si="8"/>
        <v>0</v>
      </c>
      <c r="AL22" s="3">
        <f t="shared" si="8"/>
        <v>0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0</v>
      </c>
      <c r="AQ22" s="3">
        <f t="shared" si="8"/>
        <v>0</v>
      </c>
      <c r="AR22" s="3">
        <f t="shared" si="8"/>
        <v>2608927.13</v>
      </c>
      <c r="AS22" s="3">
        <f t="shared" si="8"/>
        <v>1132111.58</v>
      </c>
      <c r="AT22" s="3">
        <f t="shared" si="8"/>
        <v>1476815.55</v>
      </c>
      <c r="AU22" s="3">
        <f t="shared" ref="AU22:BZ22" si="9">AU233</f>
        <v>0</v>
      </c>
      <c r="AV22" s="3">
        <f t="shared" si="9"/>
        <v>2415555.7000000002</v>
      </c>
      <c r="AW22" s="3">
        <f t="shared" si="9"/>
        <v>2415555.7000000002</v>
      </c>
      <c r="AX22" s="3">
        <f t="shared" si="9"/>
        <v>0</v>
      </c>
      <c r="AY22" s="3">
        <f t="shared" si="9"/>
        <v>2415555.7000000002</v>
      </c>
      <c r="AZ22" s="3">
        <f t="shared" si="9"/>
        <v>0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CA233</f>
        <v>0</v>
      </c>
      <c r="CB22" s="3">
        <f t="shared" si="10"/>
        <v>0</v>
      </c>
      <c r="CC22" s="3">
        <f t="shared" si="10"/>
        <v>0</v>
      </c>
      <c r="CD22" s="3">
        <f t="shared" si="10"/>
        <v>0</v>
      </c>
      <c r="CE22" s="3">
        <f t="shared" si="10"/>
        <v>0</v>
      </c>
      <c r="CF22" s="3">
        <f t="shared" si="10"/>
        <v>0</v>
      </c>
      <c r="CG22" s="3">
        <f t="shared" si="10"/>
        <v>0</v>
      </c>
      <c r="CH22" s="3">
        <f t="shared" si="10"/>
        <v>0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DG233</f>
        <v>21305030.890000001</v>
      </c>
      <c r="DH22" s="4">
        <f t="shared" si="11"/>
        <v>18191803.469999999</v>
      </c>
      <c r="DI22" s="4">
        <f t="shared" si="11"/>
        <v>188807.74</v>
      </c>
      <c r="DJ22" s="4">
        <f t="shared" si="11"/>
        <v>72042.12</v>
      </c>
      <c r="DK22" s="4">
        <f t="shared" si="11"/>
        <v>2924419.68</v>
      </c>
      <c r="DL22" s="4">
        <f t="shared" si="11"/>
        <v>0</v>
      </c>
      <c r="DM22" s="4">
        <f t="shared" si="11"/>
        <v>5034.1341373400001</v>
      </c>
      <c r="DN22" s="4">
        <f t="shared" si="11"/>
        <v>0</v>
      </c>
      <c r="DO22" s="4">
        <f t="shared" si="11"/>
        <v>0</v>
      </c>
      <c r="DP22" s="4">
        <f t="shared" si="11"/>
        <v>2537504.4300000002</v>
      </c>
      <c r="DQ22" s="4">
        <f t="shared" si="11"/>
        <v>1276391.42</v>
      </c>
      <c r="DR22" s="4">
        <f t="shared" si="11"/>
        <v>0</v>
      </c>
      <c r="DS22" s="4">
        <f t="shared" si="11"/>
        <v>0</v>
      </c>
      <c r="DT22" s="4">
        <f t="shared" si="11"/>
        <v>0</v>
      </c>
      <c r="DU22" s="4">
        <f t="shared" si="11"/>
        <v>0</v>
      </c>
      <c r="DV22" s="4">
        <f t="shared" si="11"/>
        <v>0</v>
      </c>
      <c r="DW22" s="4">
        <f t="shared" si="11"/>
        <v>0</v>
      </c>
      <c r="DX22" s="4">
        <f t="shared" si="11"/>
        <v>0</v>
      </c>
      <c r="DY22" s="4">
        <f t="shared" si="11"/>
        <v>0</v>
      </c>
      <c r="DZ22" s="4">
        <f t="shared" si="11"/>
        <v>0</v>
      </c>
      <c r="EA22" s="4">
        <f t="shared" si="11"/>
        <v>0</v>
      </c>
      <c r="EB22" s="4">
        <f t="shared" si="11"/>
        <v>0</v>
      </c>
      <c r="EC22" s="4">
        <f t="shared" si="11"/>
        <v>0</v>
      </c>
      <c r="ED22" s="4">
        <f t="shared" si="11"/>
        <v>0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0</v>
      </c>
      <c r="EI22" s="4">
        <f t="shared" si="11"/>
        <v>0</v>
      </c>
      <c r="EJ22" s="4">
        <f t="shared" si="11"/>
        <v>25234194.120000001</v>
      </c>
      <c r="EK22" s="4">
        <f t="shared" si="11"/>
        <v>8974789.1500000004</v>
      </c>
      <c r="EL22" s="4">
        <f t="shared" si="11"/>
        <v>16259404.970000001</v>
      </c>
      <c r="EM22" s="4">
        <f t="shared" ref="EM22:FR22" si="12">EM233</f>
        <v>0</v>
      </c>
      <c r="EN22" s="4">
        <f t="shared" si="12"/>
        <v>18191803.469999999</v>
      </c>
      <c r="EO22" s="4">
        <f t="shared" si="12"/>
        <v>18191803.469999999</v>
      </c>
      <c r="EP22" s="4">
        <f t="shared" si="12"/>
        <v>0</v>
      </c>
      <c r="EQ22" s="4">
        <f t="shared" si="12"/>
        <v>18191803.469999999</v>
      </c>
      <c r="ER22" s="4">
        <f t="shared" si="12"/>
        <v>0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FS233</f>
        <v>0</v>
      </c>
      <c r="FT22" s="4">
        <f t="shared" si="13"/>
        <v>0</v>
      </c>
      <c r="FU22" s="4">
        <f t="shared" si="13"/>
        <v>0</v>
      </c>
      <c r="FV22" s="4">
        <f t="shared" si="13"/>
        <v>0</v>
      </c>
      <c r="FW22" s="4">
        <f t="shared" si="13"/>
        <v>0</v>
      </c>
      <c r="FX22" s="4">
        <f t="shared" si="13"/>
        <v>0</v>
      </c>
      <c r="FY22" s="4">
        <f t="shared" si="13"/>
        <v>0</v>
      </c>
      <c r="FZ22" s="4">
        <f t="shared" si="13"/>
        <v>0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55">
      <c r="A24" s="1">
        <v>4</v>
      </c>
      <c r="B24" s="1">
        <v>1</v>
      </c>
      <c r="C24" s="1"/>
      <c r="D24" s="1">
        <f>ROW(A101)</f>
        <v>101</v>
      </c>
      <c r="E24" s="1"/>
      <c r="F24" s="1" t="s">
        <v>17</v>
      </c>
      <c r="G24" s="1" t="s">
        <v>18</v>
      </c>
      <c r="H24" s="1" t="s">
        <v>4</v>
      </c>
      <c r="I24" s="1">
        <v>0</v>
      </c>
      <c r="J24" s="1"/>
      <c r="K24" s="1">
        <v>0</v>
      </c>
      <c r="L24" s="1"/>
      <c r="M24" s="1" t="s">
        <v>4</v>
      </c>
      <c r="N24" s="1"/>
      <c r="O24" s="1"/>
      <c r="P24" s="1"/>
      <c r="Q24" s="1"/>
      <c r="R24" s="1"/>
      <c r="S24" s="1">
        <v>0</v>
      </c>
      <c r="T24" s="1">
        <v>0</v>
      </c>
      <c r="U24" s="1" t="s">
        <v>4</v>
      </c>
      <c r="V24" s="1">
        <v>0</v>
      </c>
      <c r="W24" s="1"/>
      <c r="X24" s="1"/>
      <c r="Y24" s="1"/>
      <c r="Z24" s="1"/>
      <c r="AA24" s="1"/>
      <c r="AB24" s="1" t="s">
        <v>4</v>
      </c>
      <c r="AC24" s="1" t="s">
        <v>4</v>
      </c>
      <c r="AD24" s="1" t="s">
        <v>4</v>
      </c>
      <c r="AE24" s="1" t="s">
        <v>4</v>
      </c>
      <c r="AF24" s="1" t="s">
        <v>4</v>
      </c>
      <c r="AG24" s="1" t="s">
        <v>4</v>
      </c>
      <c r="AH24" s="1"/>
      <c r="AI24" s="1"/>
      <c r="AJ24" s="1"/>
      <c r="AK24" s="1"/>
      <c r="AL24" s="1"/>
      <c r="AM24" s="1"/>
      <c r="AN24" s="1"/>
      <c r="AO24" s="1"/>
      <c r="AP24" s="1" t="s">
        <v>4</v>
      </c>
      <c r="AQ24" s="1" t="s">
        <v>4</v>
      </c>
      <c r="AR24" s="1" t="s">
        <v>4</v>
      </c>
      <c r="AS24" s="1"/>
      <c r="AT24" s="1"/>
      <c r="AU24" s="1"/>
      <c r="AV24" s="1"/>
      <c r="AW24" s="1"/>
      <c r="AX24" s="1"/>
      <c r="AY24" s="1"/>
      <c r="AZ24" s="1" t="s">
        <v>4</v>
      </c>
      <c r="BA24" s="1"/>
      <c r="BB24" s="1" t="s">
        <v>4</v>
      </c>
      <c r="BC24" s="1" t="s">
        <v>4</v>
      </c>
      <c r="BD24" s="1" t="s">
        <v>4</v>
      </c>
      <c r="BE24" s="1" t="s">
        <v>4</v>
      </c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1" t="s">
        <v>4</v>
      </c>
      <c r="BL24" s="1" t="s">
        <v>4</v>
      </c>
      <c r="BM24" s="1" t="s">
        <v>4</v>
      </c>
      <c r="BN24" s="1" t="s">
        <v>4</v>
      </c>
      <c r="BO24" s="1" t="s">
        <v>4</v>
      </c>
      <c r="BP24" s="1" t="s">
        <v>4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55">
      <c r="A26" s="3">
        <v>52</v>
      </c>
      <c r="B26" s="3">
        <f t="shared" ref="B26:G26" si="14">B101</f>
        <v>1</v>
      </c>
      <c r="C26" s="3">
        <f t="shared" si="14"/>
        <v>4</v>
      </c>
      <c r="D26" s="3">
        <f t="shared" si="14"/>
        <v>24</v>
      </c>
      <c r="E26" s="3">
        <f t="shared" si="14"/>
        <v>0</v>
      </c>
      <c r="F26" s="3" t="str">
        <f t="shared" si="14"/>
        <v>Новый раздел</v>
      </c>
      <c r="G26" s="3" t="str">
        <f t="shared" si="14"/>
        <v>Строительные работы</v>
      </c>
      <c r="H26" s="3"/>
      <c r="I26" s="3"/>
      <c r="J26" s="3"/>
      <c r="K26" s="3"/>
      <c r="L26" s="3"/>
      <c r="M26" s="3"/>
      <c r="N26" s="3"/>
      <c r="O26" s="3">
        <f t="shared" ref="O26:AT26" si="15">O101</f>
        <v>1083821.95</v>
      </c>
      <c r="P26" s="3">
        <f t="shared" si="15"/>
        <v>1056747.45</v>
      </c>
      <c r="Q26" s="3">
        <f t="shared" si="15"/>
        <v>594.62</v>
      </c>
      <c r="R26" s="3">
        <f t="shared" si="15"/>
        <v>77.89</v>
      </c>
      <c r="S26" s="3">
        <f t="shared" si="15"/>
        <v>26479.88</v>
      </c>
      <c r="T26" s="3">
        <f t="shared" si="15"/>
        <v>0</v>
      </c>
      <c r="U26" s="3">
        <f t="shared" si="15"/>
        <v>2132.6121447400001</v>
      </c>
      <c r="V26" s="3">
        <f t="shared" si="15"/>
        <v>0</v>
      </c>
      <c r="W26" s="3">
        <f t="shared" si="15"/>
        <v>0</v>
      </c>
      <c r="X26" s="3">
        <f t="shared" si="15"/>
        <v>25479.84</v>
      </c>
      <c r="Y26" s="3">
        <f t="shared" si="15"/>
        <v>22673.47</v>
      </c>
      <c r="Z26" s="3">
        <f t="shared" si="15"/>
        <v>0</v>
      </c>
      <c r="AA26" s="3">
        <f t="shared" si="15"/>
        <v>0</v>
      </c>
      <c r="AB26" s="3">
        <f t="shared" si="15"/>
        <v>1083821.95</v>
      </c>
      <c r="AC26" s="3">
        <f t="shared" si="15"/>
        <v>1056747.45</v>
      </c>
      <c r="AD26" s="3">
        <f t="shared" si="15"/>
        <v>594.62</v>
      </c>
      <c r="AE26" s="3">
        <f t="shared" si="15"/>
        <v>77.89</v>
      </c>
      <c r="AF26" s="3">
        <f t="shared" si="15"/>
        <v>26479.88</v>
      </c>
      <c r="AG26" s="3">
        <f t="shared" si="15"/>
        <v>0</v>
      </c>
      <c r="AH26" s="3">
        <f t="shared" si="15"/>
        <v>2132.6121447400001</v>
      </c>
      <c r="AI26" s="3">
        <f t="shared" si="15"/>
        <v>0</v>
      </c>
      <c r="AJ26" s="3">
        <f t="shared" si="15"/>
        <v>0</v>
      </c>
      <c r="AK26" s="3">
        <f t="shared" si="15"/>
        <v>25479.84</v>
      </c>
      <c r="AL26" s="3">
        <f t="shared" si="15"/>
        <v>22673.47</v>
      </c>
      <c r="AM26" s="3">
        <f t="shared" si="15"/>
        <v>0</v>
      </c>
      <c r="AN26" s="3">
        <f t="shared" si="15"/>
        <v>0</v>
      </c>
      <c r="AO26" s="3">
        <f t="shared" si="15"/>
        <v>0</v>
      </c>
      <c r="AP26" s="3">
        <f t="shared" si="15"/>
        <v>0</v>
      </c>
      <c r="AQ26" s="3">
        <f t="shared" si="15"/>
        <v>0</v>
      </c>
      <c r="AR26" s="3">
        <f t="shared" si="15"/>
        <v>1132111.58</v>
      </c>
      <c r="AS26" s="3">
        <f t="shared" si="15"/>
        <v>1132111.58</v>
      </c>
      <c r="AT26" s="3">
        <f t="shared" si="15"/>
        <v>0</v>
      </c>
      <c r="AU26" s="3">
        <f t="shared" ref="AU26:BZ26" si="16">AU101</f>
        <v>0</v>
      </c>
      <c r="AV26" s="3">
        <f t="shared" si="16"/>
        <v>1056747.45</v>
      </c>
      <c r="AW26" s="3">
        <f t="shared" si="16"/>
        <v>1056747.45</v>
      </c>
      <c r="AX26" s="3">
        <f t="shared" si="16"/>
        <v>0</v>
      </c>
      <c r="AY26" s="3">
        <f t="shared" si="16"/>
        <v>1056747.45</v>
      </c>
      <c r="AZ26" s="3">
        <f t="shared" si="16"/>
        <v>0</v>
      </c>
      <c r="BA26" s="3">
        <f t="shared" si="16"/>
        <v>0</v>
      </c>
      <c r="BB26" s="3">
        <f t="shared" si="16"/>
        <v>0</v>
      </c>
      <c r="BC26" s="3">
        <f t="shared" si="16"/>
        <v>0</v>
      </c>
      <c r="BD26" s="3">
        <f t="shared" si="16"/>
        <v>0</v>
      </c>
      <c r="BE26" s="3">
        <f t="shared" si="16"/>
        <v>0</v>
      </c>
      <c r="BF26" s="3">
        <f t="shared" si="16"/>
        <v>0</v>
      </c>
      <c r="BG26" s="3">
        <f t="shared" si="16"/>
        <v>0</v>
      </c>
      <c r="BH26" s="3">
        <f t="shared" si="16"/>
        <v>0</v>
      </c>
      <c r="BI26" s="3">
        <f t="shared" si="16"/>
        <v>0</v>
      </c>
      <c r="BJ26" s="3">
        <f t="shared" si="16"/>
        <v>0</v>
      </c>
      <c r="BK26" s="3">
        <f t="shared" si="16"/>
        <v>0</v>
      </c>
      <c r="BL26" s="3">
        <f t="shared" si="16"/>
        <v>0</v>
      </c>
      <c r="BM26" s="3">
        <f t="shared" si="16"/>
        <v>0</v>
      </c>
      <c r="BN26" s="3">
        <f t="shared" si="16"/>
        <v>0</v>
      </c>
      <c r="BO26" s="3">
        <f t="shared" si="16"/>
        <v>0</v>
      </c>
      <c r="BP26" s="3">
        <f t="shared" si="16"/>
        <v>0</v>
      </c>
      <c r="BQ26" s="3">
        <f t="shared" si="16"/>
        <v>0</v>
      </c>
      <c r="BR26" s="3">
        <f t="shared" si="16"/>
        <v>0</v>
      </c>
      <c r="BS26" s="3">
        <f t="shared" si="16"/>
        <v>0</v>
      </c>
      <c r="BT26" s="3">
        <f t="shared" si="16"/>
        <v>0</v>
      </c>
      <c r="BU26" s="3">
        <f t="shared" si="16"/>
        <v>0</v>
      </c>
      <c r="BV26" s="3">
        <f t="shared" si="16"/>
        <v>0</v>
      </c>
      <c r="BW26" s="3">
        <f t="shared" si="16"/>
        <v>0</v>
      </c>
      <c r="BX26" s="3">
        <f t="shared" si="16"/>
        <v>0</v>
      </c>
      <c r="BY26" s="3">
        <f t="shared" si="16"/>
        <v>0</v>
      </c>
      <c r="BZ26" s="3">
        <f t="shared" si="16"/>
        <v>0</v>
      </c>
      <c r="CA26" s="3">
        <f t="shared" ref="CA26:DF26" si="17">CA101</f>
        <v>1132111.58</v>
      </c>
      <c r="CB26" s="3">
        <f t="shared" si="17"/>
        <v>1132111.58</v>
      </c>
      <c r="CC26" s="3">
        <f t="shared" si="17"/>
        <v>0</v>
      </c>
      <c r="CD26" s="3">
        <f t="shared" si="17"/>
        <v>0</v>
      </c>
      <c r="CE26" s="3">
        <f t="shared" si="17"/>
        <v>1056747.45</v>
      </c>
      <c r="CF26" s="3">
        <f t="shared" si="17"/>
        <v>1056747.45</v>
      </c>
      <c r="CG26" s="3">
        <f t="shared" si="17"/>
        <v>0</v>
      </c>
      <c r="CH26" s="3">
        <f t="shared" si="17"/>
        <v>1056747.45</v>
      </c>
      <c r="CI26" s="3">
        <f t="shared" si="17"/>
        <v>0</v>
      </c>
      <c r="CJ26" s="3">
        <f t="shared" si="17"/>
        <v>0</v>
      </c>
      <c r="CK26" s="3">
        <f t="shared" si="17"/>
        <v>0</v>
      </c>
      <c r="CL26" s="3">
        <f t="shared" si="17"/>
        <v>0</v>
      </c>
      <c r="CM26" s="3">
        <f t="shared" si="17"/>
        <v>0</v>
      </c>
      <c r="CN26" s="3">
        <f t="shared" si="17"/>
        <v>0</v>
      </c>
      <c r="CO26" s="3">
        <f t="shared" si="17"/>
        <v>0</v>
      </c>
      <c r="CP26" s="3">
        <f t="shared" si="17"/>
        <v>0</v>
      </c>
      <c r="CQ26" s="3">
        <f t="shared" si="17"/>
        <v>0</v>
      </c>
      <c r="CR26" s="3">
        <f t="shared" si="17"/>
        <v>0</v>
      </c>
      <c r="CS26" s="3">
        <f t="shared" si="17"/>
        <v>0</v>
      </c>
      <c r="CT26" s="3">
        <f t="shared" si="17"/>
        <v>0</v>
      </c>
      <c r="CU26" s="3">
        <f t="shared" si="17"/>
        <v>0</v>
      </c>
      <c r="CV26" s="3">
        <f t="shared" si="17"/>
        <v>0</v>
      </c>
      <c r="CW26" s="3">
        <f t="shared" si="17"/>
        <v>0</v>
      </c>
      <c r="CX26" s="3">
        <f t="shared" si="17"/>
        <v>0</v>
      </c>
      <c r="CY26" s="3">
        <f t="shared" si="17"/>
        <v>0</v>
      </c>
      <c r="CZ26" s="3">
        <f t="shared" si="17"/>
        <v>0</v>
      </c>
      <c r="DA26" s="3">
        <f t="shared" si="17"/>
        <v>0</v>
      </c>
      <c r="DB26" s="3">
        <f t="shared" si="17"/>
        <v>0</v>
      </c>
      <c r="DC26" s="3">
        <f t="shared" si="17"/>
        <v>0</v>
      </c>
      <c r="DD26" s="3">
        <f t="shared" si="17"/>
        <v>0</v>
      </c>
      <c r="DE26" s="3">
        <f t="shared" si="17"/>
        <v>0</v>
      </c>
      <c r="DF26" s="3">
        <f t="shared" si="17"/>
        <v>0</v>
      </c>
      <c r="DG26" s="4">
        <f t="shared" ref="DG26:EL26" si="18">DG101</f>
        <v>7434692.1100000003</v>
      </c>
      <c r="DH26" s="4">
        <f t="shared" si="18"/>
        <v>6190358.8300000001</v>
      </c>
      <c r="DI26" s="4">
        <f t="shared" si="18"/>
        <v>8517.2800000000007</v>
      </c>
      <c r="DJ26" s="4">
        <f t="shared" si="18"/>
        <v>3635.11</v>
      </c>
      <c r="DK26" s="4">
        <f t="shared" si="18"/>
        <v>1235816</v>
      </c>
      <c r="DL26" s="4">
        <f t="shared" si="18"/>
        <v>0</v>
      </c>
      <c r="DM26" s="4">
        <f t="shared" si="18"/>
        <v>2132.6121447400001</v>
      </c>
      <c r="DN26" s="4">
        <f t="shared" si="18"/>
        <v>0</v>
      </c>
      <c r="DO26" s="4">
        <f t="shared" si="18"/>
        <v>0</v>
      </c>
      <c r="DP26" s="4">
        <f t="shared" si="18"/>
        <v>983989.04</v>
      </c>
      <c r="DQ26" s="4">
        <f t="shared" si="18"/>
        <v>550291.82999999996</v>
      </c>
      <c r="DR26" s="4">
        <f t="shared" si="18"/>
        <v>0</v>
      </c>
      <c r="DS26" s="4">
        <f t="shared" si="18"/>
        <v>0</v>
      </c>
      <c r="DT26" s="4">
        <f t="shared" si="18"/>
        <v>7434692.1100000003</v>
      </c>
      <c r="DU26" s="4">
        <f t="shared" si="18"/>
        <v>6190358.8300000001</v>
      </c>
      <c r="DV26" s="4">
        <f t="shared" si="18"/>
        <v>8517.2800000000007</v>
      </c>
      <c r="DW26" s="4">
        <f t="shared" si="18"/>
        <v>3635.11</v>
      </c>
      <c r="DX26" s="4">
        <f t="shared" si="18"/>
        <v>1235816</v>
      </c>
      <c r="DY26" s="4">
        <f t="shared" si="18"/>
        <v>0</v>
      </c>
      <c r="DZ26" s="4">
        <f t="shared" si="18"/>
        <v>2132.6121447400001</v>
      </c>
      <c r="EA26" s="4">
        <f t="shared" si="18"/>
        <v>0</v>
      </c>
      <c r="EB26" s="4">
        <f t="shared" si="18"/>
        <v>0</v>
      </c>
      <c r="EC26" s="4">
        <f t="shared" si="18"/>
        <v>983989.04</v>
      </c>
      <c r="ED26" s="4">
        <f t="shared" si="18"/>
        <v>550291.82999999996</v>
      </c>
      <c r="EE26" s="4">
        <f t="shared" si="18"/>
        <v>0</v>
      </c>
      <c r="EF26" s="4">
        <f t="shared" si="18"/>
        <v>0</v>
      </c>
      <c r="EG26" s="4">
        <f t="shared" si="18"/>
        <v>0</v>
      </c>
      <c r="EH26" s="4">
        <f t="shared" si="18"/>
        <v>0</v>
      </c>
      <c r="EI26" s="4">
        <f t="shared" si="18"/>
        <v>0</v>
      </c>
      <c r="EJ26" s="4">
        <f t="shared" si="18"/>
        <v>8974789.1500000004</v>
      </c>
      <c r="EK26" s="4">
        <f t="shared" si="18"/>
        <v>8974789.1500000004</v>
      </c>
      <c r="EL26" s="4">
        <f t="shared" si="18"/>
        <v>0</v>
      </c>
      <c r="EM26" s="4">
        <f t="shared" ref="EM26:FR26" si="19">EM101</f>
        <v>0</v>
      </c>
      <c r="EN26" s="4">
        <f t="shared" si="19"/>
        <v>6190358.8300000001</v>
      </c>
      <c r="EO26" s="4">
        <f t="shared" si="19"/>
        <v>6190358.8300000001</v>
      </c>
      <c r="EP26" s="4">
        <f t="shared" si="19"/>
        <v>0</v>
      </c>
      <c r="EQ26" s="4">
        <f t="shared" si="19"/>
        <v>6190358.8300000001</v>
      </c>
      <c r="ER26" s="4">
        <f t="shared" si="19"/>
        <v>0</v>
      </c>
      <c r="ES26" s="4">
        <f t="shared" si="19"/>
        <v>0</v>
      </c>
      <c r="ET26" s="4">
        <f t="shared" si="19"/>
        <v>0</v>
      </c>
      <c r="EU26" s="4">
        <f t="shared" si="19"/>
        <v>0</v>
      </c>
      <c r="EV26" s="4">
        <f t="shared" si="19"/>
        <v>0</v>
      </c>
      <c r="EW26" s="4">
        <f t="shared" si="19"/>
        <v>0</v>
      </c>
      <c r="EX26" s="4">
        <f t="shared" si="19"/>
        <v>0</v>
      </c>
      <c r="EY26" s="4">
        <f t="shared" si="19"/>
        <v>0</v>
      </c>
      <c r="EZ26" s="4">
        <f t="shared" si="19"/>
        <v>0</v>
      </c>
      <c r="FA26" s="4">
        <f t="shared" si="19"/>
        <v>0</v>
      </c>
      <c r="FB26" s="4">
        <f t="shared" si="19"/>
        <v>0</v>
      </c>
      <c r="FC26" s="4">
        <f t="shared" si="19"/>
        <v>0</v>
      </c>
      <c r="FD26" s="4">
        <f t="shared" si="19"/>
        <v>0</v>
      </c>
      <c r="FE26" s="4">
        <f t="shared" si="19"/>
        <v>0</v>
      </c>
      <c r="FF26" s="4">
        <f t="shared" si="19"/>
        <v>0</v>
      </c>
      <c r="FG26" s="4">
        <f t="shared" si="19"/>
        <v>0</v>
      </c>
      <c r="FH26" s="4">
        <f t="shared" si="19"/>
        <v>0</v>
      </c>
      <c r="FI26" s="4">
        <f t="shared" si="19"/>
        <v>0</v>
      </c>
      <c r="FJ26" s="4">
        <f t="shared" si="19"/>
        <v>0</v>
      </c>
      <c r="FK26" s="4">
        <f t="shared" si="19"/>
        <v>0</v>
      </c>
      <c r="FL26" s="4">
        <f t="shared" si="19"/>
        <v>0</v>
      </c>
      <c r="FM26" s="4">
        <f t="shared" si="19"/>
        <v>0</v>
      </c>
      <c r="FN26" s="4">
        <f t="shared" si="19"/>
        <v>0</v>
      </c>
      <c r="FO26" s="4">
        <f t="shared" si="19"/>
        <v>0</v>
      </c>
      <c r="FP26" s="4">
        <f t="shared" si="19"/>
        <v>0</v>
      </c>
      <c r="FQ26" s="4">
        <f t="shared" si="19"/>
        <v>0</v>
      </c>
      <c r="FR26" s="4">
        <f t="shared" si="19"/>
        <v>0</v>
      </c>
      <c r="FS26" s="4">
        <f t="shared" ref="FS26:GX26" si="20">FS101</f>
        <v>8974789.1500000004</v>
      </c>
      <c r="FT26" s="4">
        <f t="shared" si="20"/>
        <v>8974789.1500000004</v>
      </c>
      <c r="FU26" s="4">
        <f t="shared" si="20"/>
        <v>0</v>
      </c>
      <c r="FV26" s="4">
        <f t="shared" si="20"/>
        <v>0</v>
      </c>
      <c r="FW26" s="4">
        <f t="shared" si="20"/>
        <v>6190358.8300000001</v>
      </c>
      <c r="FX26" s="4">
        <f t="shared" si="20"/>
        <v>6190358.8300000001</v>
      </c>
      <c r="FY26" s="4">
        <f t="shared" si="20"/>
        <v>0</v>
      </c>
      <c r="FZ26" s="4">
        <f t="shared" si="20"/>
        <v>6190358.8300000001</v>
      </c>
      <c r="GA26" s="4">
        <f t="shared" si="20"/>
        <v>0</v>
      </c>
      <c r="GB26" s="4">
        <f t="shared" si="20"/>
        <v>0</v>
      </c>
      <c r="GC26" s="4">
        <f t="shared" si="20"/>
        <v>0</v>
      </c>
      <c r="GD26" s="4">
        <f t="shared" si="20"/>
        <v>0</v>
      </c>
      <c r="GE26" s="4">
        <f t="shared" si="20"/>
        <v>0</v>
      </c>
      <c r="GF26" s="4">
        <f t="shared" si="20"/>
        <v>0</v>
      </c>
      <c r="GG26" s="4">
        <f t="shared" si="20"/>
        <v>0</v>
      </c>
      <c r="GH26" s="4">
        <f t="shared" si="20"/>
        <v>0</v>
      </c>
      <c r="GI26" s="4">
        <f t="shared" si="20"/>
        <v>0</v>
      </c>
      <c r="GJ26" s="4">
        <f t="shared" si="20"/>
        <v>0</v>
      </c>
      <c r="GK26" s="4">
        <f t="shared" si="20"/>
        <v>0</v>
      </c>
      <c r="GL26" s="4">
        <f t="shared" si="20"/>
        <v>0</v>
      </c>
      <c r="GM26" s="4">
        <f t="shared" si="20"/>
        <v>0</v>
      </c>
      <c r="GN26" s="4">
        <f t="shared" si="20"/>
        <v>0</v>
      </c>
      <c r="GO26" s="4">
        <f t="shared" si="20"/>
        <v>0</v>
      </c>
      <c r="GP26" s="4">
        <f t="shared" si="20"/>
        <v>0</v>
      </c>
      <c r="GQ26" s="4">
        <f t="shared" si="20"/>
        <v>0</v>
      </c>
      <c r="GR26" s="4">
        <f t="shared" si="20"/>
        <v>0</v>
      </c>
      <c r="GS26" s="4">
        <f t="shared" si="20"/>
        <v>0</v>
      </c>
      <c r="GT26" s="4">
        <f t="shared" si="20"/>
        <v>0</v>
      </c>
      <c r="GU26" s="4">
        <f t="shared" si="20"/>
        <v>0</v>
      </c>
      <c r="GV26" s="4">
        <f t="shared" si="20"/>
        <v>0</v>
      </c>
      <c r="GW26" s="4">
        <f t="shared" si="20"/>
        <v>0</v>
      </c>
      <c r="GX26" s="4">
        <f t="shared" si="20"/>
        <v>0</v>
      </c>
    </row>
    <row r="28" spans="1:255">
      <c r="A28" s="2">
        <v>19</v>
      </c>
      <c r="B28" s="2">
        <v>1</v>
      </c>
      <c r="C28" s="2"/>
      <c r="D28" s="2"/>
      <c r="E28" s="2"/>
      <c r="F28" s="2" t="s">
        <v>4</v>
      </c>
      <c r="G28" s="2" t="s">
        <v>19</v>
      </c>
      <c r="H28" s="2" t="s">
        <v>4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>
        <v>1</v>
      </c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>
        <v>0</v>
      </c>
      <c r="IL28" s="2"/>
      <c r="IM28" s="2"/>
      <c r="IN28" s="2"/>
      <c r="IO28" s="2"/>
      <c r="IP28" s="2"/>
      <c r="IQ28" s="2"/>
      <c r="IR28" s="2"/>
      <c r="IS28" s="2"/>
      <c r="IT28" s="2"/>
      <c r="IU28" s="2"/>
    </row>
    <row r="29" spans="1:255">
      <c r="A29" s="2">
        <v>17</v>
      </c>
      <c r="B29" s="2">
        <v>1</v>
      </c>
      <c r="C29" s="2">
        <f>ROW(SmtRes!A4)</f>
        <v>4</v>
      </c>
      <c r="D29" s="2">
        <f>ROW(EtalonRes!A4)</f>
        <v>4</v>
      </c>
      <c r="E29" s="2" t="s">
        <v>20</v>
      </c>
      <c r="F29" s="2" t="s">
        <v>21</v>
      </c>
      <c r="G29" s="2" t="s">
        <v>22</v>
      </c>
      <c r="H29" s="2" t="s">
        <v>23</v>
      </c>
      <c r="I29" s="2">
        <f>ROUND((2)*3*2/100,9)</f>
        <v>0.12</v>
      </c>
      <c r="J29" s="2">
        <v>0</v>
      </c>
      <c r="K29" s="2">
        <f>ROUND((2)*2/100,9)</f>
        <v>0.04</v>
      </c>
      <c r="L29" s="2"/>
      <c r="M29" s="2"/>
      <c r="N29" s="2"/>
      <c r="O29" s="2">
        <f t="shared" ref="O29:O74" si="21">ROUND(CP29,2)</f>
        <v>271.44</v>
      </c>
      <c r="P29" s="2">
        <f t="shared" ref="P29:P74" si="22">ROUND((ROUND((AC29*AW29*I29),2)*BC29),2)</f>
        <v>0</v>
      </c>
      <c r="Q29" s="2">
        <f>(ROUND((ROUND((((ET29*1.1))*AV29*I29),2)*BB29),2)+ROUND((ROUND(((AE29-((EU29*1.1)))*AV29*I29),2)*BS29),2))</f>
        <v>160.97999999999999</v>
      </c>
      <c r="R29" s="2">
        <f t="shared" ref="R29:R74" si="23">ROUND((ROUND((AE29*AV29*I29),2)*BS29),2)</f>
        <v>58.08</v>
      </c>
      <c r="S29" s="2">
        <f t="shared" ref="S29:S74" si="24">ROUND((ROUND((AF29*AV29*I29),2)*BA29),2)</f>
        <v>110.46</v>
      </c>
      <c r="T29" s="2">
        <f t="shared" ref="T29:T74" si="25">ROUND(CU29*I29,2)</f>
        <v>0</v>
      </c>
      <c r="U29" s="2">
        <f t="shared" ref="U29:U74" si="26">CV29*I29</f>
        <v>10.142791560000001</v>
      </c>
      <c r="V29" s="2">
        <f t="shared" ref="V29:V74" si="27">CW29*I29</f>
        <v>0</v>
      </c>
      <c r="W29" s="2">
        <f t="shared" ref="W29:W74" si="28">ROUND(CX29*I29,2)</f>
        <v>0</v>
      </c>
      <c r="X29" s="2">
        <f t="shared" ref="X29:X74" si="29">ROUND(CY29,2)</f>
        <v>100.52</v>
      </c>
      <c r="Y29" s="2">
        <f t="shared" ref="Y29:Y74" si="30">ROUND(CZ29,2)</f>
        <v>77.319999999999993</v>
      </c>
      <c r="Z29" s="2"/>
      <c r="AA29" s="2">
        <v>70335979</v>
      </c>
      <c r="AB29" s="2">
        <f t="shared" ref="AB29:AB74" si="31">ROUND((AC29+AD29+AF29),6)</f>
        <v>2160.4549999999999</v>
      </c>
      <c r="AC29" s="2">
        <f>ROUND(((ES29*1)),6)</f>
        <v>0</v>
      </c>
      <c r="AD29" s="2">
        <f>ROUND(((((ET29*1.1))-((EU29*1.1)))+AE29),6)</f>
        <v>1281.3130000000001</v>
      </c>
      <c r="AE29" s="2">
        <f t="shared" ref="AE29:AF32" si="32">ROUND(((EU29*1.1)),6)</f>
        <v>462.27499999999998</v>
      </c>
      <c r="AF29" s="2">
        <f t="shared" si="32"/>
        <v>879.14200000000005</v>
      </c>
      <c r="AG29" s="2">
        <f t="shared" ref="AG29:AG74" si="33">ROUND((AP29),6)</f>
        <v>0</v>
      </c>
      <c r="AH29" s="2">
        <f t="shared" ref="AH29:AI32" si="34">((EW29*1.1))</f>
        <v>80.729000000000013</v>
      </c>
      <c r="AI29" s="2">
        <f t="shared" si="34"/>
        <v>0</v>
      </c>
      <c r="AJ29" s="2">
        <f t="shared" ref="AJ29:AJ74" si="35">(AS29)</f>
        <v>0</v>
      </c>
      <c r="AK29" s="2">
        <v>1964.05</v>
      </c>
      <c r="AL29" s="2">
        <v>0</v>
      </c>
      <c r="AM29" s="2">
        <v>1164.83</v>
      </c>
      <c r="AN29" s="2">
        <v>420.25</v>
      </c>
      <c r="AO29" s="2">
        <v>799.22</v>
      </c>
      <c r="AP29" s="2">
        <v>0</v>
      </c>
      <c r="AQ29" s="2">
        <v>73.39</v>
      </c>
      <c r="AR29" s="2">
        <v>0</v>
      </c>
      <c r="AS29" s="2">
        <v>0</v>
      </c>
      <c r="AT29" s="2">
        <v>91</v>
      </c>
      <c r="AU29" s="2">
        <v>70</v>
      </c>
      <c r="AV29" s="2">
        <v>1.0469999999999999</v>
      </c>
      <c r="AW29" s="2">
        <v>1.002</v>
      </c>
      <c r="AX29" s="2"/>
      <c r="AY29" s="2"/>
      <c r="AZ29" s="2">
        <v>1</v>
      </c>
      <c r="BA29" s="2">
        <v>1</v>
      </c>
      <c r="BB29" s="2">
        <v>1</v>
      </c>
      <c r="BC29" s="2">
        <v>1</v>
      </c>
      <c r="BD29" s="2" t="s">
        <v>4</v>
      </c>
      <c r="BE29" s="2" t="s">
        <v>4</v>
      </c>
      <c r="BF29" s="2" t="s">
        <v>4</v>
      </c>
      <c r="BG29" s="2" t="s">
        <v>4</v>
      </c>
      <c r="BH29" s="2">
        <v>0</v>
      </c>
      <c r="BI29" s="2">
        <v>1</v>
      </c>
      <c r="BJ29" s="2" t="s">
        <v>24</v>
      </c>
      <c r="BK29" s="2"/>
      <c r="BL29" s="2"/>
      <c r="BM29" s="2">
        <v>682</v>
      </c>
      <c r="BN29" s="2">
        <v>0</v>
      </c>
      <c r="BO29" s="2" t="s">
        <v>4</v>
      </c>
      <c r="BP29" s="2">
        <v>0</v>
      </c>
      <c r="BQ29" s="2">
        <v>60</v>
      </c>
      <c r="BR29" s="2">
        <v>0</v>
      </c>
      <c r="BS29" s="2">
        <v>1</v>
      </c>
      <c r="BT29" s="2">
        <v>1</v>
      </c>
      <c r="BU29" s="2">
        <v>1</v>
      </c>
      <c r="BV29" s="2">
        <v>1</v>
      </c>
      <c r="BW29" s="2">
        <v>1</v>
      </c>
      <c r="BX29" s="2">
        <v>1</v>
      </c>
      <c r="BY29" s="2" t="s">
        <v>4</v>
      </c>
      <c r="BZ29" s="2">
        <v>91</v>
      </c>
      <c r="CA29" s="2">
        <v>70</v>
      </c>
      <c r="CB29" s="2" t="s">
        <v>4</v>
      </c>
      <c r="CC29" s="2"/>
      <c r="CD29" s="2"/>
      <c r="CE29" s="2">
        <v>30</v>
      </c>
      <c r="CF29" s="2">
        <v>0</v>
      </c>
      <c r="CG29" s="2">
        <v>0</v>
      </c>
      <c r="CH29" s="2"/>
      <c r="CI29" s="2"/>
      <c r="CJ29" s="2"/>
      <c r="CK29" s="2"/>
      <c r="CL29" s="2"/>
      <c r="CM29" s="2">
        <v>0</v>
      </c>
      <c r="CN29" s="2" t="s">
        <v>590</v>
      </c>
      <c r="CO29" s="2">
        <v>0</v>
      </c>
      <c r="CP29" s="2">
        <f t="shared" ref="CP29:CP74" si="36">(P29+Q29+S29)</f>
        <v>271.44</v>
      </c>
      <c r="CQ29" s="2">
        <f t="shared" ref="CQ29:CQ74" si="37">ROUND((ROUND((AC29*AW29*1),2)*BC29),2)</f>
        <v>0</v>
      </c>
      <c r="CR29" s="2">
        <f>(ROUND((ROUND((((ET29*1.1))*AV29*1),2)*BB29),2)+ROUND((ROUND(((AE29-((EU29*1.1)))*AV29*1),2)*BS29),2))</f>
        <v>1341.53</v>
      </c>
      <c r="CS29" s="2">
        <f t="shared" ref="CS29:CS74" si="38">ROUND((ROUND((AE29*AV29*1),2)*BS29),2)</f>
        <v>484</v>
      </c>
      <c r="CT29" s="2">
        <f t="shared" ref="CT29:CT74" si="39">ROUND((ROUND((AF29*AV29*1),2)*BA29),2)</f>
        <v>920.46</v>
      </c>
      <c r="CU29" s="2">
        <f t="shared" ref="CU29:CU74" si="40">AG29</f>
        <v>0</v>
      </c>
      <c r="CV29" s="2">
        <f t="shared" ref="CV29:CV74" si="41">(AH29*AV29)</f>
        <v>84.523263000000014</v>
      </c>
      <c r="CW29" s="2">
        <f t="shared" ref="CW29:CW74" si="42">AI29</f>
        <v>0</v>
      </c>
      <c r="CX29" s="2">
        <f t="shared" ref="CX29:CX74" si="43">AJ29</f>
        <v>0</v>
      </c>
      <c r="CY29" s="2">
        <f>((S29*BZ29)/100)</f>
        <v>100.51859999999999</v>
      </c>
      <c r="CZ29" s="2">
        <f>((S29*CA29)/100)</f>
        <v>77.322000000000003</v>
      </c>
      <c r="DA29" s="2"/>
      <c r="DB29" s="2">
        <v>1</v>
      </c>
      <c r="DC29" s="2" t="s">
        <v>4</v>
      </c>
      <c r="DD29" s="2" t="s">
        <v>25</v>
      </c>
      <c r="DE29" s="2" t="s">
        <v>26</v>
      </c>
      <c r="DF29" s="2" t="s">
        <v>26</v>
      </c>
      <c r="DG29" s="2" t="s">
        <v>26</v>
      </c>
      <c r="DH29" s="2" t="s">
        <v>4</v>
      </c>
      <c r="DI29" s="2" t="s">
        <v>26</v>
      </c>
      <c r="DJ29" s="2" t="s">
        <v>26</v>
      </c>
      <c r="DK29" s="2" t="s">
        <v>4</v>
      </c>
      <c r="DL29" s="2" t="s">
        <v>4</v>
      </c>
      <c r="DM29" s="2" t="s">
        <v>4</v>
      </c>
      <c r="DN29" s="2">
        <v>0</v>
      </c>
      <c r="DO29" s="2">
        <v>0</v>
      </c>
      <c r="DP29" s="2">
        <v>1</v>
      </c>
      <c r="DQ29" s="2">
        <v>1</v>
      </c>
      <c r="DR29" s="2"/>
      <c r="DS29" s="2"/>
      <c r="DT29" s="2"/>
      <c r="DU29" s="2">
        <v>1013</v>
      </c>
      <c r="DV29" s="2" t="s">
        <v>23</v>
      </c>
      <c r="DW29" s="2" t="s">
        <v>23</v>
      </c>
      <c r="DX29" s="2">
        <v>1</v>
      </c>
      <c r="DY29" s="2"/>
      <c r="DZ29" s="2" t="s">
        <v>4</v>
      </c>
      <c r="EA29" s="2" t="s">
        <v>4</v>
      </c>
      <c r="EB29" s="2" t="s">
        <v>4</v>
      </c>
      <c r="EC29" s="2" t="s">
        <v>4</v>
      </c>
      <c r="ED29" s="2"/>
      <c r="EE29" s="2">
        <v>69253307</v>
      </c>
      <c r="EF29" s="2">
        <v>60</v>
      </c>
      <c r="EG29" s="2" t="s">
        <v>27</v>
      </c>
      <c r="EH29" s="2">
        <v>0</v>
      </c>
      <c r="EI29" s="2" t="s">
        <v>4</v>
      </c>
      <c r="EJ29" s="2">
        <v>1</v>
      </c>
      <c r="EK29" s="2">
        <v>682</v>
      </c>
      <c r="EL29" s="2" t="s">
        <v>28</v>
      </c>
      <c r="EM29" s="2" t="s">
        <v>29</v>
      </c>
      <c r="EN29" s="2"/>
      <c r="EO29" s="2" t="s">
        <v>30</v>
      </c>
      <c r="EP29" s="2"/>
      <c r="EQ29" s="2">
        <v>0</v>
      </c>
      <c r="ER29" s="2">
        <v>1964.05</v>
      </c>
      <c r="ES29" s="2">
        <v>0</v>
      </c>
      <c r="ET29" s="2">
        <v>1164.83</v>
      </c>
      <c r="EU29" s="2">
        <v>420.25</v>
      </c>
      <c r="EV29" s="2">
        <v>799.22</v>
      </c>
      <c r="EW29" s="2">
        <v>73.39</v>
      </c>
      <c r="EX29" s="2">
        <v>0</v>
      </c>
      <c r="EY29" s="2">
        <v>0</v>
      </c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>
        <v>0</v>
      </c>
      <c r="FR29" s="2">
        <f t="shared" ref="FR29:FR74" si="44">ROUND(IF(BI29=3,GM29,0),2)</f>
        <v>0</v>
      </c>
      <c r="FS29" s="2">
        <v>0</v>
      </c>
      <c r="FT29" s="2"/>
      <c r="FU29" s="2"/>
      <c r="FV29" s="2"/>
      <c r="FW29" s="2"/>
      <c r="FX29" s="2">
        <v>91</v>
      </c>
      <c r="FY29" s="2">
        <v>70</v>
      </c>
      <c r="FZ29" s="2"/>
      <c r="GA29" s="2" t="s">
        <v>4</v>
      </c>
      <c r="GB29" s="2"/>
      <c r="GC29" s="2"/>
      <c r="GD29" s="2">
        <v>0</v>
      </c>
      <c r="GE29" s="2"/>
      <c r="GF29" s="2">
        <v>-1452297139</v>
      </c>
      <c r="GG29" s="2">
        <v>2</v>
      </c>
      <c r="GH29" s="2">
        <v>1</v>
      </c>
      <c r="GI29" s="2">
        <v>-2</v>
      </c>
      <c r="GJ29" s="2">
        <v>0</v>
      </c>
      <c r="GK29" s="2">
        <f>ROUND(R29*(R12)/100,2)</f>
        <v>101.64</v>
      </c>
      <c r="GL29" s="2">
        <f t="shared" ref="GL29:GL74" si="45">ROUND(IF(AND(BH29=3,BI29=3,FS29&lt;&gt;0),P29,0),2)</f>
        <v>0</v>
      </c>
      <c r="GM29" s="2">
        <f t="shared" ref="GM29:GM74" si="46">ROUND(O29+X29+Y29+GK29,2)+GX29</f>
        <v>550.91999999999996</v>
      </c>
      <c r="GN29" s="2">
        <f t="shared" ref="GN29:GN74" si="47">IF(OR(BI29=0,BI29=1),GM29-GX29,0)</f>
        <v>550.91999999999996</v>
      </c>
      <c r="GO29" s="2">
        <f t="shared" ref="GO29:GO74" si="48">IF(BI29=2,GM29-GX29,0)</f>
        <v>0</v>
      </c>
      <c r="GP29" s="2">
        <f t="shared" ref="GP29:GP74" si="49">IF(BI29=4,GM29-GX29,0)</f>
        <v>0</v>
      </c>
      <c r="GQ29" s="2"/>
      <c r="GR29" s="2">
        <v>0</v>
      </c>
      <c r="GS29" s="2">
        <v>3</v>
      </c>
      <c r="GT29" s="2">
        <v>0</v>
      </c>
      <c r="GU29" s="2" t="s">
        <v>4</v>
      </c>
      <c r="GV29" s="2">
        <f t="shared" ref="GV29:GV74" si="50">ROUND((GT29),6)</f>
        <v>0</v>
      </c>
      <c r="GW29" s="2">
        <v>1</v>
      </c>
      <c r="GX29" s="2">
        <f t="shared" ref="GX29:GX74" si="51">ROUND(HC29*I29,2)</f>
        <v>0</v>
      </c>
      <c r="GY29" s="2"/>
      <c r="GZ29" s="2"/>
      <c r="HA29" s="2">
        <v>0</v>
      </c>
      <c r="HB29" s="2">
        <v>0</v>
      </c>
      <c r="HC29" s="2">
        <f t="shared" ref="HC29:HC74" si="52">GV29*GW29</f>
        <v>0</v>
      </c>
      <c r="HD29" s="2"/>
      <c r="HE29" s="2" t="s">
        <v>4</v>
      </c>
      <c r="HF29" s="2" t="s">
        <v>4</v>
      </c>
      <c r="HG29" s="2"/>
      <c r="HH29" s="2"/>
      <c r="HI29" s="2"/>
      <c r="HJ29" s="2"/>
      <c r="HK29" s="2"/>
      <c r="HL29" s="2"/>
      <c r="HM29" s="2" t="s">
        <v>4</v>
      </c>
      <c r="HN29" s="2" t="s">
        <v>4</v>
      </c>
      <c r="HO29" s="2" t="s">
        <v>4</v>
      </c>
      <c r="HP29" s="2" t="s">
        <v>4</v>
      </c>
      <c r="HQ29" s="2" t="s">
        <v>4</v>
      </c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>
        <v>0</v>
      </c>
      <c r="IL29" s="2"/>
      <c r="IM29" s="2"/>
      <c r="IN29" s="2"/>
      <c r="IO29" s="2"/>
      <c r="IP29" s="2"/>
      <c r="IQ29" s="2"/>
      <c r="IR29" s="2"/>
      <c r="IS29" s="2"/>
      <c r="IT29" s="2"/>
      <c r="IU29" s="2"/>
    </row>
    <row r="30" spans="1:255">
      <c r="A30">
        <v>17</v>
      </c>
      <c r="B30">
        <v>1</v>
      </c>
      <c r="C30">
        <f>ROW(SmtRes!A8)</f>
        <v>8</v>
      </c>
      <c r="D30">
        <f>ROW(EtalonRes!A8)</f>
        <v>8</v>
      </c>
      <c r="E30" t="s">
        <v>20</v>
      </c>
      <c r="F30" t="s">
        <v>21</v>
      </c>
      <c r="G30" t="s">
        <v>22</v>
      </c>
      <c r="H30" t="s">
        <v>23</v>
      </c>
      <c r="I30" s="2">
        <f>ROUND((2)*3*2/100,9)</f>
        <v>0.12</v>
      </c>
      <c r="J30">
        <v>0</v>
      </c>
      <c r="K30">
        <f>ROUND((2)*2/100,9)</f>
        <v>0.04</v>
      </c>
      <c r="O30">
        <f t="shared" si="21"/>
        <v>9002.59</v>
      </c>
      <c r="P30">
        <f t="shared" si="22"/>
        <v>0</v>
      </c>
      <c r="Q30">
        <f>(ROUND((ROUND((((ET30*1.1))*AV30*I30),2)*BB30),2)+ROUND((ROUND(((AE30-((EU30*1.1)))*AV30*I30),2)*BS30),2))</f>
        <v>3847.42</v>
      </c>
      <c r="R30">
        <f t="shared" si="23"/>
        <v>2710.59</v>
      </c>
      <c r="S30">
        <f t="shared" si="24"/>
        <v>5155.17</v>
      </c>
      <c r="T30">
        <f t="shared" si="25"/>
        <v>0</v>
      </c>
      <c r="U30">
        <f t="shared" si="26"/>
        <v>10.142791560000001</v>
      </c>
      <c r="V30">
        <f t="shared" si="27"/>
        <v>0</v>
      </c>
      <c r="W30">
        <f t="shared" si="28"/>
        <v>0</v>
      </c>
      <c r="X30">
        <f t="shared" si="29"/>
        <v>3866.38</v>
      </c>
      <c r="Y30">
        <f t="shared" si="30"/>
        <v>2113.62</v>
      </c>
      <c r="AA30">
        <v>70335976</v>
      </c>
      <c r="AB30">
        <f t="shared" si="31"/>
        <v>2160.4549999999999</v>
      </c>
      <c r="AC30">
        <f>ROUND(((ES30*1)),6)</f>
        <v>0</v>
      </c>
      <c r="AD30">
        <f>ROUND(((((ET30*1.1))-((EU30*1.1)))+AE30),6)</f>
        <v>1281.3130000000001</v>
      </c>
      <c r="AE30">
        <f t="shared" si="32"/>
        <v>462.27499999999998</v>
      </c>
      <c r="AF30">
        <f t="shared" si="32"/>
        <v>879.14200000000005</v>
      </c>
      <c r="AG30">
        <f t="shared" si="33"/>
        <v>0</v>
      </c>
      <c r="AH30">
        <f t="shared" si="34"/>
        <v>80.729000000000013</v>
      </c>
      <c r="AI30">
        <f t="shared" si="34"/>
        <v>0</v>
      </c>
      <c r="AJ30">
        <f t="shared" si="35"/>
        <v>0</v>
      </c>
      <c r="AK30">
        <v>1964.05</v>
      </c>
      <c r="AL30">
        <v>0</v>
      </c>
      <c r="AM30">
        <v>1164.83</v>
      </c>
      <c r="AN30">
        <v>420.25</v>
      </c>
      <c r="AO30">
        <v>799.22</v>
      </c>
      <c r="AP30">
        <v>0</v>
      </c>
      <c r="AQ30">
        <v>73.39</v>
      </c>
      <c r="AR30">
        <v>0</v>
      </c>
      <c r="AS30">
        <v>0</v>
      </c>
      <c r="AT30">
        <v>75</v>
      </c>
      <c r="AU30">
        <v>41</v>
      </c>
      <c r="AV30">
        <v>1.0469999999999999</v>
      </c>
      <c r="AW30">
        <v>1.002</v>
      </c>
      <c r="AZ30">
        <v>1</v>
      </c>
      <c r="BA30">
        <v>46.67</v>
      </c>
      <c r="BB30">
        <v>23.9</v>
      </c>
      <c r="BC30">
        <v>1</v>
      </c>
      <c r="BD30" t="s">
        <v>4</v>
      </c>
      <c r="BE30" t="s">
        <v>4</v>
      </c>
      <c r="BF30" t="s">
        <v>4</v>
      </c>
      <c r="BG30" t="s">
        <v>4</v>
      </c>
      <c r="BH30">
        <v>0</v>
      </c>
      <c r="BI30">
        <v>1</v>
      </c>
      <c r="BJ30" t="s">
        <v>24</v>
      </c>
      <c r="BM30">
        <v>682</v>
      </c>
      <c r="BN30">
        <v>0</v>
      </c>
      <c r="BO30" t="s">
        <v>21</v>
      </c>
      <c r="BP30">
        <v>1</v>
      </c>
      <c r="BQ30">
        <v>60</v>
      </c>
      <c r="BR30">
        <v>0</v>
      </c>
      <c r="BS30">
        <v>46.67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4</v>
      </c>
      <c r="BZ30">
        <v>75</v>
      </c>
      <c r="CA30">
        <v>41</v>
      </c>
      <c r="CB30" t="s">
        <v>4</v>
      </c>
      <c r="CE30">
        <v>30</v>
      </c>
      <c r="CF30">
        <v>0</v>
      </c>
      <c r="CG30">
        <v>0</v>
      </c>
      <c r="CM30">
        <v>0</v>
      </c>
      <c r="CN30" t="s">
        <v>590</v>
      </c>
      <c r="CO30">
        <v>0</v>
      </c>
      <c r="CP30">
        <f t="shared" si="36"/>
        <v>9002.59</v>
      </c>
      <c r="CQ30">
        <f t="shared" si="37"/>
        <v>0</v>
      </c>
      <c r="CR30">
        <f>(ROUND((ROUND((((ET30*1.1))*AV30*1),2)*BB30),2)+ROUND((ROUND(((AE30-((EU30*1.1)))*AV30*1),2)*BS30),2))</f>
        <v>32062.57</v>
      </c>
      <c r="CS30">
        <f t="shared" si="38"/>
        <v>22588.28</v>
      </c>
      <c r="CT30">
        <f t="shared" si="39"/>
        <v>42957.87</v>
      </c>
      <c r="CU30">
        <f t="shared" si="40"/>
        <v>0</v>
      </c>
      <c r="CV30">
        <f t="shared" si="41"/>
        <v>84.523263000000014</v>
      </c>
      <c r="CW30">
        <f t="shared" si="42"/>
        <v>0</v>
      </c>
      <c r="CX30">
        <f t="shared" si="43"/>
        <v>0</v>
      </c>
      <c r="CY30">
        <f>S30*(BZ30/100)</f>
        <v>3866.3775000000001</v>
      </c>
      <c r="CZ30">
        <f>S30*(CA30/100)</f>
        <v>2113.6196999999997</v>
      </c>
      <c r="DB30">
        <v>2</v>
      </c>
      <c r="DC30" t="s">
        <v>4</v>
      </c>
      <c r="DD30" t="s">
        <v>25</v>
      </c>
      <c r="DE30" t="s">
        <v>26</v>
      </c>
      <c r="DF30" t="s">
        <v>26</v>
      </c>
      <c r="DG30" t="s">
        <v>26</v>
      </c>
      <c r="DH30" t="s">
        <v>4</v>
      </c>
      <c r="DI30" t="s">
        <v>26</v>
      </c>
      <c r="DJ30" t="s">
        <v>26</v>
      </c>
      <c r="DK30" t="s">
        <v>4</v>
      </c>
      <c r="DL30" t="s">
        <v>4</v>
      </c>
      <c r="DM30" t="s">
        <v>4</v>
      </c>
      <c r="DN30">
        <v>91</v>
      </c>
      <c r="DO30">
        <v>70</v>
      </c>
      <c r="DP30">
        <v>1.0469999999999999</v>
      </c>
      <c r="DQ30">
        <v>1.002</v>
      </c>
      <c r="DU30">
        <v>1013</v>
      </c>
      <c r="DV30" t="s">
        <v>23</v>
      </c>
      <c r="DW30" t="s">
        <v>23</v>
      </c>
      <c r="DX30">
        <v>1</v>
      </c>
      <c r="DZ30" t="s">
        <v>4</v>
      </c>
      <c r="EA30" t="s">
        <v>4</v>
      </c>
      <c r="EB30" t="s">
        <v>4</v>
      </c>
      <c r="EC30" t="s">
        <v>4</v>
      </c>
      <c r="EE30">
        <v>69253307</v>
      </c>
      <c r="EF30">
        <v>60</v>
      </c>
      <c r="EG30" t="s">
        <v>27</v>
      </c>
      <c r="EH30">
        <v>0</v>
      </c>
      <c r="EI30" t="s">
        <v>4</v>
      </c>
      <c r="EJ30">
        <v>1</v>
      </c>
      <c r="EK30">
        <v>682</v>
      </c>
      <c r="EL30" t="s">
        <v>28</v>
      </c>
      <c r="EM30" t="s">
        <v>29</v>
      </c>
      <c r="EO30" t="s">
        <v>30</v>
      </c>
      <c r="EQ30">
        <v>0</v>
      </c>
      <c r="ER30">
        <v>1964.05</v>
      </c>
      <c r="ES30">
        <v>0</v>
      </c>
      <c r="ET30">
        <v>1164.83</v>
      </c>
      <c r="EU30">
        <v>420.25</v>
      </c>
      <c r="EV30">
        <v>799.22</v>
      </c>
      <c r="EW30">
        <v>73.39</v>
      </c>
      <c r="EX30">
        <v>0</v>
      </c>
      <c r="EY30">
        <v>0</v>
      </c>
      <c r="FQ30">
        <v>0</v>
      </c>
      <c r="FR30">
        <f t="shared" si="44"/>
        <v>0</v>
      </c>
      <c r="FS30">
        <v>0</v>
      </c>
      <c r="FX30">
        <v>91</v>
      </c>
      <c r="FY30">
        <v>70</v>
      </c>
      <c r="GA30" t="s">
        <v>4</v>
      </c>
      <c r="GD30">
        <v>0</v>
      </c>
      <c r="GF30">
        <v>-1452297139</v>
      </c>
      <c r="GG30">
        <v>2</v>
      </c>
      <c r="GH30">
        <v>1</v>
      </c>
      <c r="GI30">
        <v>2</v>
      </c>
      <c r="GJ30">
        <v>0</v>
      </c>
      <c r="GK30">
        <f>ROUND(R30*(S12)/100,2)</f>
        <v>4336.9399999999996</v>
      </c>
      <c r="GL30">
        <f t="shared" si="45"/>
        <v>0</v>
      </c>
      <c r="GM30">
        <f t="shared" si="46"/>
        <v>19319.53</v>
      </c>
      <c r="GN30">
        <f t="shared" si="47"/>
        <v>19319.53</v>
      </c>
      <c r="GO30">
        <f t="shared" si="48"/>
        <v>0</v>
      </c>
      <c r="GP30">
        <f t="shared" si="49"/>
        <v>0</v>
      </c>
      <c r="GR30">
        <v>0</v>
      </c>
      <c r="GS30">
        <v>3</v>
      </c>
      <c r="GT30">
        <v>0</v>
      </c>
      <c r="GU30" t="s">
        <v>4</v>
      </c>
      <c r="GV30">
        <f t="shared" si="50"/>
        <v>0</v>
      </c>
      <c r="GW30">
        <v>1</v>
      </c>
      <c r="GX30">
        <f t="shared" si="51"/>
        <v>0</v>
      </c>
      <c r="HA30">
        <v>0</v>
      </c>
      <c r="HB30">
        <v>0</v>
      </c>
      <c r="HC30">
        <f t="shared" si="52"/>
        <v>0</v>
      </c>
      <c r="HE30" t="s">
        <v>4</v>
      </c>
      <c r="HF30" t="s">
        <v>4</v>
      </c>
      <c r="HM30" t="s">
        <v>4</v>
      </c>
      <c r="HN30" t="s">
        <v>4</v>
      </c>
      <c r="HO30" t="s">
        <v>4</v>
      </c>
      <c r="HP30" t="s">
        <v>4</v>
      </c>
      <c r="HQ30" t="s">
        <v>4</v>
      </c>
      <c r="IK30">
        <v>0</v>
      </c>
    </row>
    <row r="31" spans="1:255">
      <c r="A31" s="2">
        <v>17</v>
      </c>
      <c r="B31" s="2">
        <v>1</v>
      </c>
      <c r="C31" s="2">
        <f>ROW(SmtRes!A14)</f>
        <v>14</v>
      </c>
      <c r="D31" s="2">
        <f>ROW(EtalonRes!A13)</f>
        <v>13</v>
      </c>
      <c r="E31" s="2" t="s">
        <v>31</v>
      </c>
      <c r="F31" s="2" t="s">
        <v>32</v>
      </c>
      <c r="G31" s="2" t="s">
        <v>33</v>
      </c>
      <c r="H31" s="2" t="s">
        <v>34</v>
      </c>
      <c r="I31" s="2">
        <f>ROUND(6*3/1000,9)</f>
        <v>1.7999999999999999E-2</v>
      </c>
      <c r="J31" s="2">
        <v>0</v>
      </c>
      <c r="K31" s="2">
        <f>ROUND(6/1000,9)</f>
        <v>6.0000000000000001E-3</v>
      </c>
      <c r="L31" s="2"/>
      <c r="M31" s="2"/>
      <c r="N31" s="2"/>
      <c r="O31" s="2">
        <f t="shared" si="21"/>
        <v>417.98</v>
      </c>
      <c r="P31" s="2">
        <f t="shared" si="22"/>
        <v>383.97</v>
      </c>
      <c r="Q31" s="2">
        <f>(ROUND((ROUND((((ET31*1.1))*AV31*I31),2)*BB31),2)+ROUND((ROUND(((AE31-((EU31*1.1)))*AV31*I31),2)*BS31),2))</f>
        <v>0</v>
      </c>
      <c r="R31" s="2">
        <f t="shared" si="23"/>
        <v>0</v>
      </c>
      <c r="S31" s="2">
        <f t="shared" si="24"/>
        <v>34.01</v>
      </c>
      <c r="T31" s="2">
        <f t="shared" si="25"/>
        <v>0</v>
      </c>
      <c r="U31" s="2">
        <f t="shared" si="26"/>
        <v>3.0422303999999998</v>
      </c>
      <c r="V31" s="2">
        <f t="shared" si="27"/>
        <v>0</v>
      </c>
      <c r="W31" s="2">
        <f t="shared" si="28"/>
        <v>0</v>
      </c>
      <c r="X31" s="2">
        <f t="shared" si="29"/>
        <v>38.090000000000003</v>
      </c>
      <c r="Y31" s="2">
        <f t="shared" si="30"/>
        <v>23.81</v>
      </c>
      <c r="Z31" s="2"/>
      <c r="AA31" s="2">
        <v>70335979</v>
      </c>
      <c r="AB31" s="2">
        <f t="shared" si="31"/>
        <v>21504.151999999998</v>
      </c>
      <c r="AC31" s="2">
        <f>ROUND(((ES31*1)),6)</f>
        <v>19733.240000000002</v>
      </c>
      <c r="AD31" s="2">
        <f>ROUND(((((ET31*1.1))-((EU31*1.1)))+AE31),6)</f>
        <v>0</v>
      </c>
      <c r="AE31" s="2">
        <f t="shared" si="32"/>
        <v>0</v>
      </c>
      <c r="AF31" s="2">
        <f t="shared" si="32"/>
        <v>1770.912</v>
      </c>
      <c r="AG31" s="2">
        <f t="shared" si="33"/>
        <v>0</v>
      </c>
      <c r="AH31" s="2">
        <f t="shared" si="34"/>
        <v>158.4</v>
      </c>
      <c r="AI31" s="2">
        <f t="shared" si="34"/>
        <v>0</v>
      </c>
      <c r="AJ31" s="2">
        <f t="shared" si="35"/>
        <v>0</v>
      </c>
      <c r="AK31" s="2">
        <v>21343.16</v>
      </c>
      <c r="AL31" s="2">
        <v>19733.240000000002</v>
      </c>
      <c r="AM31" s="2">
        <v>0</v>
      </c>
      <c r="AN31" s="2">
        <v>0</v>
      </c>
      <c r="AO31" s="2">
        <v>1609.92</v>
      </c>
      <c r="AP31" s="2">
        <v>0</v>
      </c>
      <c r="AQ31" s="2">
        <v>144</v>
      </c>
      <c r="AR31" s="2">
        <v>0</v>
      </c>
      <c r="AS31" s="2">
        <v>0</v>
      </c>
      <c r="AT31" s="2">
        <v>112</v>
      </c>
      <c r="AU31" s="2">
        <v>70</v>
      </c>
      <c r="AV31" s="2">
        <v>1.0669999999999999</v>
      </c>
      <c r="AW31" s="2">
        <v>1.081</v>
      </c>
      <c r="AX31" s="2"/>
      <c r="AY31" s="2"/>
      <c r="AZ31" s="2">
        <v>1</v>
      </c>
      <c r="BA31" s="2">
        <v>1</v>
      </c>
      <c r="BB31" s="2">
        <v>1</v>
      </c>
      <c r="BC31" s="2">
        <v>1</v>
      </c>
      <c r="BD31" s="2" t="s">
        <v>4</v>
      </c>
      <c r="BE31" s="2" t="s">
        <v>4</v>
      </c>
      <c r="BF31" s="2" t="s">
        <v>4</v>
      </c>
      <c r="BG31" s="2" t="s">
        <v>4</v>
      </c>
      <c r="BH31" s="2">
        <v>0</v>
      </c>
      <c r="BI31" s="2">
        <v>1</v>
      </c>
      <c r="BJ31" s="2" t="s">
        <v>35</v>
      </c>
      <c r="BK31" s="2"/>
      <c r="BL31" s="2"/>
      <c r="BM31" s="2">
        <v>242</v>
      </c>
      <c r="BN31" s="2">
        <v>0</v>
      </c>
      <c r="BO31" s="2" t="s">
        <v>4</v>
      </c>
      <c r="BP31" s="2">
        <v>0</v>
      </c>
      <c r="BQ31" s="2">
        <v>30</v>
      </c>
      <c r="BR31" s="2">
        <v>0</v>
      </c>
      <c r="BS31" s="2">
        <v>1</v>
      </c>
      <c r="BT31" s="2">
        <v>1</v>
      </c>
      <c r="BU31" s="2">
        <v>1</v>
      </c>
      <c r="BV31" s="2">
        <v>1</v>
      </c>
      <c r="BW31" s="2">
        <v>1</v>
      </c>
      <c r="BX31" s="2">
        <v>1</v>
      </c>
      <c r="BY31" s="2" t="s">
        <v>4</v>
      </c>
      <c r="BZ31" s="2">
        <v>112</v>
      </c>
      <c r="CA31" s="2">
        <v>70</v>
      </c>
      <c r="CB31" s="2" t="s">
        <v>4</v>
      </c>
      <c r="CC31" s="2"/>
      <c r="CD31" s="2"/>
      <c r="CE31" s="2">
        <v>30</v>
      </c>
      <c r="CF31" s="2">
        <v>0</v>
      </c>
      <c r="CG31" s="2">
        <v>0</v>
      </c>
      <c r="CH31" s="2"/>
      <c r="CI31" s="2"/>
      <c r="CJ31" s="2"/>
      <c r="CK31" s="2"/>
      <c r="CL31" s="2"/>
      <c r="CM31" s="2">
        <v>0</v>
      </c>
      <c r="CN31" s="2" t="s">
        <v>36</v>
      </c>
      <c r="CO31" s="2">
        <v>0</v>
      </c>
      <c r="CP31" s="2">
        <f t="shared" si="36"/>
        <v>417.98</v>
      </c>
      <c r="CQ31" s="2">
        <f t="shared" si="37"/>
        <v>21331.63</v>
      </c>
      <c r="CR31" s="2">
        <f>(ROUND((ROUND((((ET31*1.1))*AV31*1),2)*BB31),2)+ROUND((ROUND(((AE31-((EU31*1.1)))*AV31*1),2)*BS31),2))</f>
        <v>0</v>
      </c>
      <c r="CS31" s="2">
        <f t="shared" si="38"/>
        <v>0</v>
      </c>
      <c r="CT31" s="2">
        <f t="shared" si="39"/>
        <v>1889.56</v>
      </c>
      <c r="CU31" s="2">
        <f t="shared" si="40"/>
        <v>0</v>
      </c>
      <c r="CV31" s="2">
        <f t="shared" si="41"/>
        <v>169.0128</v>
      </c>
      <c r="CW31" s="2">
        <f t="shared" si="42"/>
        <v>0</v>
      </c>
      <c r="CX31" s="2">
        <f t="shared" si="43"/>
        <v>0</v>
      </c>
      <c r="CY31" s="2">
        <f>((S31*BZ31)/100)</f>
        <v>38.091200000000001</v>
      </c>
      <c r="CZ31" s="2">
        <f>((S31*CA31)/100)</f>
        <v>23.806999999999999</v>
      </c>
      <c r="DA31" s="2"/>
      <c r="DB31" s="2">
        <v>3</v>
      </c>
      <c r="DC31" s="2" t="s">
        <v>4</v>
      </c>
      <c r="DD31" s="2" t="s">
        <v>25</v>
      </c>
      <c r="DE31" s="2" t="s">
        <v>26</v>
      </c>
      <c r="DF31" s="2" t="s">
        <v>26</v>
      </c>
      <c r="DG31" s="2" t="s">
        <v>26</v>
      </c>
      <c r="DH31" s="2" t="s">
        <v>4</v>
      </c>
      <c r="DI31" s="2" t="s">
        <v>26</v>
      </c>
      <c r="DJ31" s="2" t="s">
        <v>26</v>
      </c>
      <c r="DK31" s="2" t="s">
        <v>4</v>
      </c>
      <c r="DL31" s="2" t="s">
        <v>4</v>
      </c>
      <c r="DM31" s="2" t="s">
        <v>4</v>
      </c>
      <c r="DN31" s="2">
        <v>0</v>
      </c>
      <c r="DO31" s="2">
        <v>0</v>
      </c>
      <c r="DP31" s="2">
        <v>1</v>
      </c>
      <c r="DQ31" s="2">
        <v>1</v>
      </c>
      <c r="DR31" s="2"/>
      <c r="DS31" s="2"/>
      <c r="DT31" s="2"/>
      <c r="DU31" s="2">
        <v>1013</v>
      </c>
      <c r="DV31" s="2" t="s">
        <v>34</v>
      </c>
      <c r="DW31" s="2" t="s">
        <v>34</v>
      </c>
      <c r="DX31" s="2">
        <v>1</v>
      </c>
      <c r="DY31" s="2"/>
      <c r="DZ31" s="2" t="s">
        <v>4</v>
      </c>
      <c r="EA31" s="2" t="s">
        <v>4</v>
      </c>
      <c r="EB31" s="2" t="s">
        <v>4</v>
      </c>
      <c r="EC31" s="2" t="s">
        <v>4</v>
      </c>
      <c r="ED31" s="2"/>
      <c r="EE31" s="2">
        <v>69252867</v>
      </c>
      <c r="EF31" s="2">
        <v>30</v>
      </c>
      <c r="EG31" s="2" t="s">
        <v>18</v>
      </c>
      <c r="EH31" s="2">
        <v>0</v>
      </c>
      <c r="EI31" s="2" t="s">
        <v>4</v>
      </c>
      <c r="EJ31" s="2">
        <v>1</v>
      </c>
      <c r="EK31" s="2">
        <v>242</v>
      </c>
      <c r="EL31" s="2" t="s">
        <v>37</v>
      </c>
      <c r="EM31" s="2" t="s">
        <v>38</v>
      </c>
      <c r="EN31" s="2"/>
      <c r="EO31" s="2" t="s">
        <v>39</v>
      </c>
      <c r="EP31" s="2"/>
      <c r="EQ31" s="2">
        <v>0</v>
      </c>
      <c r="ER31" s="2">
        <v>21343.16</v>
      </c>
      <c r="ES31" s="2">
        <v>19733.240000000002</v>
      </c>
      <c r="ET31" s="2">
        <v>0</v>
      </c>
      <c r="EU31" s="2">
        <v>0</v>
      </c>
      <c r="EV31" s="2">
        <v>1609.92</v>
      </c>
      <c r="EW31" s="2">
        <v>144</v>
      </c>
      <c r="EX31" s="2">
        <v>0</v>
      </c>
      <c r="EY31" s="2">
        <v>0</v>
      </c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>
        <v>0</v>
      </c>
      <c r="FR31" s="2">
        <f t="shared" si="44"/>
        <v>0</v>
      </c>
      <c r="FS31" s="2">
        <v>2</v>
      </c>
      <c r="FT31" s="2"/>
      <c r="FU31" s="2"/>
      <c r="FV31" s="2"/>
      <c r="FW31" s="2"/>
      <c r="FX31" s="2">
        <v>112</v>
      </c>
      <c r="FY31" s="2">
        <v>70</v>
      </c>
      <c r="FZ31" s="2"/>
      <c r="GA31" s="2" t="s">
        <v>4</v>
      </c>
      <c r="GB31" s="2"/>
      <c r="GC31" s="2"/>
      <c r="GD31" s="2">
        <v>0</v>
      </c>
      <c r="GE31" s="2"/>
      <c r="GF31" s="2">
        <v>245735400</v>
      </c>
      <c r="GG31" s="2">
        <v>2</v>
      </c>
      <c r="GH31" s="2">
        <v>1</v>
      </c>
      <c r="GI31" s="2">
        <v>-2</v>
      </c>
      <c r="GJ31" s="2">
        <v>0</v>
      </c>
      <c r="GK31" s="2">
        <f>ROUND(R31*(R12)/100,2)</f>
        <v>0</v>
      </c>
      <c r="GL31" s="2">
        <f t="shared" si="45"/>
        <v>0</v>
      </c>
      <c r="GM31" s="2">
        <f t="shared" si="46"/>
        <v>479.88</v>
      </c>
      <c r="GN31" s="2">
        <f t="shared" si="47"/>
        <v>479.88</v>
      </c>
      <c r="GO31" s="2">
        <f t="shared" si="48"/>
        <v>0</v>
      </c>
      <c r="GP31" s="2">
        <f t="shared" si="49"/>
        <v>0</v>
      </c>
      <c r="GQ31" s="2"/>
      <c r="GR31" s="2">
        <v>0</v>
      </c>
      <c r="GS31" s="2">
        <v>3</v>
      </c>
      <c r="GT31" s="2">
        <v>0</v>
      </c>
      <c r="GU31" s="2" t="s">
        <v>4</v>
      </c>
      <c r="GV31" s="2">
        <f t="shared" si="50"/>
        <v>0</v>
      </c>
      <c r="GW31" s="2">
        <v>1</v>
      </c>
      <c r="GX31" s="2">
        <f t="shared" si="51"/>
        <v>0</v>
      </c>
      <c r="GY31" s="2"/>
      <c r="GZ31" s="2"/>
      <c r="HA31" s="2">
        <v>0</v>
      </c>
      <c r="HB31" s="2">
        <v>0</v>
      </c>
      <c r="HC31" s="2">
        <f t="shared" si="52"/>
        <v>0</v>
      </c>
      <c r="HD31" s="2"/>
      <c r="HE31" s="2" t="s">
        <v>4</v>
      </c>
      <c r="HF31" s="2" t="s">
        <v>4</v>
      </c>
      <c r="HG31" s="2"/>
      <c r="HH31" s="2"/>
      <c r="HI31" s="2"/>
      <c r="HJ31" s="2"/>
      <c r="HK31" s="2"/>
      <c r="HL31" s="2"/>
      <c r="HM31" s="2" t="s">
        <v>4</v>
      </c>
      <c r="HN31" s="2" t="s">
        <v>4</v>
      </c>
      <c r="HO31" s="2" t="s">
        <v>4</v>
      </c>
      <c r="HP31" s="2" t="s">
        <v>4</v>
      </c>
      <c r="HQ31" s="2" t="s">
        <v>4</v>
      </c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>
        <v>0</v>
      </c>
      <c r="IL31" s="2"/>
      <c r="IM31" s="2"/>
      <c r="IN31" s="2"/>
      <c r="IO31" s="2"/>
      <c r="IP31" s="2"/>
      <c r="IQ31" s="2"/>
      <c r="IR31" s="2"/>
      <c r="IS31" s="2"/>
      <c r="IT31" s="2"/>
      <c r="IU31" s="2"/>
    </row>
    <row r="32" spans="1:255">
      <c r="A32">
        <v>17</v>
      </c>
      <c r="B32">
        <v>1</v>
      </c>
      <c r="C32">
        <f>ROW(SmtRes!A20)</f>
        <v>20</v>
      </c>
      <c r="D32">
        <f>ROW(EtalonRes!A18)</f>
        <v>18</v>
      </c>
      <c r="E32" t="s">
        <v>31</v>
      </c>
      <c r="F32" t="s">
        <v>32</v>
      </c>
      <c r="G32" t="s">
        <v>33</v>
      </c>
      <c r="H32" t="s">
        <v>34</v>
      </c>
      <c r="I32" s="2">
        <f>ROUND(6*3/1000,9)</f>
        <v>1.7999999999999999E-2</v>
      </c>
      <c r="J32">
        <v>0</v>
      </c>
      <c r="K32">
        <f>ROUND(6/1000,9)</f>
        <v>6.0000000000000001E-3</v>
      </c>
      <c r="O32">
        <f t="shared" si="21"/>
        <v>4532.3</v>
      </c>
      <c r="P32">
        <f t="shared" si="22"/>
        <v>2945.05</v>
      </c>
      <c r="Q32">
        <f>(ROUND((ROUND((((ET32*1.1))*AV32*I32),2)*BB32),2)+ROUND((ROUND(((AE32-((EU32*1.1)))*AV32*I32),2)*BS32),2))</f>
        <v>0</v>
      </c>
      <c r="R32">
        <f t="shared" si="23"/>
        <v>0</v>
      </c>
      <c r="S32">
        <f t="shared" si="24"/>
        <v>1587.25</v>
      </c>
      <c r="T32">
        <f t="shared" si="25"/>
        <v>0</v>
      </c>
      <c r="U32">
        <f t="shared" si="26"/>
        <v>3.0422303999999998</v>
      </c>
      <c r="V32">
        <f t="shared" si="27"/>
        <v>0</v>
      </c>
      <c r="W32">
        <f t="shared" si="28"/>
        <v>0</v>
      </c>
      <c r="X32">
        <f t="shared" si="29"/>
        <v>1460.27</v>
      </c>
      <c r="Y32">
        <f t="shared" si="30"/>
        <v>650.77</v>
      </c>
      <c r="AA32">
        <v>70335976</v>
      </c>
      <c r="AB32">
        <f t="shared" si="31"/>
        <v>21504.151999999998</v>
      </c>
      <c r="AC32">
        <f>ROUND(((ES32*1)),6)</f>
        <v>19733.240000000002</v>
      </c>
      <c r="AD32">
        <f>ROUND(((((ET32*1.1))-((EU32*1.1)))+AE32),6)</f>
        <v>0</v>
      </c>
      <c r="AE32">
        <f t="shared" si="32"/>
        <v>0</v>
      </c>
      <c r="AF32">
        <f t="shared" si="32"/>
        <v>1770.912</v>
      </c>
      <c r="AG32">
        <f t="shared" si="33"/>
        <v>0</v>
      </c>
      <c r="AH32">
        <f t="shared" si="34"/>
        <v>158.4</v>
      </c>
      <c r="AI32">
        <f t="shared" si="34"/>
        <v>0</v>
      </c>
      <c r="AJ32">
        <f t="shared" si="35"/>
        <v>0</v>
      </c>
      <c r="AK32">
        <v>21343.16</v>
      </c>
      <c r="AL32">
        <v>19733.240000000002</v>
      </c>
      <c r="AM32">
        <v>0</v>
      </c>
      <c r="AN32">
        <v>0</v>
      </c>
      <c r="AO32">
        <v>1609.92</v>
      </c>
      <c r="AP32">
        <v>0</v>
      </c>
      <c r="AQ32">
        <v>144</v>
      </c>
      <c r="AR32">
        <v>0</v>
      </c>
      <c r="AS32">
        <v>0</v>
      </c>
      <c r="AT32">
        <v>92</v>
      </c>
      <c r="AU32">
        <v>41</v>
      </c>
      <c r="AV32">
        <v>1.0669999999999999</v>
      </c>
      <c r="AW32">
        <v>1.081</v>
      </c>
      <c r="AZ32">
        <v>1</v>
      </c>
      <c r="BA32">
        <v>46.67</v>
      </c>
      <c r="BB32">
        <v>1</v>
      </c>
      <c r="BC32">
        <v>7.67</v>
      </c>
      <c r="BD32" t="s">
        <v>4</v>
      </c>
      <c r="BE32" t="s">
        <v>4</v>
      </c>
      <c r="BF32" t="s">
        <v>4</v>
      </c>
      <c r="BG32" t="s">
        <v>4</v>
      </c>
      <c r="BH32">
        <v>0</v>
      </c>
      <c r="BI32">
        <v>1</v>
      </c>
      <c r="BJ32" t="s">
        <v>35</v>
      </c>
      <c r="BM32">
        <v>242</v>
      </c>
      <c r="BN32">
        <v>0</v>
      </c>
      <c r="BO32" t="s">
        <v>32</v>
      </c>
      <c r="BP32">
        <v>1</v>
      </c>
      <c r="BQ32">
        <v>30</v>
      </c>
      <c r="BR32">
        <v>0</v>
      </c>
      <c r="BS32">
        <v>46.67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4</v>
      </c>
      <c r="BZ32">
        <v>92</v>
      </c>
      <c r="CA32">
        <v>41</v>
      </c>
      <c r="CB32" t="s">
        <v>4</v>
      </c>
      <c r="CE32">
        <v>30</v>
      </c>
      <c r="CF32">
        <v>0</v>
      </c>
      <c r="CG32">
        <v>0</v>
      </c>
      <c r="CM32">
        <v>0</v>
      </c>
      <c r="CN32" t="s">
        <v>36</v>
      </c>
      <c r="CO32">
        <v>0</v>
      </c>
      <c r="CP32">
        <f t="shared" si="36"/>
        <v>4532.3</v>
      </c>
      <c r="CQ32">
        <f t="shared" si="37"/>
        <v>163613.6</v>
      </c>
      <c r="CR32">
        <f>(ROUND((ROUND((((ET32*1.1))*AV32*1),2)*BB32),2)+ROUND((ROUND(((AE32-((EU32*1.1)))*AV32*1),2)*BS32),2))</f>
        <v>0</v>
      </c>
      <c r="CS32">
        <f t="shared" si="38"/>
        <v>0</v>
      </c>
      <c r="CT32">
        <f t="shared" si="39"/>
        <v>88185.77</v>
      </c>
      <c r="CU32">
        <f t="shared" si="40"/>
        <v>0</v>
      </c>
      <c r="CV32">
        <f t="shared" si="41"/>
        <v>169.0128</v>
      </c>
      <c r="CW32">
        <f t="shared" si="42"/>
        <v>0</v>
      </c>
      <c r="CX32">
        <f t="shared" si="43"/>
        <v>0</v>
      </c>
      <c r="CY32">
        <f>S32*(BZ32/100)</f>
        <v>1460.27</v>
      </c>
      <c r="CZ32">
        <f>S32*(CA32/100)</f>
        <v>650.77249999999992</v>
      </c>
      <c r="DB32">
        <v>4</v>
      </c>
      <c r="DC32" t="s">
        <v>4</v>
      </c>
      <c r="DD32" t="s">
        <v>25</v>
      </c>
      <c r="DE32" t="s">
        <v>26</v>
      </c>
      <c r="DF32" t="s">
        <v>26</v>
      </c>
      <c r="DG32" t="s">
        <v>26</v>
      </c>
      <c r="DH32" t="s">
        <v>4</v>
      </c>
      <c r="DI32" t="s">
        <v>26</v>
      </c>
      <c r="DJ32" t="s">
        <v>26</v>
      </c>
      <c r="DK32" t="s">
        <v>4</v>
      </c>
      <c r="DL32" t="s">
        <v>4</v>
      </c>
      <c r="DM32" t="s">
        <v>4</v>
      </c>
      <c r="DN32">
        <v>112</v>
      </c>
      <c r="DO32">
        <v>70</v>
      </c>
      <c r="DP32">
        <v>1.0669999999999999</v>
      </c>
      <c r="DQ32">
        <v>1.081</v>
      </c>
      <c r="DU32">
        <v>1013</v>
      </c>
      <c r="DV32" t="s">
        <v>34</v>
      </c>
      <c r="DW32" t="s">
        <v>34</v>
      </c>
      <c r="DX32">
        <v>1</v>
      </c>
      <c r="DZ32" t="s">
        <v>4</v>
      </c>
      <c r="EA32" t="s">
        <v>4</v>
      </c>
      <c r="EB32" t="s">
        <v>4</v>
      </c>
      <c r="EC32" t="s">
        <v>4</v>
      </c>
      <c r="EE32">
        <v>69252867</v>
      </c>
      <c r="EF32">
        <v>30</v>
      </c>
      <c r="EG32" t="s">
        <v>18</v>
      </c>
      <c r="EH32">
        <v>0</v>
      </c>
      <c r="EI32" t="s">
        <v>4</v>
      </c>
      <c r="EJ32">
        <v>1</v>
      </c>
      <c r="EK32">
        <v>242</v>
      </c>
      <c r="EL32" t="s">
        <v>37</v>
      </c>
      <c r="EM32" t="s">
        <v>38</v>
      </c>
      <c r="EO32" t="s">
        <v>39</v>
      </c>
      <c r="EQ32">
        <v>0</v>
      </c>
      <c r="ER32">
        <v>21343.16</v>
      </c>
      <c r="ES32">
        <v>19733.240000000002</v>
      </c>
      <c r="ET32">
        <v>0</v>
      </c>
      <c r="EU32">
        <v>0</v>
      </c>
      <c r="EV32">
        <v>1609.92</v>
      </c>
      <c r="EW32">
        <v>144</v>
      </c>
      <c r="EX32">
        <v>0</v>
      </c>
      <c r="EY32">
        <v>0</v>
      </c>
      <c r="FQ32">
        <v>0</v>
      </c>
      <c r="FR32">
        <f t="shared" si="44"/>
        <v>0</v>
      </c>
      <c r="FS32">
        <v>2</v>
      </c>
      <c r="FX32">
        <v>112</v>
      </c>
      <c r="FY32">
        <v>70</v>
      </c>
      <c r="GA32" t="s">
        <v>4</v>
      </c>
      <c r="GD32">
        <v>0</v>
      </c>
      <c r="GF32">
        <v>245735400</v>
      </c>
      <c r="GG32">
        <v>2</v>
      </c>
      <c r="GH32">
        <v>1</v>
      </c>
      <c r="GI32">
        <v>2</v>
      </c>
      <c r="GJ32">
        <v>0</v>
      </c>
      <c r="GK32">
        <f>ROUND(R32*(S12)/100,2)</f>
        <v>0</v>
      </c>
      <c r="GL32">
        <f t="shared" si="45"/>
        <v>0</v>
      </c>
      <c r="GM32">
        <f t="shared" si="46"/>
        <v>6643.34</v>
      </c>
      <c r="GN32">
        <f t="shared" si="47"/>
        <v>6643.34</v>
      </c>
      <c r="GO32">
        <f t="shared" si="48"/>
        <v>0</v>
      </c>
      <c r="GP32">
        <f t="shared" si="49"/>
        <v>0</v>
      </c>
      <c r="GR32">
        <v>0</v>
      </c>
      <c r="GS32">
        <v>3</v>
      </c>
      <c r="GT32">
        <v>0</v>
      </c>
      <c r="GU32" t="s">
        <v>4</v>
      </c>
      <c r="GV32">
        <f t="shared" si="50"/>
        <v>0</v>
      </c>
      <c r="GW32">
        <v>1</v>
      </c>
      <c r="GX32">
        <f t="shared" si="51"/>
        <v>0</v>
      </c>
      <c r="HA32">
        <v>0</v>
      </c>
      <c r="HB32">
        <v>0</v>
      </c>
      <c r="HC32">
        <f t="shared" si="52"/>
        <v>0</v>
      </c>
      <c r="HE32" t="s">
        <v>4</v>
      </c>
      <c r="HF32" t="s">
        <v>4</v>
      </c>
      <c r="HM32" t="s">
        <v>4</v>
      </c>
      <c r="HN32" t="s">
        <v>4</v>
      </c>
      <c r="HO32" t="s">
        <v>4</v>
      </c>
      <c r="HP32" t="s">
        <v>4</v>
      </c>
      <c r="HQ32" t="s">
        <v>4</v>
      </c>
      <c r="IK32">
        <v>0</v>
      </c>
    </row>
    <row r="33" spans="1:255">
      <c r="A33" s="2">
        <v>18</v>
      </c>
      <c r="B33" s="2">
        <v>1</v>
      </c>
      <c r="C33" s="2">
        <v>11</v>
      </c>
      <c r="D33" s="2"/>
      <c r="E33" s="2" t="s">
        <v>40</v>
      </c>
      <c r="F33" s="2" t="s">
        <v>41</v>
      </c>
      <c r="G33" s="2" t="s">
        <v>42</v>
      </c>
      <c r="H33" s="2" t="s">
        <v>43</v>
      </c>
      <c r="I33" s="2">
        <f>I31*J33</f>
        <v>-18</v>
      </c>
      <c r="J33" s="2">
        <v>-1000</v>
      </c>
      <c r="K33" s="2">
        <v>-1000</v>
      </c>
      <c r="L33" s="2"/>
      <c r="M33" s="2"/>
      <c r="N33" s="2"/>
      <c r="O33" s="2">
        <f t="shared" si="21"/>
        <v>-292.06</v>
      </c>
      <c r="P33" s="2">
        <f t="shared" si="22"/>
        <v>-292.06</v>
      </c>
      <c r="Q33" s="2">
        <f>(ROUND((ROUND(((ET33)*AV33*I33),2)*BB33),2)+ROUND((ROUND(((AE33-(EU33))*AV33*I33),2)*BS33),2))</f>
        <v>0</v>
      </c>
      <c r="R33" s="2">
        <f t="shared" si="23"/>
        <v>0</v>
      </c>
      <c r="S33" s="2">
        <f t="shared" si="24"/>
        <v>0</v>
      </c>
      <c r="T33" s="2">
        <f t="shared" si="25"/>
        <v>0</v>
      </c>
      <c r="U33" s="2">
        <f t="shared" si="26"/>
        <v>0</v>
      </c>
      <c r="V33" s="2">
        <f t="shared" si="27"/>
        <v>0</v>
      </c>
      <c r="W33" s="2">
        <f t="shared" si="28"/>
        <v>0</v>
      </c>
      <c r="X33" s="2">
        <f t="shared" si="29"/>
        <v>0</v>
      </c>
      <c r="Y33" s="2">
        <f t="shared" si="30"/>
        <v>0</v>
      </c>
      <c r="Z33" s="2"/>
      <c r="AA33" s="2">
        <v>70335979</v>
      </c>
      <c r="AB33" s="2">
        <f t="shared" si="31"/>
        <v>15.01</v>
      </c>
      <c r="AC33" s="2">
        <f>ROUND((ES33),6)</f>
        <v>15.01</v>
      </c>
      <c r="AD33" s="2">
        <f>ROUND((((ET33)-(EU33))+AE33),6)</f>
        <v>0</v>
      </c>
      <c r="AE33" s="2">
        <f t="shared" ref="AE33:AF36" si="53">ROUND((EU33),6)</f>
        <v>0</v>
      </c>
      <c r="AF33" s="2">
        <f t="shared" si="53"/>
        <v>0</v>
      </c>
      <c r="AG33" s="2">
        <f t="shared" si="33"/>
        <v>0</v>
      </c>
      <c r="AH33" s="2">
        <f t="shared" ref="AH33:AI36" si="54">(EW33)</f>
        <v>0</v>
      </c>
      <c r="AI33" s="2">
        <f t="shared" si="54"/>
        <v>0</v>
      </c>
      <c r="AJ33" s="2">
        <f t="shared" si="35"/>
        <v>0</v>
      </c>
      <c r="AK33" s="2">
        <v>15.01</v>
      </c>
      <c r="AL33" s="2">
        <v>15.01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112</v>
      </c>
      <c r="AU33" s="2">
        <v>70</v>
      </c>
      <c r="AV33" s="2">
        <v>1.0669999999999999</v>
      </c>
      <c r="AW33" s="2">
        <v>1.081</v>
      </c>
      <c r="AX33" s="2"/>
      <c r="AY33" s="2"/>
      <c r="AZ33" s="2">
        <v>1</v>
      </c>
      <c r="BA33" s="2">
        <v>1</v>
      </c>
      <c r="BB33" s="2">
        <v>1</v>
      </c>
      <c r="BC33" s="2">
        <v>1</v>
      </c>
      <c r="BD33" s="2" t="s">
        <v>4</v>
      </c>
      <c r="BE33" s="2" t="s">
        <v>4</v>
      </c>
      <c r="BF33" s="2" t="s">
        <v>4</v>
      </c>
      <c r="BG33" s="2" t="s">
        <v>4</v>
      </c>
      <c r="BH33" s="2">
        <v>3</v>
      </c>
      <c r="BI33" s="2">
        <v>1</v>
      </c>
      <c r="BJ33" s="2" t="s">
        <v>44</v>
      </c>
      <c r="BK33" s="2"/>
      <c r="BL33" s="2"/>
      <c r="BM33" s="2">
        <v>242</v>
      </c>
      <c r="BN33" s="2">
        <v>0</v>
      </c>
      <c r="BO33" s="2" t="s">
        <v>4</v>
      </c>
      <c r="BP33" s="2">
        <v>0</v>
      </c>
      <c r="BQ33" s="2">
        <v>30</v>
      </c>
      <c r="BR33" s="2">
        <v>1</v>
      </c>
      <c r="BS33" s="2">
        <v>1</v>
      </c>
      <c r="BT33" s="2">
        <v>1</v>
      </c>
      <c r="BU33" s="2">
        <v>1</v>
      </c>
      <c r="BV33" s="2">
        <v>1</v>
      </c>
      <c r="BW33" s="2">
        <v>1</v>
      </c>
      <c r="BX33" s="2">
        <v>1</v>
      </c>
      <c r="BY33" s="2" t="s">
        <v>4</v>
      </c>
      <c r="BZ33" s="2">
        <v>112</v>
      </c>
      <c r="CA33" s="2">
        <v>70</v>
      </c>
      <c r="CB33" s="2" t="s">
        <v>4</v>
      </c>
      <c r="CC33" s="2"/>
      <c r="CD33" s="2"/>
      <c r="CE33" s="2">
        <v>30</v>
      </c>
      <c r="CF33" s="2">
        <v>0</v>
      </c>
      <c r="CG33" s="2">
        <v>0</v>
      </c>
      <c r="CH33" s="2"/>
      <c r="CI33" s="2"/>
      <c r="CJ33" s="2"/>
      <c r="CK33" s="2"/>
      <c r="CL33" s="2"/>
      <c r="CM33" s="2">
        <v>0</v>
      </c>
      <c r="CN33" s="2" t="s">
        <v>36</v>
      </c>
      <c r="CO33" s="2">
        <v>0</v>
      </c>
      <c r="CP33" s="2">
        <f t="shared" si="36"/>
        <v>-292.06</v>
      </c>
      <c r="CQ33" s="2">
        <f t="shared" si="37"/>
        <v>16.23</v>
      </c>
      <c r="CR33" s="2">
        <f>(ROUND((ROUND(((ET33)*AV33*1),2)*BB33),2)+ROUND((ROUND(((AE33-(EU33))*AV33*1),2)*BS33),2))</f>
        <v>0</v>
      </c>
      <c r="CS33" s="2">
        <f t="shared" si="38"/>
        <v>0</v>
      </c>
      <c r="CT33" s="2">
        <f t="shared" si="39"/>
        <v>0</v>
      </c>
      <c r="CU33" s="2">
        <f t="shared" si="40"/>
        <v>0</v>
      </c>
      <c r="CV33" s="2">
        <f t="shared" si="41"/>
        <v>0</v>
      </c>
      <c r="CW33" s="2">
        <f t="shared" si="42"/>
        <v>0</v>
      </c>
      <c r="CX33" s="2">
        <f t="shared" si="43"/>
        <v>0</v>
      </c>
      <c r="CY33" s="2">
        <f>((S33*BZ33)/100)</f>
        <v>0</v>
      </c>
      <c r="CZ33" s="2">
        <f>((S33*CA33)/100)</f>
        <v>0</v>
      </c>
      <c r="DA33" s="2"/>
      <c r="DB33" s="2"/>
      <c r="DC33" s="2" t="s">
        <v>4</v>
      </c>
      <c r="DD33" s="2" t="s">
        <v>4</v>
      </c>
      <c r="DE33" s="2" t="s">
        <v>4</v>
      </c>
      <c r="DF33" s="2" t="s">
        <v>4</v>
      </c>
      <c r="DG33" s="2" t="s">
        <v>4</v>
      </c>
      <c r="DH33" s="2" t="s">
        <v>4</v>
      </c>
      <c r="DI33" s="2" t="s">
        <v>4</v>
      </c>
      <c r="DJ33" s="2" t="s">
        <v>4</v>
      </c>
      <c r="DK33" s="2" t="s">
        <v>4</v>
      </c>
      <c r="DL33" s="2" t="s">
        <v>4</v>
      </c>
      <c r="DM33" s="2" t="s">
        <v>4</v>
      </c>
      <c r="DN33" s="2">
        <v>0</v>
      </c>
      <c r="DO33" s="2">
        <v>0</v>
      </c>
      <c r="DP33" s="2">
        <v>1</v>
      </c>
      <c r="DQ33" s="2">
        <v>1</v>
      </c>
      <c r="DR33" s="2"/>
      <c r="DS33" s="2"/>
      <c r="DT33" s="2"/>
      <c r="DU33" s="2">
        <v>1003</v>
      </c>
      <c r="DV33" s="2" t="s">
        <v>43</v>
      </c>
      <c r="DW33" s="2" t="s">
        <v>43</v>
      </c>
      <c r="DX33" s="2">
        <v>1</v>
      </c>
      <c r="DY33" s="2"/>
      <c r="DZ33" s="2" t="s">
        <v>4</v>
      </c>
      <c r="EA33" s="2" t="s">
        <v>4</v>
      </c>
      <c r="EB33" s="2" t="s">
        <v>4</v>
      </c>
      <c r="EC33" s="2" t="s">
        <v>4</v>
      </c>
      <c r="ED33" s="2"/>
      <c r="EE33" s="2">
        <v>69252867</v>
      </c>
      <c r="EF33" s="2">
        <v>30</v>
      </c>
      <c r="EG33" s="2" t="s">
        <v>18</v>
      </c>
      <c r="EH33" s="2">
        <v>0</v>
      </c>
      <c r="EI33" s="2" t="s">
        <v>4</v>
      </c>
      <c r="EJ33" s="2">
        <v>1</v>
      </c>
      <c r="EK33" s="2">
        <v>242</v>
      </c>
      <c r="EL33" s="2" t="s">
        <v>37</v>
      </c>
      <c r="EM33" s="2" t="s">
        <v>38</v>
      </c>
      <c r="EN33" s="2"/>
      <c r="EO33" s="2" t="s">
        <v>39</v>
      </c>
      <c r="EP33" s="2"/>
      <c r="EQ33" s="2">
        <v>0</v>
      </c>
      <c r="ER33" s="2">
        <v>15.01</v>
      </c>
      <c r="ES33" s="2">
        <v>15.01</v>
      </c>
      <c r="ET33" s="2">
        <v>0</v>
      </c>
      <c r="EU33" s="2">
        <v>0</v>
      </c>
      <c r="EV33" s="2">
        <v>0</v>
      </c>
      <c r="EW33" s="2">
        <v>0</v>
      </c>
      <c r="EX33" s="2">
        <v>0</v>
      </c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>
        <v>0</v>
      </c>
      <c r="FR33" s="2">
        <f t="shared" si="44"/>
        <v>0</v>
      </c>
      <c r="FS33" s="2">
        <v>0</v>
      </c>
      <c r="FT33" s="2"/>
      <c r="FU33" s="2"/>
      <c r="FV33" s="2"/>
      <c r="FW33" s="2"/>
      <c r="FX33" s="2">
        <v>112</v>
      </c>
      <c r="FY33" s="2">
        <v>70</v>
      </c>
      <c r="FZ33" s="2"/>
      <c r="GA33" s="2" t="s">
        <v>4</v>
      </c>
      <c r="GB33" s="2"/>
      <c r="GC33" s="2"/>
      <c r="GD33" s="2">
        <v>0</v>
      </c>
      <c r="GE33" s="2"/>
      <c r="GF33" s="2">
        <v>-1582708316</v>
      </c>
      <c r="GG33" s="2">
        <v>2</v>
      </c>
      <c r="GH33" s="2">
        <v>1</v>
      </c>
      <c r="GI33" s="2">
        <v>-2</v>
      </c>
      <c r="GJ33" s="2">
        <v>0</v>
      </c>
      <c r="GK33" s="2">
        <f>ROUND(R33*(R12)/100,2)</f>
        <v>0</v>
      </c>
      <c r="GL33" s="2">
        <f t="shared" si="45"/>
        <v>0</v>
      </c>
      <c r="GM33" s="2">
        <f t="shared" si="46"/>
        <v>-292.06</v>
      </c>
      <c r="GN33" s="2">
        <f t="shared" si="47"/>
        <v>-292.06</v>
      </c>
      <c r="GO33" s="2">
        <f t="shared" si="48"/>
        <v>0</v>
      </c>
      <c r="GP33" s="2">
        <f t="shared" si="49"/>
        <v>0</v>
      </c>
      <c r="GQ33" s="2"/>
      <c r="GR33" s="2">
        <v>0</v>
      </c>
      <c r="GS33" s="2">
        <v>3</v>
      </c>
      <c r="GT33" s="2">
        <v>0</v>
      </c>
      <c r="GU33" s="2" t="s">
        <v>4</v>
      </c>
      <c r="GV33" s="2">
        <f t="shared" si="50"/>
        <v>0</v>
      </c>
      <c r="GW33" s="2">
        <v>1</v>
      </c>
      <c r="GX33" s="2">
        <f t="shared" si="51"/>
        <v>0</v>
      </c>
      <c r="GY33" s="2"/>
      <c r="GZ33" s="2"/>
      <c r="HA33" s="2">
        <v>0</v>
      </c>
      <c r="HB33" s="2">
        <v>0</v>
      </c>
      <c r="HC33" s="2">
        <f t="shared" si="52"/>
        <v>0</v>
      </c>
      <c r="HD33" s="2"/>
      <c r="HE33" s="2" t="s">
        <v>4</v>
      </c>
      <c r="HF33" s="2" t="s">
        <v>4</v>
      </c>
      <c r="HG33" s="2"/>
      <c r="HH33" s="2"/>
      <c r="HI33" s="2"/>
      <c r="HJ33" s="2"/>
      <c r="HK33" s="2"/>
      <c r="HL33" s="2"/>
      <c r="HM33" s="2" t="s">
        <v>25</v>
      </c>
      <c r="HN33" s="2" t="s">
        <v>4</v>
      </c>
      <c r="HO33" s="2" t="s">
        <v>4</v>
      </c>
      <c r="HP33" s="2" t="s">
        <v>4</v>
      </c>
      <c r="HQ33" s="2" t="s">
        <v>4</v>
      </c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>
        <v>0</v>
      </c>
      <c r="IL33" s="2"/>
      <c r="IM33" s="2"/>
      <c r="IN33" s="2"/>
      <c r="IO33" s="2"/>
      <c r="IP33" s="2"/>
      <c r="IQ33" s="2"/>
      <c r="IR33" s="2"/>
      <c r="IS33" s="2"/>
      <c r="IT33" s="2"/>
      <c r="IU33" s="2"/>
    </row>
    <row r="34" spans="1:255">
      <c r="A34">
        <v>18</v>
      </c>
      <c r="B34">
        <v>1</v>
      </c>
      <c r="C34">
        <v>17</v>
      </c>
      <c r="E34" t="s">
        <v>40</v>
      </c>
      <c r="F34" t="s">
        <v>41</v>
      </c>
      <c r="G34" t="s">
        <v>42</v>
      </c>
      <c r="H34" t="s">
        <v>43</v>
      </c>
      <c r="I34">
        <f>I32*J34</f>
        <v>-18</v>
      </c>
      <c r="J34">
        <v>-1000</v>
      </c>
      <c r="K34">
        <v>-1000</v>
      </c>
      <c r="O34">
        <f t="shared" si="21"/>
        <v>-2681.11</v>
      </c>
      <c r="P34">
        <f t="shared" si="22"/>
        <v>-2681.11</v>
      </c>
      <c r="Q34">
        <f>(ROUND((ROUND(((ET34)*AV34*I34),2)*BB34),2)+ROUND((ROUND(((AE34-(EU34))*AV34*I34),2)*BS34),2))</f>
        <v>0</v>
      </c>
      <c r="R34">
        <f t="shared" si="23"/>
        <v>0</v>
      </c>
      <c r="S34">
        <f t="shared" si="24"/>
        <v>0</v>
      </c>
      <c r="T34">
        <f t="shared" si="25"/>
        <v>0</v>
      </c>
      <c r="U34">
        <f t="shared" si="26"/>
        <v>0</v>
      </c>
      <c r="V34">
        <f t="shared" si="27"/>
        <v>0</v>
      </c>
      <c r="W34">
        <f t="shared" si="28"/>
        <v>0</v>
      </c>
      <c r="X34">
        <f t="shared" si="29"/>
        <v>0</v>
      </c>
      <c r="Y34">
        <f t="shared" si="30"/>
        <v>0</v>
      </c>
      <c r="AA34">
        <v>70335976</v>
      </c>
      <c r="AB34">
        <f t="shared" si="31"/>
        <v>15.01</v>
      </c>
      <c r="AC34">
        <f>ROUND((ES34),6)</f>
        <v>15.01</v>
      </c>
      <c r="AD34">
        <f>ROUND((((ET34)-(EU34))+AE34),6)</f>
        <v>0</v>
      </c>
      <c r="AE34">
        <f t="shared" si="53"/>
        <v>0</v>
      </c>
      <c r="AF34">
        <f t="shared" si="53"/>
        <v>0</v>
      </c>
      <c r="AG34">
        <f t="shared" si="33"/>
        <v>0</v>
      </c>
      <c r="AH34">
        <f t="shared" si="54"/>
        <v>0</v>
      </c>
      <c r="AI34">
        <f t="shared" si="54"/>
        <v>0</v>
      </c>
      <c r="AJ34">
        <f t="shared" si="35"/>
        <v>0</v>
      </c>
      <c r="AK34">
        <v>15.01</v>
      </c>
      <c r="AL34">
        <v>15.01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1.0669999999999999</v>
      </c>
      <c r="AW34">
        <v>1.081</v>
      </c>
      <c r="AZ34">
        <v>1</v>
      </c>
      <c r="BA34">
        <v>1</v>
      </c>
      <c r="BB34">
        <v>1</v>
      </c>
      <c r="BC34">
        <v>9.18</v>
      </c>
      <c r="BD34" t="s">
        <v>4</v>
      </c>
      <c r="BE34" t="s">
        <v>4</v>
      </c>
      <c r="BF34" t="s">
        <v>4</v>
      </c>
      <c r="BG34" t="s">
        <v>4</v>
      </c>
      <c r="BH34">
        <v>3</v>
      </c>
      <c r="BI34">
        <v>1</v>
      </c>
      <c r="BJ34" t="s">
        <v>44</v>
      </c>
      <c r="BM34">
        <v>242</v>
      </c>
      <c r="BN34">
        <v>0</v>
      </c>
      <c r="BO34" t="s">
        <v>41</v>
      </c>
      <c r="BP34">
        <v>1</v>
      </c>
      <c r="BQ34">
        <v>30</v>
      </c>
      <c r="BR34">
        <v>1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4</v>
      </c>
      <c r="BZ34">
        <v>0</v>
      </c>
      <c r="CA34">
        <v>0</v>
      </c>
      <c r="CB34" t="s">
        <v>4</v>
      </c>
      <c r="CE34">
        <v>30</v>
      </c>
      <c r="CF34">
        <v>0</v>
      </c>
      <c r="CG34">
        <v>0</v>
      </c>
      <c r="CM34">
        <v>0</v>
      </c>
      <c r="CN34" t="s">
        <v>36</v>
      </c>
      <c r="CO34">
        <v>0</v>
      </c>
      <c r="CP34">
        <f t="shared" si="36"/>
        <v>-2681.11</v>
      </c>
      <c r="CQ34">
        <f t="shared" si="37"/>
        <v>148.99</v>
      </c>
      <c r="CR34">
        <f>(ROUND((ROUND(((ET34)*AV34*1),2)*BB34),2)+ROUND((ROUND(((AE34-(EU34))*AV34*1),2)*BS34),2))</f>
        <v>0</v>
      </c>
      <c r="CS34">
        <f t="shared" si="38"/>
        <v>0</v>
      </c>
      <c r="CT34">
        <f t="shared" si="39"/>
        <v>0</v>
      </c>
      <c r="CU34">
        <f t="shared" si="40"/>
        <v>0</v>
      </c>
      <c r="CV34">
        <f t="shared" si="41"/>
        <v>0</v>
      </c>
      <c r="CW34">
        <f t="shared" si="42"/>
        <v>0</v>
      </c>
      <c r="CX34">
        <f t="shared" si="43"/>
        <v>0</v>
      </c>
      <c r="CY34">
        <f>S34*(BZ34/100)</f>
        <v>0</v>
      </c>
      <c r="CZ34">
        <f>S34*(CA34/100)</f>
        <v>0</v>
      </c>
      <c r="DC34" t="s">
        <v>4</v>
      </c>
      <c r="DD34" t="s">
        <v>4</v>
      </c>
      <c r="DE34" t="s">
        <v>4</v>
      </c>
      <c r="DF34" t="s">
        <v>4</v>
      </c>
      <c r="DG34" t="s">
        <v>4</v>
      </c>
      <c r="DH34" t="s">
        <v>4</v>
      </c>
      <c r="DI34" t="s">
        <v>4</v>
      </c>
      <c r="DJ34" t="s">
        <v>4</v>
      </c>
      <c r="DK34" t="s">
        <v>4</v>
      </c>
      <c r="DL34" t="s">
        <v>4</v>
      </c>
      <c r="DM34" t="s">
        <v>4</v>
      </c>
      <c r="DN34">
        <v>112</v>
      </c>
      <c r="DO34">
        <v>70</v>
      </c>
      <c r="DP34">
        <v>1.0669999999999999</v>
      </c>
      <c r="DQ34">
        <v>1.081</v>
      </c>
      <c r="DU34">
        <v>1003</v>
      </c>
      <c r="DV34" t="s">
        <v>43</v>
      </c>
      <c r="DW34" t="s">
        <v>43</v>
      </c>
      <c r="DX34">
        <v>1</v>
      </c>
      <c r="DZ34" t="s">
        <v>4</v>
      </c>
      <c r="EA34" t="s">
        <v>4</v>
      </c>
      <c r="EB34" t="s">
        <v>4</v>
      </c>
      <c r="EC34" t="s">
        <v>4</v>
      </c>
      <c r="EE34">
        <v>69252867</v>
      </c>
      <c r="EF34">
        <v>30</v>
      </c>
      <c r="EG34" t="s">
        <v>18</v>
      </c>
      <c r="EH34">
        <v>0</v>
      </c>
      <c r="EI34" t="s">
        <v>4</v>
      </c>
      <c r="EJ34">
        <v>1</v>
      </c>
      <c r="EK34">
        <v>242</v>
      </c>
      <c r="EL34" t="s">
        <v>37</v>
      </c>
      <c r="EM34" t="s">
        <v>38</v>
      </c>
      <c r="EO34" t="s">
        <v>39</v>
      </c>
      <c r="EQ34">
        <v>0</v>
      </c>
      <c r="ER34">
        <v>15.01</v>
      </c>
      <c r="ES34">
        <v>15.01</v>
      </c>
      <c r="ET34">
        <v>0</v>
      </c>
      <c r="EU34">
        <v>0</v>
      </c>
      <c r="EV34">
        <v>0</v>
      </c>
      <c r="EW34">
        <v>0</v>
      </c>
      <c r="EX34">
        <v>0</v>
      </c>
      <c r="FQ34">
        <v>0</v>
      </c>
      <c r="FR34">
        <f t="shared" si="44"/>
        <v>0</v>
      </c>
      <c r="FS34">
        <v>0</v>
      </c>
      <c r="FX34">
        <v>112</v>
      </c>
      <c r="FY34">
        <v>70</v>
      </c>
      <c r="GA34" t="s">
        <v>4</v>
      </c>
      <c r="GD34">
        <v>0</v>
      </c>
      <c r="GF34">
        <v>-1582708316</v>
      </c>
      <c r="GG34">
        <v>2</v>
      </c>
      <c r="GH34">
        <v>1</v>
      </c>
      <c r="GI34">
        <v>2</v>
      </c>
      <c r="GJ34">
        <v>0</v>
      </c>
      <c r="GK34">
        <f>ROUND(R34*(S12)/100,2)</f>
        <v>0</v>
      </c>
      <c r="GL34">
        <f t="shared" si="45"/>
        <v>0</v>
      </c>
      <c r="GM34">
        <f t="shared" si="46"/>
        <v>-2681.11</v>
      </c>
      <c r="GN34">
        <f t="shared" si="47"/>
        <v>-2681.11</v>
      </c>
      <c r="GO34">
        <f t="shared" si="48"/>
        <v>0</v>
      </c>
      <c r="GP34">
        <f t="shared" si="49"/>
        <v>0</v>
      </c>
      <c r="GR34">
        <v>0</v>
      </c>
      <c r="GS34">
        <v>3</v>
      </c>
      <c r="GT34">
        <v>0</v>
      </c>
      <c r="GU34" t="s">
        <v>4</v>
      </c>
      <c r="GV34">
        <f t="shared" si="50"/>
        <v>0</v>
      </c>
      <c r="GW34">
        <v>1</v>
      </c>
      <c r="GX34">
        <f t="shared" si="51"/>
        <v>0</v>
      </c>
      <c r="HA34">
        <v>0</v>
      </c>
      <c r="HB34">
        <v>0</v>
      </c>
      <c r="HC34">
        <f t="shared" si="52"/>
        <v>0</v>
      </c>
      <c r="HE34" t="s">
        <v>4</v>
      </c>
      <c r="HF34" t="s">
        <v>4</v>
      </c>
      <c r="HM34" t="s">
        <v>25</v>
      </c>
      <c r="HN34" t="s">
        <v>4</v>
      </c>
      <c r="HO34" t="s">
        <v>4</v>
      </c>
      <c r="HP34" t="s">
        <v>4</v>
      </c>
      <c r="HQ34" t="s">
        <v>4</v>
      </c>
      <c r="IK34">
        <v>0</v>
      </c>
    </row>
    <row r="35" spans="1:255">
      <c r="A35" s="2">
        <v>18</v>
      </c>
      <c r="B35" s="2">
        <v>1</v>
      </c>
      <c r="C35" s="2">
        <v>12</v>
      </c>
      <c r="D35" s="2"/>
      <c r="E35" s="2" t="s">
        <v>45</v>
      </c>
      <c r="F35" s="2" t="s">
        <v>46</v>
      </c>
      <c r="G35" s="2" t="s">
        <v>47</v>
      </c>
      <c r="H35" s="2" t="s">
        <v>43</v>
      </c>
      <c r="I35" s="2">
        <f>I31*J35</f>
        <v>18</v>
      </c>
      <c r="J35" s="2">
        <v>1000</v>
      </c>
      <c r="K35" s="2">
        <v>1000</v>
      </c>
      <c r="L35" s="2"/>
      <c r="M35" s="2"/>
      <c r="N35" s="2"/>
      <c r="O35" s="2">
        <f t="shared" si="21"/>
        <v>439.2</v>
      </c>
      <c r="P35" s="2">
        <f t="shared" si="22"/>
        <v>439.2</v>
      </c>
      <c r="Q35" s="2">
        <f>(ROUND((ROUND(((ET35)*AV35*I35),2)*BB35),2)+ROUND((ROUND(((AE35-(EU35))*AV35*I35),2)*BS35),2))</f>
        <v>0</v>
      </c>
      <c r="R35" s="2">
        <f t="shared" si="23"/>
        <v>0</v>
      </c>
      <c r="S35" s="2">
        <f t="shared" si="24"/>
        <v>0</v>
      </c>
      <c r="T35" s="2">
        <f t="shared" si="25"/>
        <v>0</v>
      </c>
      <c r="U35" s="2">
        <f t="shared" si="26"/>
        <v>0</v>
      </c>
      <c r="V35" s="2">
        <f t="shared" si="27"/>
        <v>0</v>
      </c>
      <c r="W35" s="2">
        <f t="shared" si="28"/>
        <v>0</v>
      </c>
      <c r="X35" s="2">
        <f t="shared" si="29"/>
        <v>0</v>
      </c>
      <c r="Y35" s="2">
        <f t="shared" si="30"/>
        <v>0</v>
      </c>
      <c r="Z35" s="2"/>
      <c r="AA35" s="2">
        <v>70335979</v>
      </c>
      <c r="AB35" s="2">
        <f t="shared" si="31"/>
        <v>24.4</v>
      </c>
      <c r="AC35" s="2">
        <f>ROUND((ES35),6)</f>
        <v>24.4</v>
      </c>
      <c r="AD35" s="2">
        <f>ROUND((((ET35)-(EU35))+AE35),6)</f>
        <v>0</v>
      </c>
      <c r="AE35" s="2">
        <f t="shared" si="53"/>
        <v>0</v>
      </c>
      <c r="AF35" s="2">
        <f t="shared" si="53"/>
        <v>0</v>
      </c>
      <c r="AG35" s="2">
        <f t="shared" si="33"/>
        <v>0</v>
      </c>
      <c r="AH35" s="2">
        <f t="shared" si="54"/>
        <v>0</v>
      </c>
      <c r="AI35" s="2">
        <f t="shared" si="54"/>
        <v>0</v>
      </c>
      <c r="AJ35" s="2">
        <f t="shared" si="35"/>
        <v>0</v>
      </c>
      <c r="AK35" s="2">
        <v>24.4</v>
      </c>
      <c r="AL35" s="2">
        <v>24.4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112</v>
      </c>
      <c r="AU35" s="2">
        <v>70</v>
      </c>
      <c r="AV35" s="2">
        <v>1.0669999999999999</v>
      </c>
      <c r="AW35" s="2">
        <v>1</v>
      </c>
      <c r="AX35" s="2"/>
      <c r="AY35" s="2"/>
      <c r="AZ35" s="2">
        <v>1</v>
      </c>
      <c r="BA35" s="2">
        <v>1</v>
      </c>
      <c r="BB35" s="2">
        <v>1</v>
      </c>
      <c r="BC35" s="2">
        <v>1</v>
      </c>
      <c r="BD35" s="2" t="s">
        <v>4</v>
      </c>
      <c r="BE35" s="2" t="s">
        <v>4</v>
      </c>
      <c r="BF35" s="2" t="s">
        <v>4</v>
      </c>
      <c r="BG35" s="2" t="s">
        <v>4</v>
      </c>
      <c r="BH35" s="2">
        <v>3</v>
      </c>
      <c r="BI35" s="2">
        <v>1</v>
      </c>
      <c r="BJ35" s="2" t="s">
        <v>48</v>
      </c>
      <c r="BK35" s="2"/>
      <c r="BL35" s="2"/>
      <c r="BM35" s="2">
        <v>242</v>
      </c>
      <c r="BN35" s="2">
        <v>0</v>
      </c>
      <c r="BO35" s="2" t="s">
        <v>4</v>
      </c>
      <c r="BP35" s="2">
        <v>0</v>
      </c>
      <c r="BQ35" s="2">
        <v>30</v>
      </c>
      <c r="BR35" s="2">
        <v>1</v>
      </c>
      <c r="BS35" s="2">
        <v>1</v>
      </c>
      <c r="BT35" s="2">
        <v>1</v>
      </c>
      <c r="BU35" s="2">
        <v>1</v>
      </c>
      <c r="BV35" s="2">
        <v>1</v>
      </c>
      <c r="BW35" s="2">
        <v>1</v>
      </c>
      <c r="BX35" s="2">
        <v>1</v>
      </c>
      <c r="BY35" s="2" t="s">
        <v>4</v>
      </c>
      <c r="BZ35" s="2">
        <v>112</v>
      </c>
      <c r="CA35" s="2">
        <v>70</v>
      </c>
      <c r="CB35" s="2" t="s">
        <v>4</v>
      </c>
      <c r="CC35" s="2"/>
      <c r="CD35" s="2"/>
      <c r="CE35" s="2">
        <v>30</v>
      </c>
      <c r="CF35" s="2">
        <v>0</v>
      </c>
      <c r="CG35" s="2">
        <v>0</v>
      </c>
      <c r="CH35" s="2"/>
      <c r="CI35" s="2"/>
      <c r="CJ35" s="2"/>
      <c r="CK35" s="2"/>
      <c r="CL35" s="2"/>
      <c r="CM35" s="2">
        <v>0</v>
      </c>
      <c r="CN35" s="2" t="s">
        <v>36</v>
      </c>
      <c r="CO35" s="2">
        <v>0</v>
      </c>
      <c r="CP35" s="2">
        <f t="shared" si="36"/>
        <v>439.2</v>
      </c>
      <c r="CQ35" s="2">
        <f t="shared" si="37"/>
        <v>24.4</v>
      </c>
      <c r="CR35" s="2">
        <f>(ROUND((ROUND(((ET35)*AV35*1),2)*BB35),2)+ROUND((ROUND(((AE35-(EU35))*AV35*1),2)*BS35),2))</f>
        <v>0</v>
      </c>
      <c r="CS35" s="2">
        <f t="shared" si="38"/>
        <v>0</v>
      </c>
      <c r="CT35" s="2">
        <f t="shared" si="39"/>
        <v>0</v>
      </c>
      <c r="CU35" s="2">
        <f t="shared" si="40"/>
        <v>0</v>
      </c>
      <c r="CV35" s="2">
        <f t="shared" si="41"/>
        <v>0</v>
      </c>
      <c r="CW35" s="2">
        <f t="shared" si="42"/>
        <v>0</v>
      </c>
      <c r="CX35" s="2">
        <f t="shared" si="43"/>
        <v>0</v>
      </c>
      <c r="CY35" s="2">
        <f>((S35*BZ35)/100)</f>
        <v>0</v>
      </c>
      <c r="CZ35" s="2">
        <f>((S35*CA35)/100)</f>
        <v>0</v>
      </c>
      <c r="DA35" s="2"/>
      <c r="DB35" s="2"/>
      <c r="DC35" s="2" t="s">
        <v>4</v>
      </c>
      <c r="DD35" s="2" t="s">
        <v>4</v>
      </c>
      <c r="DE35" s="2" t="s">
        <v>4</v>
      </c>
      <c r="DF35" s="2" t="s">
        <v>4</v>
      </c>
      <c r="DG35" s="2" t="s">
        <v>4</v>
      </c>
      <c r="DH35" s="2" t="s">
        <v>4</v>
      </c>
      <c r="DI35" s="2" t="s">
        <v>4</v>
      </c>
      <c r="DJ35" s="2" t="s">
        <v>4</v>
      </c>
      <c r="DK35" s="2" t="s">
        <v>4</v>
      </c>
      <c r="DL35" s="2" t="s">
        <v>4</v>
      </c>
      <c r="DM35" s="2" t="s">
        <v>4</v>
      </c>
      <c r="DN35" s="2">
        <v>0</v>
      </c>
      <c r="DO35" s="2">
        <v>0</v>
      </c>
      <c r="DP35" s="2">
        <v>1</v>
      </c>
      <c r="DQ35" s="2">
        <v>1</v>
      </c>
      <c r="DR35" s="2"/>
      <c r="DS35" s="2"/>
      <c r="DT35" s="2"/>
      <c r="DU35" s="2">
        <v>1003</v>
      </c>
      <c r="DV35" s="2" t="s">
        <v>43</v>
      </c>
      <c r="DW35" s="2" t="s">
        <v>43</v>
      </c>
      <c r="DX35" s="2">
        <v>1</v>
      </c>
      <c r="DY35" s="2"/>
      <c r="DZ35" s="2" t="s">
        <v>4</v>
      </c>
      <c r="EA35" s="2" t="s">
        <v>4</v>
      </c>
      <c r="EB35" s="2" t="s">
        <v>4</v>
      </c>
      <c r="EC35" s="2" t="s">
        <v>4</v>
      </c>
      <c r="ED35" s="2"/>
      <c r="EE35" s="2">
        <v>69252867</v>
      </c>
      <c r="EF35" s="2">
        <v>30</v>
      </c>
      <c r="EG35" s="2" t="s">
        <v>18</v>
      </c>
      <c r="EH35" s="2">
        <v>0</v>
      </c>
      <c r="EI35" s="2" t="s">
        <v>4</v>
      </c>
      <c r="EJ35" s="2">
        <v>1</v>
      </c>
      <c r="EK35" s="2">
        <v>242</v>
      </c>
      <c r="EL35" s="2" t="s">
        <v>37</v>
      </c>
      <c r="EM35" s="2" t="s">
        <v>38</v>
      </c>
      <c r="EN35" s="2"/>
      <c r="EO35" s="2" t="s">
        <v>39</v>
      </c>
      <c r="EP35" s="2"/>
      <c r="EQ35" s="2">
        <v>32768</v>
      </c>
      <c r="ER35" s="2">
        <v>24.4</v>
      </c>
      <c r="ES35" s="2">
        <v>24.4</v>
      </c>
      <c r="ET35" s="2">
        <v>0</v>
      </c>
      <c r="EU35" s="2">
        <v>0</v>
      </c>
      <c r="EV35" s="2">
        <v>0</v>
      </c>
      <c r="EW35" s="2">
        <v>0</v>
      </c>
      <c r="EX35" s="2">
        <v>0</v>
      </c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>
        <v>0</v>
      </c>
      <c r="FR35" s="2">
        <f t="shared" si="44"/>
        <v>0</v>
      </c>
      <c r="FS35" s="2">
        <v>0</v>
      </c>
      <c r="FT35" s="2"/>
      <c r="FU35" s="2"/>
      <c r="FV35" s="2"/>
      <c r="FW35" s="2"/>
      <c r="FX35" s="2">
        <v>112</v>
      </c>
      <c r="FY35" s="2">
        <v>70</v>
      </c>
      <c r="FZ35" s="2"/>
      <c r="GA35" s="2" t="s">
        <v>4</v>
      </c>
      <c r="GB35" s="2"/>
      <c r="GC35" s="2"/>
      <c r="GD35" s="2">
        <v>0</v>
      </c>
      <c r="GE35" s="2"/>
      <c r="GF35" s="2">
        <v>1329163801</v>
      </c>
      <c r="GG35" s="2">
        <v>2</v>
      </c>
      <c r="GH35" s="2">
        <v>1</v>
      </c>
      <c r="GI35" s="2">
        <v>-2</v>
      </c>
      <c r="GJ35" s="2">
        <v>0</v>
      </c>
      <c r="GK35" s="2">
        <f>ROUND(R35*(R12)/100,2)</f>
        <v>0</v>
      </c>
      <c r="GL35" s="2">
        <f t="shared" si="45"/>
        <v>0</v>
      </c>
      <c r="GM35" s="2">
        <f t="shared" si="46"/>
        <v>439.2</v>
      </c>
      <c r="GN35" s="2">
        <f t="shared" si="47"/>
        <v>439.2</v>
      </c>
      <c r="GO35" s="2">
        <f t="shared" si="48"/>
        <v>0</v>
      </c>
      <c r="GP35" s="2">
        <f t="shared" si="49"/>
        <v>0</v>
      </c>
      <c r="GQ35" s="2"/>
      <c r="GR35" s="2">
        <v>0</v>
      </c>
      <c r="GS35" s="2">
        <v>3</v>
      </c>
      <c r="GT35" s="2">
        <v>0</v>
      </c>
      <c r="GU35" s="2" t="s">
        <v>4</v>
      </c>
      <c r="GV35" s="2">
        <f t="shared" si="50"/>
        <v>0</v>
      </c>
      <c r="GW35" s="2">
        <v>1</v>
      </c>
      <c r="GX35" s="2">
        <f t="shared" si="51"/>
        <v>0</v>
      </c>
      <c r="GY35" s="2"/>
      <c r="GZ35" s="2"/>
      <c r="HA35" s="2">
        <v>0</v>
      </c>
      <c r="HB35" s="2">
        <v>0</v>
      </c>
      <c r="HC35" s="2">
        <f t="shared" si="52"/>
        <v>0</v>
      </c>
      <c r="HD35" s="2"/>
      <c r="HE35" s="2" t="s">
        <v>4</v>
      </c>
      <c r="HF35" s="2" t="s">
        <v>4</v>
      </c>
      <c r="HG35" s="2"/>
      <c r="HH35" s="2"/>
      <c r="HI35" s="2"/>
      <c r="HJ35" s="2"/>
      <c r="HK35" s="2"/>
      <c r="HL35" s="2"/>
      <c r="HM35" s="2" t="s">
        <v>25</v>
      </c>
      <c r="HN35" s="2" t="s">
        <v>4</v>
      </c>
      <c r="HO35" s="2" t="s">
        <v>4</v>
      </c>
      <c r="HP35" s="2" t="s">
        <v>4</v>
      </c>
      <c r="HQ35" s="2" t="s">
        <v>4</v>
      </c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>
        <v>0</v>
      </c>
      <c r="IL35" s="2"/>
      <c r="IM35" s="2"/>
      <c r="IN35" s="2"/>
      <c r="IO35" s="2"/>
      <c r="IP35" s="2"/>
      <c r="IQ35" s="2"/>
      <c r="IR35" s="2"/>
      <c r="IS35" s="2"/>
      <c r="IT35" s="2"/>
      <c r="IU35" s="2"/>
    </row>
    <row r="36" spans="1:255">
      <c r="A36">
        <v>18</v>
      </c>
      <c r="B36">
        <v>1</v>
      </c>
      <c r="C36">
        <v>18</v>
      </c>
      <c r="E36" t="s">
        <v>45</v>
      </c>
      <c r="F36" t="s">
        <v>46</v>
      </c>
      <c r="G36" t="s">
        <v>47</v>
      </c>
      <c r="H36" t="s">
        <v>43</v>
      </c>
      <c r="I36">
        <f>I32*J36</f>
        <v>18</v>
      </c>
      <c r="J36">
        <v>1000</v>
      </c>
      <c r="K36">
        <v>1000</v>
      </c>
      <c r="O36">
        <f t="shared" si="21"/>
        <v>4075.78</v>
      </c>
      <c r="P36">
        <f t="shared" si="22"/>
        <v>4075.78</v>
      </c>
      <c r="Q36">
        <f>(ROUND((ROUND(((ET36)*AV36*I36),2)*BB36),2)+ROUND((ROUND(((AE36-(EU36))*AV36*I36),2)*BS36),2))</f>
        <v>0</v>
      </c>
      <c r="R36">
        <f t="shared" si="23"/>
        <v>0</v>
      </c>
      <c r="S36">
        <f t="shared" si="24"/>
        <v>0</v>
      </c>
      <c r="T36">
        <f t="shared" si="25"/>
        <v>0</v>
      </c>
      <c r="U36">
        <f t="shared" si="26"/>
        <v>0</v>
      </c>
      <c r="V36">
        <f t="shared" si="27"/>
        <v>0</v>
      </c>
      <c r="W36">
        <f t="shared" si="28"/>
        <v>0</v>
      </c>
      <c r="X36">
        <f t="shared" si="29"/>
        <v>0</v>
      </c>
      <c r="Y36">
        <f t="shared" si="30"/>
        <v>0</v>
      </c>
      <c r="AA36">
        <v>70335976</v>
      </c>
      <c r="AB36">
        <f t="shared" si="31"/>
        <v>24.4</v>
      </c>
      <c r="AC36">
        <f>ROUND((ES36),6)</f>
        <v>24.4</v>
      </c>
      <c r="AD36">
        <f>ROUND((((ET36)-(EU36))+AE36),6)</f>
        <v>0</v>
      </c>
      <c r="AE36">
        <f t="shared" si="53"/>
        <v>0</v>
      </c>
      <c r="AF36">
        <f t="shared" si="53"/>
        <v>0</v>
      </c>
      <c r="AG36">
        <f t="shared" si="33"/>
        <v>0</v>
      </c>
      <c r="AH36">
        <f t="shared" si="54"/>
        <v>0</v>
      </c>
      <c r="AI36">
        <f t="shared" si="54"/>
        <v>0</v>
      </c>
      <c r="AJ36">
        <f t="shared" si="35"/>
        <v>0</v>
      </c>
      <c r="AK36">
        <v>24.4</v>
      </c>
      <c r="AL36">
        <v>24.4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9.2799999999999994</v>
      </c>
      <c r="BD36" t="s">
        <v>4</v>
      </c>
      <c r="BE36" t="s">
        <v>4</v>
      </c>
      <c r="BF36" t="s">
        <v>4</v>
      </c>
      <c r="BG36" t="s">
        <v>4</v>
      </c>
      <c r="BH36">
        <v>3</v>
      </c>
      <c r="BI36">
        <v>1</v>
      </c>
      <c r="BJ36" t="s">
        <v>48</v>
      </c>
      <c r="BM36">
        <v>242</v>
      </c>
      <c r="BN36">
        <v>0</v>
      </c>
      <c r="BO36" t="s">
        <v>46</v>
      </c>
      <c r="BP36">
        <v>1</v>
      </c>
      <c r="BQ36">
        <v>30</v>
      </c>
      <c r="BR36">
        <v>1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4</v>
      </c>
      <c r="BZ36">
        <v>0</v>
      </c>
      <c r="CA36">
        <v>0</v>
      </c>
      <c r="CB36" t="s">
        <v>4</v>
      </c>
      <c r="CE36">
        <v>30</v>
      </c>
      <c r="CF36">
        <v>0</v>
      </c>
      <c r="CG36">
        <v>0</v>
      </c>
      <c r="CM36">
        <v>0</v>
      </c>
      <c r="CN36" t="s">
        <v>36</v>
      </c>
      <c r="CO36">
        <v>0</v>
      </c>
      <c r="CP36">
        <f t="shared" si="36"/>
        <v>4075.78</v>
      </c>
      <c r="CQ36">
        <f t="shared" si="37"/>
        <v>226.43</v>
      </c>
      <c r="CR36">
        <f>(ROUND((ROUND(((ET36)*AV36*1),2)*BB36),2)+ROUND((ROUND(((AE36-(EU36))*AV36*1),2)*BS36),2))</f>
        <v>0</v>
      </c>
      <c r="CS36">
        <f t="shared" si="38"/>
        <v>0</v>
      </c>
      <c r="CT36">
        <f t="shared" si="39"/>
        <v>0</v>
      </c>
      <c r="CU36">
        <f t="shared" si="40"/>
        <v>0</v>
      </c>
      <c r="CV36">
        <f t="shared" si="41"/>
        <v>0</v>
      </c>
      <c r="CW36">
        <f t="shared" si="42"/>
        <v>0</v>
      </c>
      <c r="CX36">
        <f t="shared" si="43"/>
        <v>0</v>
      </c>
      <c r="CY36">
        <f>S36*(BZ36/100)</f>
        <v>0</v>
      </c>
      <c r="CZ36">
        <f>S36*(CA36/100)</f>
        <v>0</v>
      </c>
      <c r="DC36" t="s">
        <v>4</v>
      </c>
      <c r="DD36" t="s">
        <v>4</v>
      </c>
      <c r="DE36" t="s">
        <v>4</v>
      </c>
      <c r="DF36" t="s">
        <v>4</v>
      </c>
      <c r="DG36" t="s">
        <v>4</v>
      </c>
      <c r="DH36" t="s">
        <v>4</v>
      </c>
      <c r="DI36" t="s">
        <v>4</v>
      </c>
      <c r="DJ36" t="s">
        <v>4</v>
      </c>
      <c r="DK36" t="s">
        <v>4</v>
      </c>
      <c r="DL36" t="s">
        <v>4</v>
      </c>
      <c r="DM36" t="s">
        <v>4</v>
      </c>
      <c r="DN36">
        <v>112</v>
      </c>
      <c r="DO36">
        <v>70</v>
      </c>
      <c r="DP36">
        <v>1.0669999999999999</v>
      </c>
      <c r="DQ36">
        <v>1</v>
      </c>
      <c r="DU36">
        <v>1003</v>
      </c>
      <c r="DV36" t="s">
        <v>43</v>
      </c>
      <c r="DW36" t="s">
        <v>43</v>
      </c>
      <c r="DX36">
        <v>1</v>
      </c>
      <c r="DZ36" t="s">
        <v>4</v>
      </c>
      <c r="EA36" t="s">
        <v>4</v>
      </c>
      <c r="EB36" t="s">
        <v>4</v>
      </c>
      <c r="EC36" t="s">
        <v>4</v>
      </c>
      <c r="EE36">
        <v>69252867</v>
      </c>
      <c r="EF36">
        <v>30</v>
      </c>
      <c r="EG36" t="s">
        <v>18</v>
      </c>
      <c r="EH36">
        <v>0</v>
      </c>
      <c r="EI36" t="s">
        <v>4</v>
      </c>
      <c r="EJ36">
        <v>1</v>
      </c>
      <c r="EK36">
        <v>242</v>
      </c>
      <c r="EL36" t="s">
        <v>37</v>
      </c>
      <c r="EM36" t="s">
        <v>38</v>
      </c>
      <c r="EO36" t="s">
        <v>39</v>
      </c>
      <c r="EQ36">
        <v>32768</v>
      </c>
      <c r="ER36">
        <v>24.4</v>
      </c>
      <c r="ES36">
        <v>24.4</v>
      </c>
      <c r="ET36">
        <v>0</v>
      </c>
      <c r="EU36">
        <v>0</v>
      </c>
      <c r="EV36">
        <v>0</v>
      </c>
      <c r="EW36">
        <v>0</v>
      </c>
      <c r="EX36">
        <v>0</v>
      </c>
      <c r="FQ36">
        <v>0</v>
      </c>
      <c r="FR36">
        <f t="shared" si="44"/>
        <v>0</v>
      </c>
      <c r="FS36">
        <v>0</v>
      </c>
      <c r="FX36">
        <v>112</v>
      </c>
      <c r="FY36">
        <v>70</v>
      </c>
      <c r="GA36" t="s">
        <v>4</v>
      </c>
      <c r="GD36">
        <v>0</v>
      </c>
      <c r="GF36">
        <v>1329163801</v>
      </c>
      <c r="GG36">
        <v>2</v>
      </c>
      <c r="GH36">
        <v>1</v>
      </c>
      <c r="GI36">
        <v>2</v>
      </c>
      <c r="GJ36">
        <v>0</v>
      </c>
      <c r="GK36">
        <f>ROUND(R36*(S12)/100,2)</f>
        <v>0</v>
      </c>
      <c r="GL36">
        <f t="shared" si="45"/>
        <v>0</v>
      </c>
      <c r="GM36">
        <f t="shared" si="46"/>
        <v>4075.78</v>
      </c>
      <c r="GN36">
        <f t="shared" si="47"/>
        <v>4075.78</v>
      </c>
      <c r="GO36">
        <f t="shared" si="48"/>
        <v>0</v>
      </c>
      <c r="GP36">
        <f t="shared" si="49"/>
        <v>0</v>
      </c>
      <c r="GR36">
        <v>0</v>
      </c>
      <c r="GS36">
        <v>3</v>
      </c>
      <c r="GT36">
        <v>0</v>
      </c>
      <c r="GU36" t="s">
        <v>4</v>
      </c>
      <c r="GV36">
        <f t="shared" si="50"/>
        <v>0</v>
      </c>
      <c r="GW36">
        <v>1</v>
      </c>
      <c r="GX36">
        <f t="shared" si="51"/>
        <v>0</v>
      </c>
      <c r="HA36">
        <v>0</v>
      </c>
      <c r="HB36">
        <v>0</v>
      </c>
      <c r="HC36">
        <f t="shared" si="52"/>
        <v>0</v>
      </c>
      <c r="HE36" t="s">
        <v>4</v>
      </c>
      <c r="HF36" t="s">
        <v>4</v>
      </c>
      <c r="HM36" t="s">
        <v>25</v>
      </c>
      <c r="HN36" t="s">
        <v>4</v>
      </c>
      <c r="HO36" t="s">
        <v>4</v>
      </c>
      <c r="HP36" t="s">
        <v>4</v>
      </c>
      <c r="HQ36" t="s">
        <v>4</v>
      </c>
      <c r="IK36">
        <v>0</v>
      </c>
    </row>
    <row r="37" spans="1:255">
      <c r="A37" s="2">
        <v>17</v>
      </c>
      <c r="B37" s="2">
        <v>1</v>
      </c>
      <c r="C37" s="2">
        <f>ROW(SmtRes!A26)</f>
        <v>26</v>
      </c>
      <c r="D37" s="2">
        <f>ROW(EtalonRes!A24)</f>
        <v>24</v>
      </c>
      <c r="E37" s="2" t="s">
        <v>49</v>
      </c>
      <c r="F37" s="2" t="s">
        <v>50</v>
      </c>
      <c r="G37" s="2" t="s">
        <v>51</v>
      </c>
      <c r="H37" s="2" t="s">
        <v>23</v>
      </c>
      <c r="I37" s="2">
        <f>ROUND((2)*3*2/100,9)</f>
        <v>0.12</v>
      </c>
      <c r="J37" s="2">
        <v>0</v>
      </c>
      <c r="K37" s="2">
        <f>ROUND((2)*2/100,9)</f>
        <v>0.04</v>
      </c>
      <c r="L37" s="2"/>
      <c r="M37" s="2"/>
      <c r="N37" s="2"/>
      <c r="O37" s="2">
        <f t="shared" si="21"/>
        <v>310.25</v>
      </c>
      <c r="P37" s="2">
        <f t="shared" si="22"/>
        <v>103.74</v>
      </c>
      <c r="Q37" s="2">
        <f>(ROUND((ROUND((((ET37*1.1))*AV37*I37),2)*BB37),2)+ROUND((ROUND(((AE37-((EU37*1.1)))*AV37*I37),2)*BS37),2))</f>
        <v>0</v>
      </c>
      <c r="R37" s="2">
        <f t="shared" si="23"/>
        <v>0</v>
      </c>
      <c r="S37" s="2">
        <f t="shared" si="24"/>
        <v>206.51</v>
      </c>
      <c r="T37" s="2">
        <f t="shared" si="25"/>
        <v>0</v>
      </c>
      <c r="U37" s="2">
        <f t="shared" si="26"/>
        <v>18.242928000000003</v>
      </c>
      <c r="V37" s="2">
        <f t="shared" si="27"/>
        <v>0</v>
      </c>
      <c r="W37" s="2">
        <f t="shared" si="28"/>
        <v>0</v>
      </c>
      <c r="X37" s="2">
        <f t="shared" si="29"/>
        <v>187.92</v>
      </c>
      <c r="Y37" s="2">
        <f t="shared" si="30"/>
        <v>144.56</v>
      </c>
      <c r="Z37" s="2"/>
      <c r="AA37" s="2">
        <v>70335979</v>
      </c>
      <c r="AB37" s="2">
        <f t="shared" si="31"/>
        <v>2506.4740000000002</v>
      </c>
      <c r="AC37" s="2">
        <f>ROUND(((ES37*1)),6)</f>
        <v>862.81</v>
      </c>
      <c r="AD37" s="2">
        <f>ROUND(((((ET37*1.1))-((EU37*1.1)))+AE37),6)</f>
        <v>0</v>
      </c>
      <c r="AE37" s="2">
        <f>ROUND(((EU37*1.1)),6)</f>
        <v>0</v>
      </c>
      <c r="AF37" s="2">
        <f>ROUND(((EV37*1.1)),6)</f>
        <v>1643.664</v>
      </c>
      <c r="AG37" s="2">
        <f t="shared" si="33"/>
        <v>0</v>
      </c>
      <c r="AH37" s="2">
        <f>((EW37*1.1))</f>
        <v>145.20000000000002</v>
      </c>
      <c r="AI37" s="2">
        <f>((EX37*1.1))</f>
        <v>0</v>
      </c>
      <c r="AJ37" s="2">
        <f t="shared" si="35"/>
        <v>0</v>
      </c>
      <c r="AK37" s="2">
        <v>2357.0500000000002</v>
      </c>
      <c r="AL37" s="2">
        <v>862.81</v>
      </c>
      <c r="AM37" s="2">
        <v>0</v>
      </c>
      <c r="AN37" s="2">
        <v>0</v>
      </c>
      <c r="AO37" s="2">
        <v>1494.24</v>
      </c>
      <c r="AP37" s="2">
        <v>0</v>
      </c>
      <c r="AQ37" s="2">
        <v>132</v>
      </c>
      <c r="AR37" s="2">
        <v>0</v>
      </c>
      <c r="AS37" s="2">
        <v>0</v>
      </c>
      <c r="AT37" s="2">
        <v>91</v>
      </c>
      <c r="AU37" s="2">
        <v>70</v>
      </c>
      <c r="AV37" s="2">
        <v>1.0469999999999999</v>
      </c>
      <c r="AW37" s="2">
        <v>1.002</v>
      </c>
      <c r="AX37" s="2"/>
      <c r="AY37" s="2"/>
      <c r="AZ37" s="2">
        <v>1</v>
      </c>
      <c r="BA37" s="2">
        <v>1</v>
      </c>
      <c r="BB37" s="2">
        <v>1</v>
      </c>
      <c r="BC37" s="2">
        <v>1</v>
      </c>
      <c r="BD37" s="2" t="s">
        <v>4</v>
      </c>
      <c r="BE37" s="2" t="s">
        <v>4</v>
      </c>
      <c r="BF37" s="2" t="s">
        <v>4</v>
      </c>
      <c r="BG37" s="2" t="s">
        <v>4</v>
      </c>
      <c r="BH37" s="2">
        <v>0</v>
      </c>
      <c r="BI37" s="2">
        <v>1</v>
      </c>
      <c r="BJ37" s="2" t="s">
        <v>52</v>
      </c>
      <c r="BK37" s="2"/>
      <c r="BL37" s="2"/>
      <c r="BM37" s="2">
        <v>682</v>
      </c>
      <c r="BN37" s="2">
        <v>0</v>
      </c>
      <c r="BO37" s="2" t="s">
        <v>4</v>
      </c>
      <c r="BP37" s="2">
        <v>0</v>
      </c>
      <c r="BQ37" s="2">
        <v>60</v>
      </c>
      <c r="BR37" s="2">
        <v>0</v>
      </c>
      <c r="BS37" s="2">
        <v>1</v>
      </c>
      <c r="BT37" s="2">
        <v>1</v>
      </c>
      <c r="BU37" s="2">
        <v>1</v>
      </c>
      <c r="BV37" s="2">
        <v>1</v>
      </c>
      <c r="BW37" s="2">
        <v>1</v>
      </c>
      <c r="BX37" s="2">
        <v>1</v>
      </c>
      <c r="BY37" s="2" t="s">
        <v>4</v>
      </c>
      <c r="BZ37" s="2">
        <v>91</v>
      </c>
      <c r="CA37" s="2">
        <v>70</v>
      </c>
      <c r="CB37" s="2" t="s">
        <v>4</v>
      </c>
      <c r="CC37" s="2"/>
      <c r="CD37" s="2"/>
      <c r="CE37" s="2">
        <v>30</v>
      </c>
      <c r="CF37" s="2">
        <v>0</v>
      </c>
      <c r="CG37" s="2">
        <v>0</v>
      </c>
      <c r="CH37" s="2"/>
      <c r="CI37" s="2"/>
      <c r="CJ37" s="2"/>
      <c r="CK37" s="2"/>
      <c r="CL37" s="2"/>
      <c r="CM37" s="2">
        <v>0</v>
      </c>
      <c r="CN37" s="2" t="s">
        <v>590</v>
      </c>
      <c r="CO37" s="2">
        <v>0</v>
      </c>
      <c r="CP37" s="2">
        <f t="shared" si="36"/>
        <v>310.25</v>
      </c>
      <c r="CQ37" s="2">
        <f t="shared" si="37"/>
        <v>864.54</v>
      </c>
      <c r="CR37" s="2">
        <f>(ROUND((ROUND((((ET37*1.1))*AV37*1),2)*BB37),2)+ROUND((ROUND(((AE37-((EU37*1.1)))*AV37*1),2)*BS37),2))</f>
        <v>0</v>
      </c>
      <c r="CS37" s="2">
        <f t="shared" si="38"/>
        <v>0</v>
      </c>
      <c r="CT37" s="2">
        <f t="shared" si="39"/>
        <v>1720.92</v>
      </c>
      <c r="CU37" s="2">
        <f t="shared" si="40"/>
        <v>0</v>
      </c>
      <c r="CV37" s="2">
        <f t="shared" si="41"/>
        <v>152.02440000000001</v>
      </c>
      <c r="CW37" s="2">
        <f t="shared" si="42"/>
        <v>0</v>
      </c>
      <c r="CX37" s="2">
        <f t="shared" si="43"/>
        <v>0</v>
      </c>
      <c r="CY37" s="2">
        <f>((S37*BZ37)/100)</f>
        <v>187.92410000000001</v>
      </c>
      <c r="CZ37" s="2">
        <f>((S37*CA37)/100)</f>
        <v>144.55699999999999</v>
      </c>
      <c r="DA37" s="2"/>
      <c r="DB37" s="2">
        <v>5</v>
      </c>
      <c r="DC37" s="2" t="s">
        <v>4</v>
      </c>
      <c r="DD37" s="2" t="s">
        <v>25</v>
      </c>
      <c r="DE37" s="2" t="s">
        <v>26</v>
      </c>
      <c r="DF37" s="2" t="s">
        <v>26</v>
      </c>
      <c r="DG37" s="2" t="s">
        <v>26</v>
      </c>
      <c r="DH37" s="2" t="s">
        <v>4</v>
      </c>
      <c r="DI37" s="2" t="s">
        <v>26</v>
      </c>
      <c r="DJ37" s="2" t="s">
        <v>26</v>
      </c>
      <c r="DK37" s="2" t="s">
        <v>4</v>
      </c>
      <c r="DL37" s="2" t="s">
        <v>4</v>
      </c>
      <c r="DM37" s="2" t="s">
        <v>4</v>
      </c>
      <c r="DN37" s="2">
        <v>0</v>
      </c>
      <c r="DO37" s="2">
        <v>0</v>
      </c>
      <c r="DP37" s="2">
        <v>1</v>
      </c>
      <c r="DQ37" s="2">
        <v>1</v>
      </c>
      <c r="DR37" s="2"/>
      <c r="DS37" s="2"/>
      <c r="DT37" s="2"/>
      <c r="DU37" s="2">
        <v>1013</v>
      </c>
      <c r="DV37" s="2" t="s">
        <v>23</v>
      </c>
      <c r="DW37" s="2" t="s">
        <v>23</v>
      </c>
      <c r="DX37" s="2">
        <v>1</v>
      </c>
      <c r="DY37" s="2"/>
      <c r="DZ37" s="2" t="s">
        <v>4</v>
      </c>
      <c r="EA37" s="2" t="s">
        <v>4</v>
      </c>
      <c r="EB37" s="2" t="s">
        <v>4</v>
      </c>
      <c r="EC37" s="2" t="s">
        <v>4</v>
      </c>
      <c r="ED37" s="2"/>
      <c r="EE37" s="2">
        <v>69253307</v>
      </c>
      <c r="EF37" s="2">
        <v>60</v>
      </c>
      <c r="EG37" s="2" t="s">
        <v>27</v>
      </c>
      <c r="EH37" s="2">
        <v>0</v>
      </c>
      <c r="EI37" s="2" t="s">
        <v>4</v>
      </c>
      <c r="EJ37" s="2">
        <v>1</v>
      </c>
      <c r="EK37" s="2">
        <v>682</v>
      </c>
      <c r="EL37" s="2" t="s">
        <v>28</v>
      </c>
      <c r="EM37" s="2" t="s">
        <v>29</v>
      </c>
      <c r="EN37" s="2"/>
      <c r="EO37" s="2" t="s">
        <v>30</v>
      </c>
      <c r="EP37" s="2"/>
      <c r="EQ37" s="2">
        <v>0</v>
      </c>
      <c r="ER37" s="2">
        <v>2357.0500000000002</v>
      </c>
      <c r="ES37" s="2">
        <v>862.81</v>
      </c>
      <c r="ET37" s="2">
        <v>0</v>
      </c>
      <c r="EU37" s="2">
        <v>0</v>
      </c>
      <c r="EV37" s="2">
        <v>1494.24</v>
      </c>
      <c r="EW37" s="2">
        <v>132</v>
      </c>
      <c r="EX37" s="2">
        <v>0</v>
      </c>
      <c r="EY37" s="2">
        <v>0</v>
      </c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>
        <v>0</v>
      </c>
      <c r="FR37" s="2">
        <f t="shared" si="44"/>
        <v>0</v>
      </c>
      <c r="FS37" s="2">
        <v>0</v>
      </c>
      <c r="FT37" s="2"/>
      <c r="FU37" s="2"/>
      <c r="FV37" s="2"/>
      <c r="FW37" s="2"/>
      <c r="FX37" s="2">
        <v>91</v>
      </c>
      <c r="FY37" s="2">
        <v>70</v>
      </c>
      <c r="FZ37" s="2"/>
      <c r="GA37" s="2" t="s">
        <v>4</v>
      </c>
      <c r="GB37" s="2"/>
      <c r="GC37" s="2"/>
      <c r="GD37" s="2">
        <v>0</v>
      </c>
      <c r="GE37" s="2"/>
      <c r="GF37" s="2">
        <v>-205174160</v>
      </c>
      <c r="GG37" s="2">
        <v>2</v>
      </c>
      <c r="GH37" s="2">
        <v>1</v>
      </c>
      <c r="GI37" s="2">
        <v>-2</v>
      </c>
      <c r="GJ37" s="2">
        <v>0</v>
      </c>
      <c r="GK37" s="2">
        <f>ROUND(R37*(R12)/100,2)</f>
        <v>0</v>
      </c>
      <c r="GL37" s="2">
        <f t="shared" si="45"/>
        <v>0</v>
      </c>
      <c r="GM37" s="2">
        <f t="shared" si="46"/>
        <v>642.73</v>
      </c>
      <c r="GN37" s="2">
        <f t="shared" si="47"/>
        <v>642.73</v>
      </c>
      <c r="GO37" s="2">
        <f t="shared" si="48"/>
        <v>0</v>
      </c>
      <c r="GP37" s="2">
        <f t="shared" si="49"/>
        <v>0</v>
      </c>
      <c r="GQ37" s="2"/>
      <c r="GR37" s="2">
        <v>0</v>
      </c>
      <c r="GS37" s="2">
        <v>3</v>
      </c>
      <c r="GT37" s="2">
        <v>0</v>
      </c>
      <c r="GU37" s="2" t="s">
        <v>4</v>
      </c>
      <c r="GV37" s="2">
        <f t="shared" si="50"/>
        <v>0</v>
      </c>
      <c r="GW37" s="2">
        <v>1</v>
      </c>
      <c r="GX37" s="2">
        <f t="shared" si="51"/>
        <v>0</v>
      </c>
      <c r="GY37" s="2"/>
      <c r="GZ37" s="2"/>
      <c r="HA37" s="2">
        <v>0</v>
      </c>
      <c r="HB37" s="2">
        <v>0</v>
      </c>
      <c r="HC37" s="2">
        <f t="shared" si="52"/>
        <v>0</v>
      </c>
      <c r="HD37" s="2"/>
      <c r="HE37" s="2" t="s">
        <v>4</v>
      </c>
      <c r="HF37" s="2" t="s">
        <v>4</v>
      </c>
      <c r="HG37" s="2"/>
      <c r="HH37" s="2"/>
      <c r="HI37" s="2"/>
      <c r="HJ37" s="2"/>
      <c r="HK37" s="2"/>
      <c r="HL37" s="2"/>
      <c r="HM37" s="2" t="s">
        <v>4</v>
      </c>
      <c r="HN37" s="2" t="s">
        <v>4</v>
      </c>
      <c r="HO37" s="2" t="s">
        <v>4</v>
      </c>
      <c r="HP37" s="2" t="s">
        <v>4</v>
      </c>
      <c r="HQ37" s="2" t="s">
        <v>4</v>
      </c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>
        <v>0</v>
      </c>
      <c r="IL37" s="2"/>
      <c r="IM37" s="2"/>
      <c r="IN37" s="2"/>
      <c r="IO37" s="2"/>
      <c r="IP37" s="2"/>
      <c r="IQ37" s="2"/>
      <c r="IR37" s="2"/>
      <c r="IS37" s="2"/>
      <c r="IT37" s="2"/>
      <c r="IU37" s="2"/>
    </row>
    <row r="38" spans="1:255">
      <c r="A38">
        <v>17</v>
      </c>
      <c r="B38">
        <v>1</v>
      </c>
      <c r="C38">
        <f>ROW(SmtRes!A32)</f>
        <v>32</v>
      </c>
      <c r="D38">
        <f>ROW(EtalonRes!A30)</f>
        <v>30</v>
      </c>
      <c r="E38" t="s">
        <v>49</v>
      </c>
      <c r="F38" t="s">
        <v>50</v>
      </c>
      <c r="G38" t="s">
        <v>51</v>
      </c>
      <c r="H38" t="s">
        <v>23</v>
      </c>
      <c r="I38" s="2">
        <f>ROUND((2)*3*2/100,9)</f>
        <v>0.12</v>
      </c>
      <c r="J38">
        <v>0</v>
      </c>
      <c r="K38">
        <f>ROUND((2)*2/100,9)</f>
        <v>0.04</v>
      </c>
      <c r="O38">
        <f t="shared" si="21"/>
        <v>10184.530000000001</v>
      </c>
      <c r="P38">
        <f t="shared" si="22"/>
        <v>546.71</v>
      </c>
      <c r="Q38">
        <f>(ROUND((ROUND((((ET38*1.1))*AV38*I38),2)*BB38),2)+ROUND((ROUND(((AE38-((EU38*1.1)))*AV38*I38),2)*BS38),2))</f>
        <v>0</v>
      </c>
      <c r="R38">
        <f t="shared" si="23"/>
        <v>0</v>
      </c>
      <c r="S38">
        <f t="shared" si="24"/>
        <v>9637.82</v>
      </c>
      <c r="T38">
        <f t="shared" si="25"/>
        <v>0</v>
      </c>
      <c r="U38">
        <f t="shared" si="26"/>
        <v>18.242928000000003</v>
      </c>
      <c r="V38">
        <f t="shared" si="27"/>
        <v>0</v>
      </c>
      <c r="W38">
        <f t="shared" si="28"/>
        <v>0</v>
      </c>
      <c r="X38">
        <f t="shared" si="29"/>
        <v>7228.37</v>
      </c>
      <c r="Y38">
        <f t="shared" si="30"/>
        <v>3951.51</v>
      </c>
      <c r="AA38">
        <v>70335976</v>
      </c>
      <c r="AB38">
        <f t="shared" si="31"/>
        <v>2506.4740000000002</v>
      </c>
      <c r="AC38">
        <f>ROUND(((ES38*1)),6)</f>
        <v>862.81</v>
      </c>
      <c r="AD38">
        <f>ROUND(((((ET38*1.1))-((EU38*1.1)))+AE38),6)</f>
        <v>0</v>
      </c>
      <c r="AE38">
        <f>ROUND(((EU38*1.1)),6)</f>
        <v>0</v>
      </c>
      <c r="AF38">
        <f>ROUND(((EV38*1.1)),6)</f>
        <v>1643.664</v>
      </c>
      <c r="AG38">
        <f t="shared" si="33"/>
        <v>0</v>
      </c>
      <c r="AH38">
        <f>((EW38*1.1))</f>
        <v>145.20000000000002</v>
      </c>
      <c r="AI38">
        <f>((EX38*1.1))</f>
        <v>0</v>
      </c>
      <c r="AJ38">
        <f t="shared" si="35"/>
        <v>0</v>
      </c>
      <c r="AK38">
        <v>2357.0500000000002</v>
      </c>
      <c r="AL38">
        <v>862.81</v>
      </c>
      <c r="AM38">
        <v>0</v>
      </c>
      <c r="AN38">
        <v>0</v>
      </c>
      <c r="AO38">
        <v>1494.24</v>
      </c>
      <c r="AP38">
        <v>0</v>
      </c>
      <c r="AQ38">
        <v>132</v>
      </c>
      <c r="AR38">
        <v>0</v>
      </c>
      <c r="AS38">
        <v>0</v>
      </c>
      <c r="AT38">
        <v>75</v>
      </c>
      <c r="AU38">
        <v>41</v>
      </c>
      <c r="AV38">
        <v>1.0469999999999999</v>
      </c>
      <c r="AW38">
        <v>1.002</v>
      </c>
      <c r="AZ38">
        <v>1</v>
      </c>
      <c r="BA38">
        <v>46.67</v>
      </c>
      <c r="BB38">
        <v>1</v>
      </c>
      <c r="BC38">
        <v>5.27</v>
      </c>
      <c r="BD38" t="s">
        <v>4</v>
      </c>
      <c r="BE38" t="s">
        <v>4</v>
      </c>
      <c r="BF38" t="s">
        <v>4</v>
      </c>
      <c r="BG38" t="s">
        <v>4</v>
      </c>
      <c r="BH38">
        <v>0</v>
      </c>
      <c r="BI38">
        <v>1</v>
      </c>
      <c r="BJ38" t="s">
        <v>52</v>
      </c>
      <c r="BM38">
        <v>682</v>
      </c>
      <c r="BN38">
        <v>0</v>
      </c>
      <c r="BO38" t="s">
        <v>50</v>
      </c>
      <c r="BP38">
        <v>1</v>
      </c>
      <c r="BQ38">
        <v>60</v>
      </c>
      <c r="BR38">
        <v>0</v>
      </c>
      <c r="BS38">
        <v>46.67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4</v>
      </c>
      <c r="BZ38">
        <v>75</v>
      </c>
      <c r="CA38">
        <v>41</v>
      </c>
      <c r="CB38" t="s">
        <v>4</v>
      </c>
      <c r="CE38">
        <v>30</v>
      </c>
      <c r="CF38">
        <v>0</v>
      </c>
      <c r="CG38">
        <v>0</v>
      </c>
      <c r="CM38">
        <v>0</v>
      </c>
      <c r="CN38" t="s">
        <v>590</v>
      </c>
      <c r="CO38">
        <v>0</v>
      </c>
      <c r="CP38">
        <f t="shared" si="36"/>
        <v>10184.529999999999</v>
      </c>
      <c r="CQ38">
        <f t="shared" si="37"/>
        <v>4556.13</v>
      </c>
      <c r="CR38">
        <f>(ROUND((ROUND((((ET38*1.1))*AV38*1),2)*BB38),2)+ROUND((ROUND(((AE38-((EU38*1.1)))*AV38*1),2)*BS38),2))</f>
        <v>0</v>
      </c>
      <c r="CS38">
        <f t="shared" si="38"/>
        <v>0</v>
      </c>
      <c r="CT38">
        <f t="shared" si="39"/>
        <v>80315.34</v>
      </c>
      <c r="CU38">
        <f t="shared" si="40"/>
        <v>0</v>
      </c>
      <c r="CV38">
        <f t="shared" si="41"/>
        <v>152.02440000000001</v>
      </c>
      <c r="CW38">
        <f t="shared" si="42"/>
        <v>0</v>
      </c>
      <c r="CX38">
        <f t="shared" si="43"/>
        <v>0</v>
      </c>
      <c r="CY38">
        <f>S38*(BZ38/100)</f>
        <v>7228.3649999999998</v>
      </c>
      <c r="CZ38">
        <f>S38*(CA38/100)</f>
        <v>3951.5061999999998</v>
      </c>
      <c r="DB38">
        <v>6</v>
      </c>
      <c r="DC38" t="s">
        <v>4</v>
      </c>
      <c r="DD38" t="s">
        <v>25</v>
      </c>
      <c r="DE38" t="s">
        <v>26</v>
      </c>
      <c r="DF38" t="s">
        <v>26</v>
      </c>
      <c r="DG38" t="s">
        <v>26</v>
      </c>
      <c r="DH38" t="s">
        <v>4</v>
      </c>
      <c r="DI38" t="s">
        <v>26</v>
      </c>
      <c r="DJ38" t="s">
        <v>26</v>
      </c>
      <c r="DK38" t="s">
        <v>4</v>
      </c>
      <c r="DL38" t="s">
        <v>4</v>
      </c>
      <c r="DM38" t="s">
        <v>4</v>
      </c>
      <c r="DN38">
        <v>91</v>
      </c>
      <c r="DO38">
        <v>70</v>
      </c>
      <c r="DP38">
        <v>1.0469999999999999</v>
      </c>
      <c r="DQ38">
        <v>1.002</v>
      </c>
      <c r="DU38">
        <v>1013</v>
      </c>
      <c r="DV38" t="s">
        <v>23</v>
      </c>
      <c r="DW38" t="s">
        <v>23</v>
      </c>
      <c r="DX38">
        <v>1</v>
      </c>
      <c r="DZ38" t="s">
        <v>4</v>
      </c>
      <c r="EA38" t="s">
        <v>4</v>
      </c>
      <c r="EB38" t="s">
        <v>4</v>
      </c>
      <c r="EC38" t="s">
        <v>4</v>
      </c>
      <c r="EE38">
        <v>69253307</v>
      </c>
      <c r="EF38">
        <v>60</v>
      </c>
      <c r="EG38" t="s">
        <v>27</v>
      </c>
      <c r="EH38">
        <v>0</v>
      </c>
      <c r="EI38" t="s">
        <v>4</v>
      </c>
      <c r="EJ38">
        <v>1</v>
      </c>
      <c r="EK38">
        <v>682</v>
      </c>
      <c r="EL38" t="s">
        <v>28</v>
      </c>
      <c r="EM38" t="s">
        <v>29</v>
      </c>
      <c r="EO38" t="s">
        <v>30</v>
      </c>
      <c r="EQ38">
        <v>0</v>
      </c>
      <c r="ER38">
        <v>2357.0500000000002</v>
      </c>
      <c r="ES38">
        <v>862.81</v>
      </c>
      <c r="ET38">
        <v>0</v>
      </c>
      <c r="EU38">
        <v>0</v>
      </c>
      <c r="EV38">
        <v>1494.24</v>
      </c>
      <c r="EW38">
        <v>132</v>
      </c>
      <c r="EX38">
        <v>0</v>
      </c>
      <c r="EY38">
        <v>0</v>
      </c>
      <c r="FQ38">
        <v>0</v>
      </c>
      <c r="FR38">
        <f t="shared" si="44"/>
        <v>0</v>
      </c>
      <c r="FS38">
        <v>0</v>
      </c>
      <c r="FX38">
        <v>91</v>
      </c>
      <c r="FY38">
        <v>70</v>
      </c>
      <c r="GA38" t="s">
        <v>4</v>
      </c>
      <c r="GD38">
        <v>0</v>
      </c>
      <c r="GF38">
        <v>-205174160</v>
      </c>
      <c r="GG38">
        <v>2</v>
      </c>
      <c r="GH38">
        <v>1</v>
      </c>
      <c r="GI38">
        <v>2</v>
      </c>
      <c r="GJ38">
        <v>0</v>
      </c>
      <c r="GK38">
        <f>ROUND(R38*(S12)/100,2)</f>
        <v>0</v>
      </c>
      <c r="GL38">
        <f t="shared" si="45"/>
        <v>0</v>
      </c>
      <c r="GM38">
        <f t="shared" si="46"/>
        <v>21364.41</v>
      </c>
      <c r="GN38">
        <f t="shared" si="47"/>
        <v>21364.41</v>
      </c>
      <c r="GO38">
        <f t="shared" si="48"/>
        <v>0</v>
      </c>
      <c r="GP38">
        <f t="shared" si="49"/>
        <v>0</v>
      </c>
      <c r="GR38">
        <v>0</v>
      </c>
      <c r="GS38">
        <v>3</v>
      </c>
      <c r="GT38">
        <v>0</v>
      </c>
      <c r="GU38" t="s">
        <v>4</v>
      </c>
      <c r="GV38">
        <f t="shared" si="50"/>
        <v>0</v>
      </c>
      <c r="GW38">
        <v>1</v>
      </c>
      <c r="GX38">
        <f t="shared" si="51"/>
        <v>0</v>
      </c>
      <c r="HA38">
        <v>0</v>
      </c>
      <c r="HB38">
        <v>0</v>
      </c>
      <c r="HC38">
        <f t="shared" si="52"/>
        <v>0</v>
      </c>
      <c r="HE38" t="s">
        <v>4</v>
      </c>
      <c r="HF38" t="s">
        <v>4</v>
      </c>
      <c r="HM38" t="s">
        <v>4</v>
      </c>
      <c r="HN38" t="s">
        <v>4</v>
      </c>
      <c r="HO38" t="s">
        <v>4</v>
      </c>
      <c r="HP38" t="s">
        <v>4</v>
      </c>
      <c r="HQ38" t="s">
        <v>4</v>
      </c>
      <c r="IK38">
        <v>0</v>
      </c>
    </row>
    <row r="39" spans="1:255">
      <c r="A39" s="2">
        <v>18</v>
      </c>
      <c r="B39" s="2">
        <v>1</v>
      </c>
      <c r="C39" s="2">
        <v>26</v>
      </c>
      <c r="D39" s="2"/>
      <c r="E39" s="2" t="s">
        <v>53</v>
      </c>
      <c r="F39" s="2" t="s">
        <v>54</v>
      </c>
      <c r="G39" s="2" t="s">
        <v>55</v>
      </c>
      <c r="H39" s="2" t="s">
        <v>56</v>
      </c>
      <c r="I39" s="2">
        <f>I37*J39</f>
        <v>4.9919999999999999E-2</v>
      </c>
      <c r="J39" s="2">
        <v>0.41599999999999998</v>
      </c>
      <c r="K39" s="2">
        <v>0.41599999999999998</v>
      </c>
      <c r="L39" s="2"/>
      <c r="M39" s="2"/>
      <c r="N39" s="2"/>
      <c r="O39" s="2">
        <f t="shared" si="21"/>
        <v>35.26</v>
      </c>
      <c r="P39" s="2">
        <f t="shared" si="22"/>
        <v>35.26</v>
      </c>
      <c r="Q39" s="2">
        <f>(ROUND((ROUND(((ET39)*AV39*I39),2)*BB39),2)+ROUND((ROUND(((AE39-(EU39))*AV39*I39),2)*BS39),2))</f>
        <v>0</v>
      </c>
      <c r="R39" s="2">
        <f t="shared" si="23"/>
        <v>0</v>
      </c>
      <c r="S39" s="2">
        <f t="shared" si="24"/>
        <v>0</v>
      </c>
      <c r="T39" s="2">
        <f t="shared" si="25"/>
        <v>0</v>
      </c>
      <c r="U39" s="2">
        <f t="shared" si="26"/>
        <v>0</v>
      </c>
      <c r="V39" s="2">
        <f t="shared" si="27"/>
        <v>0</v>
      </c>
      <c r="W39" s="2">
        <f t="shared" si="28"/>
        <v>0</v>
      </c>
      <c r="X39" s="2">
        <f t="shared" si="29"/>
        <v>0</v>
      </c>
      <c r="Y39" s="2">
        <f t="shared" si="30"/>
        <v>0</v>
      </c>
      <c r="Z39" s="2"/>
      <c r="AA39" s="2">
        <v>70335979</v>
      </c>
      <c r="AB39" s="2">
        <f t="shared" si="31"/>
        <v>704.89</v>
      </c>
      <c r="AC39" s="2">
        <f>ROUND((ES39),6)</f>
        <v>704.89</v>
      </c>
      <c r="AD39" s="2">
        <f>ROUND((((ET39)-(EU39))+AE39),6)</f>
        <v>0</v>
      </c>
      <c r="AE39" s="2">
        <f t="shared" ref="AE39:AF42" si="55">ROUND((EU39),6)</f>
        <v>0</v>
      </c>
      <c r="AF39" s="2">
        <f t="shared" si="55"/>
        <v>0</v>
      </c>
      <c r="AG39" s="2">
        <f t="shared" si="33"/>
        <v>0</v>
      </c>
      <c r="AH39" s="2">
        <f t="shared" ref="AH39:AI42" si="56">(EW39)</f>
        <v>0</v>
      </c>
      <c r="AI39" s="2">
        <f t="shared" si="56"/>
        <v>0</v>
      </c>
      <c r="AJ39" s="2">
        <f t="shared" si="35"/>
        <v>0</v>
      </c>
      <c r="AK39" s="2">
        <v>704.89</v>
      </c>
      <c r="AL39" s="2">
        <v>704.89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91</v>
      </c>
      <c r="AU39" s="2">
        <v>70</v>
      </c>
      <c r="AV39" s="2">
        <v>1.0469999999999999</v>
      </c>
      <c r="AW39" s="2">
        <v>1.002</v>
      </c>
      <c r="AX39" s="2"/>
      <c r="AY39" s="2"/>
      <c r="AZ39" s="2">
        <v>1</v>
      </c>
      <c r="BA39" s="2">
        <v>1</v>
      </c>
      <c r="BB39" s="2">
        <v>1</v>
      </c>
      <c r="BC39" s="2">
        <v>1</v>
      </c>
      <c r="BD39" s="2" t="s">
        <v>4</v>
      </c>
      <c r="BE39" s="2" t="s">
        <v>4</v>
      </c>
      <c r="BF39" s="2" t="s">
        <v>4</v>
      </c>
      <c r="BG39" s="2" t="s">
        <v>4</v>
      </c>
      <c r="BH39" s="2">
        <v>3</v>
      </c>
      <c r="BI39" s="2">
        <v>1</v>
      </c>
      <c r="BJ39" s="2" t="s">
        <v>57</v>
      </c>
      <c r="BK39" s="2"/>
      <c r="BL39" s="2"/>
      <c r="BM39" s="2">
        <v>682</v>
      </c>
      <c r="BN39" s="2">
        <v>0</v>
      </c>
      <c r="BO39" s="2" t="s">
        <v>4</v>
      </c>
      <c r="BP39" s="2">
        <v>0</v>
      </c>
      <c r="BQ39" s="2">
        <v>60</v>
      </c>
      <c r="BR39" s="2">
        <v>0</v>
      </c>
      <c r="BS39" s="2">
        <v>1</v>
      </c>
      <c r="BT39" s="2">
        <v>1</v>
      </c>
      <c r="BU39" s="2">
        <v>1</v>
      </c>
      <c r="BV39" s="2">
        <v>1</v>
      </c>
      <c r="BW39" s="2">
        <v>1</v>
      </c>
      <c r="BX39" s="2">
        <v>1</v>
      </c>
      <c r="BY39" s="2" t="s">
        <v>4</v>
      </c>
      <c r="BZ39" s="2">
        <v>91</v>
      </c>
      <c r="CA39" s="2">
        <v>70</v>
      </c>
      <c r="CB39" s="2" t="s">
        <v>4</v>
      </c>
      <c r="CC39" s="2"/>
      <c r="CD39" s="2"/>
      <c r="CE39" s="2">
        <v>30</v>
      </c>
      <c r="CF39" s="2">
        <v>0</v>
      </c>
      <c r="CG39" s="2">
        <v>0</v>
      </c>
      <c r="CH39" s="2"/>
      <c r="CI39" s="2"/>
      <c r="CJ39" s="2"/>
      <c r="CK39" s="2"/>
      <c r="CL39" s="2"/>
      <c r="CM39" s="2">
        <v>0</v>
      </c>
      <c r="CN39" s="2" t="s">
        <v>590</v>
      </c>
      <c r="CO39" s="2">
        <v>0</v>
      </c>
      <c r="CP39" s="2">
        <f t="shared" si="36"/>
        <v>35.26</v>
      </c>
      <c r="CQ39" s="2">
        <f t="shared" si="37"/>
        <v>706.3</v>
      </c>
      <c r="CR39" s="2">
        <f>(ROUND((ROUND(((ET39)*AV39*1),2)*BB39),2)+ROUND((ROUND(((AE39-(EU39))*AV39*1),2)*BS39),2))</f>
        <v>0</v>
      </c>
      <c r="CS39" s="2">
        <f t="shared" si="38"/>
        <v>0</v>
      </c>
      <c r="CT39" s="2">
        <f t="shared" si="39"/>
        <v>0</v>
      </c>
      <c r="CU39" s="2">
        <f t="shared" si="40"/>
        <v>0</v>
      </c>
      <c r="CV39" s="2">
        <f t="shared" si="41"/>
        <v>0</v>
      </c>
      <c r="CW39" s="2">
        <f t="shared" si="42"/>
        <v>0</v>
      </c>
      <c r="CX39" s="2">
        <f t="shared" si="43"/>
        <v>0</v>
      </c>
      <c r="CY39" s="2">
        <f>((S39*BZ39)/100)</f>
        <v>0</v>
      </c>
      <c r="CZ39" s="2">
        <f>((S39*CA39)/100)</f>
        <v>0</v>
      </c>
      <c r="DA39" s="2"/>
      <c r="DB39" s="2"/>
      <c r="DC39" s="2" t="s">
        <v>4</v>
      </c>
      <c r="DD39" s="2" t="s">
        <v>4</v>
      </c>
      <c r="DE39" s="2" t="s">
        <v>4</v>
      </c>
      <c r="DF39" s="2" t="s">
        <v>4</v>
      </c>
      <c r="DG39" s="2" t="s">
        <v>4</v>
      </c>
      <c r="DH39" s="2" t="s">
        <v>4</v>
      </c>
      <c r="DI39" s="2" t="s">
        <v>4</v>
      </c>
      <c r="DJ39" s="2" t="s">
        <v>4</v>
      </c>
      <c r="DK39" s="2" t="s">
        <v>4</v>
      </c>
      <c r="DL39" s="2" t="s">
        <v>4</v>
      </c>
      <c r="DM39" s="2" t="s">
        <v>4</v>
      </c>
      <c r="DN39" s="2">
        <v>0</v>
      </c>
      <c r="DO39" s="2">
        <v>0</v>
      </c>
      <c r="DP39" s="2">
        <v>1</v>
      </c>
      <c r="DQ39" s="2">
        <v>1</v>
      </c>
      <c r="DR39" s="2"/>
      <c r="DS39" s="2"/>
      <c r="DT39" s="2"/>
      <c r="DU39" s="2">
        <v>1007</v>
      </c>
      <c r="DV39" s="2" t="s">
        <v>56</v>
      </c>
      <c r="DW39" s="2" t="s">
        <v>56</v>
      </c>
      <c r="DX39" s="2">
        <v>1</v>
      </c>
      <c r="DY39" s="2"/>
      <c r="DZ39" s="2" t="s">
        <v>4</v>
      </c>
      <c r="EA39" s="2" t="s">
        <v>4</v>
      </c>
      <c r="EB39" s="2" t="s">
        <v>4</v>
      </c>
      <c r="EC39" s="2" t="s">
        <v>4</v>
      </c>
      <c r="ED39" s="2"/>
      <c r="EE39" s="2">
        <v>69253307</v>
      </c>
      <c r="EF39" s="2">
        <v>60</v>
      </c>
      <c r="EG39" s="2" t="s">
        <v>27</v>
      </c>
      <c r="EH39" s="2">
        <v>0</v>
      </c>
      <c r="EI39" s="2" t="s">
        <v>4</v>
      </c>
      <c r="EJ39" s="2">
        <v>1</v>
      </c>
      <c r="EK39" s="2">
        <v>682</v>
      </c>
      <c r="EL39" s="2" t="s">
        <v>28</v>
      </c>
      <c r="EM39" s="2" t="s">
        <v>29</v>
      </c>
      <c r="EN39" s="2"/>
      <c r="EO39" s="2" t="s">
        <v>30</v>
      </c>
      <c r="EP39" s="2"/>
      <c r="EQ39" s="2">
        <v>0</v>
      </c>
      <c r="ER39" s="2">
        <v>704.89</v>
      </c>
      <c r="ES39" s="2">
        <v>704.89</v>
      </c>
      <c r="ET39" s="2">
        <v>0</v>
      </c>
      <c r="EU39" s="2">
        <v>0</v>
      </c>
      <c r="EV39" s="2">
        <v>0</v>
      </c>
      <c r="EW39" s="2">
        <v>0</v>
      </c>
      <c r="EX39" s="2">
        <v>0</v>
      </c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>
        <v>0</v>
      </c>
      <c r="FR39" s="2">
        <f t="shared" si="44"/>
        <v>0</v>
      </c>
      <c r="FS39" s="2">
        <v>0</v>
      </c>
      <c r="FT39" s="2"/>
      <c r="FU39" s="2"/>
      <c r="FV39" s="2"/>
      <c r="FW39" s="2"/>
      <c r="FX39" s="2">
        <v>91</v>
      </c>
      <c r="FY39" s="2">
        <v>70</v>
      </c>
      <c r="FZ39" s="2"/>
      <c r="GA39" s="2" t="s">
        <v>4</v>
      </c>
      <c r="GB39" s="2"/>
      <c r="GC39" s="2"/>
      <c r="GD39" s="2">
        <v>0</v>
      </c>
      <c r="GE39" s="2"/>
      <c r="GF39" s="2">
        <v>-511473289</v>
      </c>
      <c r="GG39" s="2">
        <v>2</v>
      </c>
      <c r="GH39" s="2">
        <v>1</v>
      </c>
      <c r="GI39" s="2">
        <v>-2</v>
      </c>
      <c r="GJ39" s="2">
        <v>0</v>
      </c>
      <c r="GK39" s="2">
        <f>ROUND(R39*(R12)/100,2)</f>
        <v>0</v>
      </c>
      <c r="GL39" s="2">
        <f t="shared" si="45"/>
        <v>0</v>
      </c>
      <c r="GM39" s="2">
        <f t="shared" si="46"/>
        <v>35.26</v>
      </c>
      <c r="GN39" s="2">
        <f t="shared" si="47"/>
        <v>35.26</v>
      </c>
      <c r="GO39" s="2">
        <f t="shared" si="48"/>
        <v>0</v>
      </c>
      <c r="GP39" s="2">
        <f t="shared" si="49"/>
        <v>0</v>
      </c>
      <c r="GQ39" s="2"/>
      <c r="GR39" s="2">
        <v>0</v>
      </c>
      <c r="GS39" s="2">
        <v>3</v>
      </c>
      <c r="GT39" s="2">
        <v>0</v>
      </c>
      <c r="GU39" s="2" t="s">
        <v>4</v>
      </c>
      <c r="GV39" s="2">
        <f t="shared" si="50"/>
        <v>0</v>
      </c>
      <c r="GW39" s="2">
        <v>1</v>
      </c>
      <c r="GX39" s="2">
        <f t="shared" si="51"/>
        <v>0</v>
      </c>
      <c r="GY39" s="2"/>
      <c r="GZ39" s="2"/>
      <c r="HA39" s="2">
        <v>0</v>
      </c>
      <c r="HB39" s="2">
        <v>0</v>
      </c>
      <c r="HC39" s="2">
        <f t="shared" si="52"/>
        <v>0</v>
      </c>
      <c r="HD39" s="2"/>
      <c r="HE39" s="2" t="s">
        <v>4</v>
      </c>
      <c r="HF39" s="2" t="s">
        <v>4</v>
      </c>
      <c r="HG39" s="2"/>
      <c r="HH39" s="2"/>
      <c r="HI39" s="2"/>
      <c r="HJ39" s="2"/>
      <c r="HK39" s="2"/>
      <c r="HL39" s="2"/>
      <c r="HM39" s="2" t="s">
        <v>25</v>
      </c>
      <c r="HN39" s="2" t="s">
        <v>4</v>
      </c>
      <c r="HO39" s="2" t="s">
        <v>4</v>
      </c>
      <c r="HP39" s="2" t="s">
        <v>4</v>
      </c>
      <c r="HQ39" s="2" t="s">
        <v>4</v>
      </c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>
        <v>0</v>
      </c>
      <c r="IL39" s="2"/>
      <c r="IM39" s="2"/>
      <c r="IN39" s="2"/>
      <c r="IO39" s="2"/>
      <c r="IP39" s="2"/>
      <c r="IQ39" s="2"/>
      <c r="IR39" s="2"/>
      <c r="IS39" s="2"/>
      <c r="IT39" s="2"/>
      <c r="IU39" s="2"/>
    </row>
    <row r="40" spans="1:255">
      <c r="A40">
        <v>18</v>
      </c>
      <c r="B40">
        <v>1</v>
      </c>
      <c r="C40">
        <v>32</v>
      </c>
      <c r="E40" t="s">
        <v>53</v>
      </c>
      <c r="F40" t="s">
        <v>54</v>
      </c>
      <c r="G40" t="s">
        <v>55</v>
      </c>
      <c r="H40" t="s">
        <v>56</v>
      </c>
      <c r="I40">
        <f>I38*J40</f>
        <v>4.9919999999999999E-2</v>
      </c>
      <c r="J40">
        <v>0.41599999999999998</v>
      </c>
      <c r="K40">
        <v>0.41599999999999998</v>
      </c>
      <c r="O40">
        <f t="shared" si="21"/>
        <v>345.9</v>
      </c>
      <c r="P40">
        <f t="shared" si="22"/>
        <v>345.9</v>
      </c>
      <c r="Q40">
        <f>(ROUND((ROUND(((ET40)*AV40*I40),2)*BB40),2)+ROUND((ROUND(((AE40-(EU40))*AV40*I40),2)*BS40),2))</f>
        <v>0</v>
      </c>
      <c r="R40">
        <f t="shared" si="23"/>
        <v>0</v>
      </c>
      <c r="S40">
        <f t="shared" si="24"/>
        <v>0</v>
      </c>
      <c r="T40">
        <f t="shared" si="25"/>
        <v>0</v>
      </c>
      <c r="U40">
        <f t="shared" si="26"/>
        <v>0</v>
      </c>
      <c r="V40">
        <f t="shared" si="27"/>
        <v>0</v>
      </c>
      <c r="W40">
        <f t="shared" si="28"/>
        <v>0</v>
      </c>
      <c r="X40">
        <f t="shared" si="29"/>
        <v>0</v>
      </c>
      <c r="Y40">
        <f t="shared" si="30"/>
        <v>0</v>
      </c>
      <c r="AA40">
        <v>70335976</v>
      </c>
      <c r="AB40">
        <f t="shared" si="31"/>
        <v>704.89</v>
      </c>
      <c r="AC40">
        <f>ROUND((ES40),6)</f>
        <v>704.89</v>
      </c>
      <c r="AD40">
        <f>ROUND((((ET40)-(EU40))+AE40),6)</f>
        <v>0</v>
      </c>
      <c r="AE40">
        <f t="shared" si="55"/>
        <v>0</v>
      </c>
      <c r="AF40">
        <f t="shared" si="55"/>
        <v>0</v>
      </c>
      <c r="AG40">
        <f t="shared" si="33"/>
        <v>0</v>
      </c>
      <c r="AH40">
        <f t="shared" si="56"/>
        <v>0</v>
      </c>
      <c r="AI40">
        <f t="shared" si="56"/>
        <v>0</v>
      </c>
      <c r="AJ40">
        <f t="shared" si="35"/>
        <v>0</v>
      </c>
      <c r="AK40">
        <v>704.89</v>
      </c>
      <c r="AL40">
        <v>704.89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1.002</v>
      </c>
      <c r="AZ40">
        <v>1</v>
      </c>
      <c r="BA40">
        <v>1</v>
      </c>
      <c r="BB40">
        <v>1</v>
      </c>
      <c r="BC40">
        <v>9.81</v>
      </c>
      <c r="BD40" t="s">
        <v>4</v>
      </c>
      <c r="BE40" t="s">
        <v>4</v>
      </c>
      <c r="BF40" t="s">
        <v>4</v>
      </c>
      <c r="BG40" t="s">
        <v>4</v>
      </c>
      <c r="BH40">
        <v>3</v>
      </c>
      <c r="BI40">
        <v>1</v>
      </c>
      <c r="BJ40" t="s">
        <v>57</v>
      </c>
      <c r="BM40">
        <v>682</v>
      </c>
      <c r="BN40">
        <v>0</v>
      </c>
      <c r="BO40" t="s">
        <v>54</v>
      </c>
      <c r="BP40">
        <v>1</v>
      </c>
      <c r="BQ40">
        <v>60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4</v>
      </c>
      <c r="BZ40">
        <v>0</v>
      </c>
      <c r="CA40">
        <v>0</v>
      </c>
      <c r="CB40" t="s">
        <v>4</v>
      </c>
      <c r="CE40">
        <v>30</v>
      </c>
      <c r="CF40">
        <v>0</v>
      </c>
      <c r="CG40">
        <v>0</v>
      </c>
      <c r="CM40">
        <v>0</v>
      </c>
      <c r="CN40" t="s">
        <v>590</v>
      </c>
      <c r="CO40">
        <v>0</v>
      </c>
      <c r="CP40">
        <f t="shared" si="36"/>
        <v>345.9</v>
      </c>
      <c r="CQ40">
        <f t="shared" si="37"/>
        <v>6928.8</v>
      </c>
      <c r="CR40">
        <f>(ROUND((ROUND(((ET40)*AV40*1),2)*BB40),2)+ROUND((ROUND(((AE40-(EU40))*AV40*1),2)*BS40),2))</f>
        <v>0</v>
      </c>
      <c r="CS40">
        <f t="shared" si="38"/>
        <v>0</v>
      </c>
      <c r="CT40">
        <f t="shared" si="39"/>
        <v>0</v>
      </c>
      <c r="CU40">
        <f t="shared" si="40"/>
        <v>0</v>
      </c>
      <c r="CV40">
        <f t="shared" si="41"/>
        <v>0</v>
      </c>
      <c r="CW40">
        <f t="shared" si="42"/>
        <v>0</v>
      </c>
      <c r="CX40">
        <f t="shared" si="43"/>
        <v>0</v>
      </c>
      <c r="CY40">
        <f>S40*(BZ40/100)</f>
        <v>0</v>
      </c>
      <c r="CZ40">
        <f>S40*(CA40/100)</f>
        <v>0</v>
      </c>
      <c r="DC40" t="s">
        <v>4</v>
      </c>
      <c r="DD40" t="s">
        <v>4</v>
      </c>
      <c r="DE40" t="s">
        <v>4</v>
      </c>
      <c r="DF40" t="s">
        <v>4</v>
      </c>
      <c r="DG40" t="s">
        <v>4</v>
      </c>
      <c r="DH40" t="s">
        <v>4</v>
      </c>
      <c r="DI40" t="s">
        <v>4</v>
      </c>
      <c r="DJ40" t="s">
        <v>4</v>
      </c>
      <c r="DK40" t="s">
        <v>4</v>
      </c>
      <c r="DL40" t="s">
        <v>4</v>
      </c>
      <c r="DM40" t="s">
        <v>4</v>
      </c>
      <c r="DN40">
        <v>91</v>
      </c>
      <c r="DO40">
        <v>70</v>
      </c>
      <c r="DP40">
        <v>1.0469999999999999</v>
      </c>
      <c r="DQ40">
        <v>1.002</v>
      </c>
      <c r="DU40">
        <v>1007</v>
      </c>
      <c r="DV40" t="s">
        <v>56</v>
      </c>
      <c r="DW40" t="s">
        <v>56</v>
      </c>
      <c r="DX40">
        <v>1</v>
      </c>
      <c r="DZ40" t="s">
        <v>4</v>
      </c>
      <c r="EA40" t="s">
        <v>4</v>
      </c>
      <c r="EB40" t="s">
        <v>4</v>
      </c>
      <c r="EC40" t="s">
        <v>4</v>
      </c>
      <c r="EE40">
        <v>69253307</v>
      </c>
      <c r="EF40">
        <v>60</v>
      </c>
      <c r="EG40" t="s">
        <v>27</v>
      </c>
      <c r="EH40">
        <v>0</v>
      </c>
      <c r="EI40" t="s">
        <v>4</v>
      </c>
      <c r="EJ40">
        <v>1</v>
      </c>
      <c r="EK40">
        <v>682</v>
      </c>
      <c r="EL40" t="s">
        <v>28</v>
      </c>
      <c r="EM40" t="s">
        <v>29</v>
      </c>
      <c r="EO40" t="s">
        <v>30</v>
      </c>
      <c r="EQ40">
        <v>0</v>
      </c>
      <c r="ER40">
        <v>704.89</v>
      </c>
      <c r="ES40">
        <v>704.89</v>
      </c>
      <c r="ET40">
        <v>0</v>
      </c>
      <c r="EU40">
        <v>0</v>
      </c>
      <c r="EV40">
        <v>0</v>
      </c>
      <c r="EW40">
        <v>0</v>
      </c>
      <c r="EX40">
        <v>0</v>
      </c>
      <c r="FQ40">
        <v>0</v>
      </c>
      <c r="FR40">
        <f t="shared" si="44"/>
        <v>0</v>
      </c>
      <c r="FS40">
        <v>0</v>
      </c>
      <c r="FX40">
        <v>91</v>
      </c>
      <c r="FY40">
        <v>70</v>
      </c>
      <c r="GA40" t="s">
        <v>4</v>
      </c>
      <c r="GD40">
        <v>0</v>
      </c>
      <c r="GF40">
        <v>-511473289</v>
      </c>
      <c r="GG40">
        <v>2</v>
      </c>
      <c r="GH40">
        <v>1</v>
      </c>
      <c r="GI40">
        <v>2</v>
      </c>
      <c r="GJ40">
        <v>0</v>
      </c>
      <c r="GK40">
        <f>ROUND(R40*(S12)/100,2)</f>
        <v>0</v>
      </c>
      <c r="GL40">
        <f t="shared" si="45"/>
        <v>0</v>
      </c>
      <c r="GM40">
        <f t="shared" si="46"/>
        <v>345.9</v>
      </c>
      <c r="GN40">
        <f t="shared" si="47"/>
        <v>345.9</v>
      </c>
      <c r="GO40">
        <f t="shared" si="48"/>
        <v>0</v>
      </c>
      <c r="GP40">
        <f t="shared" si="49"/>
        <v>0</v>
      </c>
      <c r="GR40">
        <v>0</v>
      </c>
      <c r="GS40">
        <v>3</v>
      </c>
      <c r="GT40">
        <v>0</v>
      </c>
      <c r="GU40" t="s">
        <v>4</v>
      </c>
      <c r="GV40">
        <f t="shared" si="50"/>
        <v>0</v>
      </c>
      <c r="GW40">
        <v>1</v>
      </c>
      <c r="GX40">
        <f t="shared" si="51"/>
        <v>0</v>
      </c>
      <c r="HA40">
        <v>0</v>
      </c>
      <c r="HB40">
        <v>0</v>
      </c>
      <c r="HC40">
        <f t="shared" si="52"/>
        <v>0</v>
      </c>
      <c r="HE40" t="s">
        <v>4</v>
      </c>
      <c r="HF40" t="s">
        <v>4</v>
      </c>
      <c r="HM40" t="s">
        <v>25</v>
      </c>
      <c r="HN40" t="s">
        <v>4</v>
      </c>
      <c r="HO40" t="s">
        <v>4</v>
      </c>
      <c r="HP40" t="s">
        <v>4</v>
      </c>
      <c r="HQ40" t="s">
        <v>4</v>
      </c>
      <c r="IK40">
        <v>0</v>
      </c>
    </row>
    <row r="41" spans="1:255">
      <c r="A41" s="2">
        <v>17</v>
      </c>
      <c r="B41" s="2">
        <v>1</v>
      </c>
      <c r="C41" s="2">
        <f>ROW(SmtRes!A36)</f>
        <v>36</v>
      </c>
      <c r="D41" s="2">
        <f>ROW(EtalonRes!A34)</f>
        <v>34</v>
      </c>
      <c r="E41" s="2" t="s">
        <v>4</v>
      </c>
      <c r="F41" s="2" t="s">
        <v>58</v>
      </c>
      <c r="G41" s="2" t="s">
        <v>59</v>
      </c>
      <c r="H41" s="2" t="s">
        <v>60</v>
      </c>
      <c r="I41" s="2">
        <v>2</v>
      </c>
      <c r="J41" s="2">
        <v>0</v>
      </c>
      <c r="K41" s="2">
        <v>2</v>
      </c>
      <c r="L41" s="2"/>
      <c r="M41" s="2"/>
      <c r="N41" s="2"/>
      <c r="O41" s="2">
        <f t="shared" si="21"/>
        <v>130.52000000000001</v>
      </c>
      <c r="P41" s="2">
        <f t="shared" si="22"/>
        <v>118.4</v>
      </c>
      <c r="Q41" s="2">
        <f>(ROUND((ROUND(((ET41)*AV41*I41),2)*BB41),2)+ROUND((ROUND(((AE41-(EU41))*AV41*I41),2)*BS41),2))</f>
        <v>0</v>
      </c>
      <c r="R41" s="2">
        <f t="shared" si="23"/>
        <v>0</v>
      </c>
      <c r="S41" s="2">
        <f t="shared" si="24"/>
        <v>12.12</v>
      </c>
      <c r="T41" s="2">
        <f t="shared" si="25"/>
        <v>0</v>
      </c>
      <c r="U41" s="2">
        <f t="shared" si="26"/>
        <v>0.98417999999999983</v>
      </c>
      <c r="V41" s="2">
        <f t="shared" si="27"/>
        <v>0</v>
      </c>
      <c r="W41" s="2">
        <f t="shared" si="28"/>
        <v>0</v>
      </c>
      <c r="X41" s="2">
        <f t="shared" si="29"/>
        <v>13.57</v>
      </c>
      <c r="Y41" s="2">
        <f t="shared" si="30"/>
        <v>8.48</v>
      </c>
      <c r="Z41" s="2"/>
      <c r="AA41" s="2">
        <v>-1</v>
      </c>
      <c r="AB41" s="2">
        <f t="shared" si="31"/>
        <v>64.989999999999995</v>
      </c>
      <c r="AC41" s="2">
        <f>ROUND((ES41),6)</f>
        <v>59.2</v>
      </c>
      <c r="AD41" s="2">
        <f>ROUND((((ET41)-(EU41))+AE41),6)</f>
        <v>0</v>
      </c>
      <c r="AE41" s="2">
        <f t="shared" si="55"/>
        <v>0</v>
      </c>
      <c r="AF41" s="2">
        <f t="shared" si="55"/>
        <v>5.79</v>
      </c>
      <c r="AG41" s="2">
        <f t="shared" si="33"/>
        <v>0</v>
      </c>
      <c r="AH41" s="2">
        <f t="shared" si="56"/>
        <v>0.47</v>
      </c>
      <c r="AI41" s="2">
        <f t="shared" si="56"/>
        <v>0</v>
      </c>
      <c r="AJ41" s="2">
        <f t="shared" si="35"/>
        <v>0</v>
      </c>
      <c r="AK41" s="2">
        <v>64.989999999999995</v>
      </c>
      <c r="AL41" s="2">
        <v>59.2</v>
      </c>
      <c r="AM41" s="2">
        <v>0</v>
      </c>
      <c r="AN41" s="2">
        <v>0</v>
      </c>
      <c r="AO41" s="2">
        <v>5.79</v>
      </c>
      <c r="AP41" s="2">
        <v>0</v>
      </c>
      <c r="AQ41" s="2">
        <v>0.47</v>
      </c>
      <c r="AR41" s="2">
        <v>0</v>
      </c>
      <c r="AS41" s="2">
        <v>0</v>
      </c>
      <c r="AT41" s="2">
        <v>112</v>
      </c>
      <c r="AU41" s="2">
        <v>70</v>
      </c>
      <c r="AV41" s="2">
        <v>1.0469999999999999</v>
      </c>
      <c r="AW41" s="2">
        <v>1</v>
      </c>
      <c r="AX41" s="2"/>
      <c r="AY41" s="2"/>
      <c r="AZ41" s="2">
        <v>1</v>
      </c>
      <c r="BA41" s="2">
        <v>1</v>
      </c>
      <c r="BB41" s="2">
        <v>1</v>
      </c>
      <c r="BC41" s="2">
        <v>1</v>
      </c>
      <c r="BD41" s="2" t="s">
        <v>4</v>
      </c>
      <c r="BE41" s="2" t="s">
        <v>4</v>
      </c>
      <c r="BF41" s="2" t="s">
        <v>4</v>
      </c>
      <c r="BG41" s="2" t="s">
        <v>4</v>
      </c>
      <c r="BH41" s="2">
        <v>0</v>
      </c>
      <c r="BI41" s="2">
        <v>2</v>
      </c>
      <c r="BJ41" s="2" t="s">
        <v>61</v>
      </c>
      <c r="BK41" s="2"/>
      <c r="BL41" s="2"/>
      <c r="BM41" s="2">
        <v>320</v>
      </c>
      <c r="BN41" s="2">
        <v>0</v>
      </c>
      <c r="BO41" s="2" t="s">
        <v>4</v>
      </c>
      <c r="BP41" s="2">
        <v>0</v>
      </c>
      <c r="BQ41" s="2">
        <v>40</v>
      </c>
      <c r="BR41" s="2">
        <v>0</v>
      </c>
      <c r="BS41" s="2">
        <v>1</v>
      </c>
      <c r="BT41" s="2">
        <v>1</v>
      </c>
      <c r="BU41" s="2">
        <v>1</v>
      </c>
      <c r="BV41" s="2">
        <v>1</v>
      </c>
      <c r="BW41" s="2">
        <v>1</v>
      </c>
      <c r="BX41" s="2">
        <v>1</v>
      </c>
      <c r="BY41" s="2" t="s">
        <v>4</v>
      </c>
      <c r="BZ41" s="2">
        <v>112</v>
      </c>
      <c r="CA41" s="2">
        <v>70</v>
      </c>
      <c r="CB41" s="2" t="s">
        <v>4</v>
      </c>
      <c r="CC41" s="2"/>
      <c r="CD41" s="2"/>
      <c r="CE41" s="2">
        <v>30</v>
      </c>
      <c r="CF41" s="2">
        <v>0</v>
      </c>
      <c r="CG41" s="2">
        <v>0</v>
      </c>
      <c r="CH41" s="2"/>
      <c r="CI41" s="2"/>
      <c r="CJ41" s="2"/>
      <c r="CK41" s="2"/>
      <c r="CL41" s="2"/>
      <c r="CM41" s="2">
        <v>0</v>
      </c>
      <c r="CN41" s="2" t="s">
        <v>4</v>
      </c>
      <c r="CO41" s="2">
        <v>0</v>
      </c>
      <c r="CP41" s="2">
        <f t="shared" si="36"/>
        <v>130.52000000000001</v>
      </c>
      <c r="CQ41" s="2">
        <f t="shared" si="37"/>
        <v>59.2</v>
      </c>
      <c r="CR41" s="2">
        <f>(ROUND((ROUND(((ET41)*AV41*1),2)*BB41),2)+ROUND((ROUND(((AE41-(EU41))*AV41*1),2)*BS41),2))</f>
        <v>0</v>
      </c>
      <c r="CS41" s="2">
        <f t="shared" si="38"/>
        <v>0</v>
      </c>
      <c r="CT41" s="2">
        <f t="shared" si="39"/>
        <v>6.06</v>
      </c>
      <c r="CU41" s="2">
        <f t="shared" si="40"/>
        <v>0</v>
      </c>
      <c r="CV41" s="2">
        <f t="shared" si="41"/>
        <v>0.49208999999999992</v>
      </c>
      <c r="CW41" s="2">
        <f t="shared" si="42"/>
        <v>0</v>
      </c>
      <c r="CX41" s="2">
        <f t="shared" si="43"/>
        <v>0</v>
      </c>
      <c r="CY41" s="2">
        <f>((S41*BZ41)/100)</f>
        <v>13.574399999999999</v>
      </c>
      <c r="CZ41" s="2">
        <f>((S41*CA41)/100)</f>
        <v>8.484</v>
      </c>
      <c r="DA41" s="2"/>
      <c r="DB41" s="2"/>
      <c r="DC41" s="2" t="s">
        <v>4</v>
      </c>
      <c r="DD41" s="2" t="s">
        <v>4</v>
      </c>
      <c r="DE41" s="2" t="s">
        <v>4</v>
      </c>
      <c r="DF41" s="2" t="s">
        <v>4</v>
      </c>
      <c r="DG41" s="2" t="s">
        <v>4</v>
      </c>
      <c r="DH41" s="2" t="s">
        <v>4</v>
      </c>
      <c r="DI41" s="2" t="s">
        <v>4</v>
      </c>
      <c r="DJ41" s="2" t="s">
        <v>4</v>
      </c>
      <c r="DK41" s="2" t="s">
        <v>4</v>
      </c>
      <c r="DL41" s="2" t="s">
        <v>4</v>
      </c>
      <c r="DM41" s="2" t="s">
        <v>4</v>
      </c>
      <c r="DN41" s="2">
        <v>0</v>
      </c>
      <c r="DO41" s="2">
        <v>0</v>
      </c>
      <c r="DP41" s="2">
        <v>1</v>
      </c>
      <c r="DQ41" s="2">
        <v>1</v>
      </c>
      <c r="DR41" s="2"/>
      <c r="DS41" s="2"/>
      <c r="DT41" s="2"/>
      <c r="DU41" s="2">
        <v>1013</v>
      </c>
      <c r="DV41" s="2" t="s">
        <v>60</v>
      </c>
      <c r="DW41" s="2" t="s">
        <v>60</v>
      </c>
      <c r="DX41" s="2">
        <v>1</v>
      </c>
      <c r="DY41" s="2"/>
      <c r="DZ41" s="2" t="s">
        <v>4</v>
      </c>
      <c r="EA41" s="2" t="s">
        <v>4</v>
      </c>
      <c r="EB41" s="2" t="s">
        <v>4</v>
      </c>
      <c r="EC41" s="2" t="s">
        <v>4</v>
      </c>
      <c r="ED41" s="2"/>
      <c r="EE41" s="2">
        <v>69252945</v>
      </c>
      <c r="EF41" s="2">
        <v>40</v>
      </c>
      <c r="EG41" s="2" t="s">
        <v>62</v>
      </c>
      <c r="EH41" s="2">
        <v>0</v>
      </c>
      <c r="EI41" s="2" t="s">
        <v>4</v>
      </c>
      <c r="EJ41" s="2">
        <v>2</v>
      </c>
      <c r="EK41" s="2">
        <v>320</v>
      </c>
      <c r="EL41" s="2" t="s">
        <v>63</v>
      </c>
      <c r="EM41" s="2" t="s">
        <v>64</v>
      </c>
      <c r="EN41" s="2"/>
      <c r="EO41" s="2" t="s">
        <v>4</v>
      </c>
      <c r="EP41" s="2"/>
      <c r="EQ41" s="2">
        <v>1024</v>
      </c>
      <c r="ER41" s="2">
        <v>64.989999999999995</v>
      </c>
      <c r="ES41" s="2">
        <v>59.2</v>
      </c>
      <c r="ET41" s="2">
        <v>0</v>
      </c>
      <c r="EU41" s="2">
        <v>0</v>
      </c>
      <c r="EV41" s="2">
        <v>5.79</v>
      </c>
      <c r="EW41" s="2">
        <v>0.47</v>
      </c>
      <c r="EX41" s="2">
        <v>0</v>
      </c>
      <c r="EY41" s="2">
        <v>0</v>
      </c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>
        <v>0</v>
      </c>
      <c r="FR41" s="2">
        <f t="shared" si="44"/>
        <v>0</v>
      </c>
      <c r="FS41" s="2">
        <v>0</v>
      </c>
      <c r="FT41" s="2"/>
      <c r="FU41" s="2"/>
      <c r="FV41" s="2"/>
      <c r="FW41" s="2"/>
      <c r="FX41" s="2">
        <v>112</v>
      </c>
      <c r="FY41" s="2">
        <v>70</v>
      </c>
      <c r="FZ41" s="2"/>
      <c r="GA41" s="2" t="s">
        <v>4</v>
      </c>
      <c r="GB41" s="2"/>
      <c r="GC41" s="2"/>
      <c r="GD41" s="2">
        <v>0</v>
      </c>
      <c r="GE41" s="2"/>
      <c r="GF41" s="2">
        <v>24483552</v>
      </c>
      <c r="GG41" s="2">
        <v>2</v>
      </c>
      <c r="GH41" s="2">
        <v>1</v>
      </c>
      <c r="GI41" s="2">
        <v>-2</v>
      </c>
      <c r="GJ41" s="2">
        <v>0</v>
      </c>
      <c r="GK41" s="2">
        <f>ROUND(R41*(R12)/100,2)</f>
        <v>0</v>
      </c>
      <c r="GL41" s="2">
        <f t="shared" si="45"/>
        <v>0</v>
      </c>
      <c r="GM41" s="2">
        <f t="shared" si="46"/>
        <v>152.57</v>
      </c>
      <c r="GN41" s="2">
        <f t="shared" si="47"/>
        <v>0</v>
      </c>
      <c r="GO41" s="2">
        <f t="shared" si="48"/>
        <v>152.57</v>
      </c>
      <c r="GP41" s="2">
        <f t="shared" si="49"/>
        <v>0</v>
      </c>
      <c r="GQ41" s="2"/>
      <c r="GR41" s="2">
        <v>0</v>
      </c>
      <c r="GS41" s="2">
        <v>3</v>
      </c>
      <c r="GT41" s="2">
        <v>0</v>
      </c>
      <c r="GU41" s="2" t="s">
        <v>4</v>
      </c>
      <c r="GV41" s="2">
        <f t="shared" si="50"/>
        <v>0</v>
      </c>
      <c r="GW41" s="2">
        <v>1</v>
      </c>
      <c r="GX41" s="2">
        <f t="shared" si="51"/>
        <v>0</v>
      </c>
      <c r="GY41" s="2"/>
      <c r="GZ41" s="2"/>
      <c r="HA41" s="2">
        <v>0</v>
      </c>
      <c r="HB41" s="2">
        <v>0</v>
      </c>
      <c r="HC41" s="2">
        <f t="shared" si="52"/>
        <v>0</v>
      </c>
      <c r="HD41" s="2"/>
      <c r="HE41" s="2" t="s">
        <v>4</v>
      </c>
      <c r="HF41" s="2" t="s">
        <v>4</v>
      </c>
      <c r="HG41" s="2"/>
      <c r="HH41" s="2"/>
      <c r="HI41" s="2"/>
      <c r="HJ41" s="2"/>
      <c r="HK41" s="2"/>
      <c r="HL41" s="2"/>
      <c r="HM41" s="2" t="s">
        <v>4</v>
      </c>
      <c r="HN41" s="2" t="s">
        <v>4</v>
      </c>
      <c r="HO41" s="2" t="s">
        <v>4</v>
      </c>
      <c r="HP41" s="2" t="s">
        <v>4</v>
      </c>
      <c r="HQ41" s="2" t="s">
        <v>4</v>
      </c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>
        <v>0</v>
      </c>
      <c r="IL41" s="2"/>
      <c r="IM41" s="2"/>
      <c r="IN41" s="2"/>
      <c r="IO41" s="2"/>
      <c r="IP41" s="2"/>
      <c r="IQ41" s="2"/>
      <c r="IR41" s="2"/>
      <c r="IS41" s="2"/>
      <c r="IT41" s="2"/>
      <c r="IU41" s="2"/>
    </row>
    <row r="42" spans="1:255">
      <c r="A42">
        <v>17</v>
      </c>
      <c r="B42">
        <v>1</v>
      </c>
      <c r="C42">
        <f>ROW(SmtRes!A40)</f>
        <v>40</v>
      </c>
      <c r="D42">
        <f>ROW(EtalonRes!A38)</f>
        <v>38</v>
      </c>
      <c r="E42" t="s">
        <v>4</v>
      </c>
      <c r="F42" t="s">
        <v>58</v>
      </c>
      <c r="G42" t="s">
        <v>59</v>
      </c>
      <c r="H42" t="s">
        <v>60</v>
      </c>
      <c r="I42">
        <v>2</v>
      </c>
      <c r="J42">
        <v>0</v>
      </c>
      <c r="K42">
        <v>2</v>
      </c>
      <c r="O42">
        <f t="shared" si="21"/>
        <v>1602.82</v>
      </c>
      <c r="P42">
        <f t="shared" si="22"/>
        <v>1037.18</v>
      </c>
      <c r="Q42">
        <f>(ROUND((ROUND(((ET42)*AV42*I42),2)*BB42),2)+ROUND((ROUND(((AE42-(EU42))*AV42*I42),2)*BS42),2))</f>
        <v>0</v>
      </c>
      <c r="R42">
        <f t="shared" si="23"/>
        <v>0</v>
      </c>
      <c r="S42">
        <f t="shared" si="24"/>
        <v>565.64</v>
      </c>
      <c r="T42">
        <f t="shared" si="25"/>
        <v>0</v>
      </c>
      <c r="U42">
        <f t="shared" si="26"/>
        <v>0.98417999999999983</v>
      </c>
      <c r="V42">
        <f t="shared" si="27"/>
        <v>0</v>
      </c>
      <c r="W42">
        <f t="shared" si="28"/>
        <v>0</v>
      </c>
      <c r="X42">
        <f t="shared" si="29"/>
        <v>520.39</v>
      </c>
      <c r="Y42">
        <f t="shared" si="30"/>
        <v>243.23</v>
      </c>
      <c r="AA42">
        <v>-1</v>
      </c>
      <c r="AB42">
        <f t="shared" si="31"/>
        <v>64.989999999999995</v>
      </c>
      <c r="AC42">
        <f>ROUND((ES42),6)</f>
        <v>59.2</v>
      </c>
      <c r="AD42">
        <f>ROUND((((ET42)-(EU42))+AE42),6)</f>
        <v>0</v>
      </c>
      <c r="AE42">
        <f t="shared" si="55"/>
        <v>0</v>
      </c>
      <c r="AF42">
        <f t="shared" si="55"/>
        <v>5.79</v>
      </c>
      <c r="AG42">
        <f t="shared" si="33"/>
        <v>0</v>
      </c>
      <c r="AH42">
        <f t="shared" si="56"/>
        <v>0.47</v>
      </c>
      <c r="AI42">
        <f t="shared" si="56"/>
        <v>0</v>
      </c>
      <c r="AJ42">
        <f t="shared" si="35"/>
        <v>0</v>
      </c>
      <c r="AK42">
        <v>64.989999999999995</v>
      </c>
      <c r="AL42">
        <v>59.2</v>
      </c>
      <c r="AM42">
        <v>0</v>
      </c>
      <c r="AN42">
        <v>0</v>
      </c>
      <c r="AO42">
        <v>5.79</v>
      </c>
      <c r="AP42">
        <v>0</v>
      </c>
      <c r="AQ42">
        <v>0.47</v>
      </c>
      <c r="AR42">
        <v>0</v>
      </c>
      <c r="AS42">
        <v>0</v>
      </c>
      <c r="AT42">
        <v>92</v>
      </c>
      <c r="AU42">
        <v>43</v>
      </c>
      <c r="AV42">
        <v>1.0469999999999999</v>
      </c>
      <c r="AW42">
        <v>1</v>
      </c>
      <c r="AZ42">
        <v>1</v>
      </c>
      <c r="BA42">
        <v>46.67</v>
      </c>
      <c r="BB42">
        <v>1</v>
      </c>
      <c r="BC42">
        <v>8.76</v>
      </c>
      <c r="BD42" t="s">
        <v>4</v>
      </c>
      <c r="BE42" t="s">
        <v>4</v>
      </c>
      <c r="BF42" t="s">
        <v>4</v>
      </c>
      <c r="BG42" t="s">
        <v>4</v>
      </c>
      <c r="BH42">
        <v>0</v>
      </c>
      <c r="BI42">
        <v>2</v>
      </c>
      <c r="BJ42" t="s">
        <v>61</v>
      </c>
      <c r="BM42">
        <v>320</v>
      </c>
      <c r="BN42">
        <v>0</v>
      </c>
      <c r="BO42" t="s">
        <v>58</v>
      </c>
      <c r="BP42">
        <v>1</v>
      </c>
      <c r="BQ42">
        <v>40</v>
      </c>
      <c r="BR42">
        <v>0</v>
      </c>
      <c r="BS42">
        <v>46.67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4</v>
      </c>
      <c r="BZ42">
        <v>92</v>
      </c>
      <c r="CA42">
        <v>43</v>
      </c>
      <c r="CB42" t="s">
        <v>4</v>
      </c>
      <c r="CE42">
        <v>30</v>
      </c>
      <c r="CF42">
        <v>0</v>
      </c>
      <c r="CG42">
        <v>0</v>
      </c>
      <c r="CM42">
        <v>0</v>
      </c>
      <c r="CN42" t="s">
        <v>4</v>
      </c>
      <c r="CO42">
        <v>0</v>
      </c>
      <c r="CP42">
        <f t="shared" si="36"/>
        <v>1602.8200000000002</v>
      </c>
      <c r="CQ42">
        <f t="shared" si="37"/>
        <v>518.59</v>
      </c>
      <c r="CR42">
        <f>(ROUND((ROUND(((ET42)*AV42*1),2)*BB42),2)+ROUND((ROUND(((AE42-(EU42))*AV42*1),2)*BS42),2))</f>
        <v>0</v>
      </c>
      <c r="CS42">
        <f t="shared" si="38"/>
        <v>0</v>
      </c>
      <c r="CT42">
        <f t="shared" si="39"/>
        <v>282.82</v>
      </c>
      <c r="CU42">
        <f t="shared" si="40"/>
        <v>0</v>
      </c>
      <c r="CV42">
        <f t="shared" si="41"/>
        <v>0.49208999999999992</v>
      </c>
      <c r="CW42">
        <f t="shared" si="42"/>
        <v>0</v>
      </c>
      <c r="CX42">
        <f t="shared" si="43"/>
        <v>0</v>
      </c>
      <c r="CY42">
        <f>S42*(BZ42/100)</f>
        <v>520.38880000000006</v>
      </c>
      <c r="CZ42">
        <f>S42*(CA42/100)</f>
        <v>243.2252</v>
      </c>
      <c r="DC42" t="s">
        <v>4</v>
      </c>
      <c r="DD42" t="s">
        <v>4</v>
      </c>
      <c r="DE42" t="s">
        <v>4</v>
      </c>
      <c r="DF42" t="s">
        <v>4</v>
      </c>
      <c r="DG42" t="s">
        <v>4</v>
      </c>
      <c r="DH42" t="s">
        <v>4</v>
      </c>
      <c r="DI42" t="s">
        <v>4</v>
      </c>
      <c r="DJ42" t="s">
        <v>4</v>
      </c>
      <c r="DK42" t="s">
        <v>4</v>
      </c>
      <c r="DL42" t="s">
        <v>4</v>
      </c>
      <c r="DM42" t="s">
        <v>4</v>
      </c>
      <c r="DN42">
        <v>112</v>
      </c>
      <c r="DO42">
        <v>70</v>
      </c>
      <c r="DP42">
        <v>1.0469999999999999</v>
      </c>
      <c r="DQ42">
        <v>1</v>
      </c>
      <c r="DU42">
        <v>1013</v>
      </c>
      <c r="DV42" t="s">
        <v>60</v>
      </c>
      <c r="DW42" t="s">
        <v>60</v>
      </c>
      <c r="DX42">
        <v>1</v>
      </c>
      <c r="DZ42" t="s">
        <v>4</v>
      </c>
      <c r="EA42" t="s">
        <v>4</v>
      </c>
      <c r="EB42" t="s">
        <v>4</v>
      </c>
      <c r="EC42" t="s">
        <v>4</v>
      </c>
      <c r="EE42">
        <v>69252945</v>
      </c>
      <c r="EF42">
        <v>40</v>
      </c>
      <c r="EG42" t="s">
        <v>62</v>
      </c>
      <c r="EH42">
        <v>0</v>
      </c>
      <c r="EI42" t="s">
        <v>4</v>
      </c>
      <c r="EJ42">
        <v>2</v>
      </c>
      <c r="EK42">
        <v>320</v>
      </c>
      <c r="EL42" t="s">
        <v>63</v>
      </c>
      <c r="EM42" t="s">
        <v>64</v>
      </c>
      <c r="EO42" t="s">
        <v>4</v>
      </c>
      <c r="EQ42">
        <v>1024</v>
      </c>
      <c r="ER42">
        <v>64.989999999999995</v>
      </c>
      <c r="ES42">
        <v>59.2</v>
      </c>
      <c r="ET42">
        <v>0</v>
      </c>
      <c r="EU42">
        <v>0</v>
      </c>
      <c r="EV42">
        <v>5.79</v>
      </c>
      <c r="EW42">
        <v>0.47</v>
      </c>
      <c r="EX42">
        <v>0</v>
      </c>
      <c r="EY42">
        <v>0</v>
      </c>
      <c r="FQ42">
        <v>0</v>
      </c>
      <c r="FR42">
        <f t="shared" si="44"/>
        <v>0</v>
      </c>
      <c r="FS42">
        <v>0</v>
      </c>
      <c r="FX42">
        <v>112</v>
      </c>
      <c r="FY42">
        <v>70</v>
      </c>
      <c r="GA42" t="s">
        <v>4</v>
      </c>
      <c r="GD42">
        <v>0</v>
      </c>
      <c r="GF42">
        <v>24483552</v>
      </c>
      <c r="GG42">
        <v>2</v>
      </c>
      <c r="GH42">
        <v>1</v>
      </c>
      <c r="GI42">
        <v>2</v>
      </c>
      <c r="GJ42">
        <v>0</v>
      </c>
      <c r="GK42">
        <f>ROUND(R42*(S12)/100,2)</f>
        <v>0</v>
      </c>
      <c r="GL42">
        <f t="shared" si="45"/>
        <v>0</v>
      </c>
      <c r="GM42">
        <f t="shared" si="46"/>
        <v>2366.44</v>
      </c>
      <c r="GN42">
        <f t="shared" si="47"/>
        <v>0</v>
      </c>
      <c r="GO42">
        <f t="shared" si="48"/>
        <v>2366.44</v>
      </c>
      <c r="GP42">
        <f t="shared" si="49"/>
        <v>0</v>
      </c>
      <c r="GR42">
        <v>0</v>
      </c>
      <c r="GS42">
        <v>3</v>
      </c>
      <c r="GT42">
        <v>0</v>
      </c>
      <c r="GU42" t="s">
        <v>4</v>
      </c>
      <c r="GV42">
        <f t="shared" si="50"/>
        <v>0</v>
      </c>
      <c r="GW42">
        <v>1</v>
      </c>
      <c r="GX42">
        <f t="shared" si="51"/>
        <v>0</v>
      </c>
      <c r="HA42">
        <v>0</v>
      </c>
      <c r="HB42">
        <v>0</v>
      </c>
      <c r="HC42">
        <f t="shared" si="52"/>
        <v>0</v>
      </c>
      <c r="HE42" t="s">
        <v>4</v>
      </c>
      <c r="HF42" t="s">
        <v>4</v>
      </c>
      <c r="HM42" t="s">
        <v>4</v>
      </c>
      <c r="HN42" t="s">
        <v>4</v>
      </c>
      <c r="HO42" t="s">
        <v>4</v>
      </c>
      <c r="HP42" t="s">
        <v>4</v>
      </c>
      <c r="HQ42" t="s">
        <v>4</v>
      </c>
      <c r="IK42">
        <v>0</v>
      </c>
    </row>
    <row r="43" spans="1:255">
      <c r="A43" s="2">
        <v>17</v>
      </c>
      <c r="B43" s="2">
        <v>1</v>
      </c>
      <c r="C43" s="2">
        <f>ROW(SmtRes!A43)</f>
        <v>43</v>
      </c>
      <c r="D43" s="2">
        <f>ROW(EtalonRes!A41)</f>
        <v>41</v>
      </c>
      <c r="E43" s="2" t="s">
        <v>65</v>
      </c>
      <c r="F43" s="2" t="s">
        <v>66</v>
      </c>
      <c r="G43" s="2" t="s">
        <v>67</v>
      </c>
      <c r="H43" s="2" t="s">
        <v>68</v>
      </c>
      <c r="I43" s="2">
        <f>ROUND((2*1.5)*3*2/100,9)</f>
        <v>0.18</v>
      </c>
      <c r="J43" s="2">
        <v>0</v>
      </c>
      <c r="K43" s="2">
        <f>ROUND((2*1.5)*2/100,9)</f>
        <v>0.06</v>
      </c>
      <c r="L43" s="2"/>
      <c r="M43" s="2"/>
      <c r="N43" s="2"/>
      <c r="O43" s="2">
        <f t="shared" si="21"/>
        <v>19.760000000000002</v>
      </c>
      <c r="P43" s="2">
        <f t="shared" si="22"/>
        <v>0</v>
      </c>
      <c r="Q43" s="2">
        <f>(ROUND((ROUND((((ET43*1.1))*AV43*I43),2)*BB43),2)+ROUND((ROUND(((AE43-((EU43*1.1)))*AV43*I43),2)*BS43),2))</f>
        <v>2.68</v>
      </c>
      <c r="R43" s="2">
        <f t="shared" si="23"/>
        <v>0.41</v>
      </c>
      <c r="S43" s="2">
        <f t="shared" si="24"/>
        <v>17.079999999999998</v>
      </c>
      <c r="T43" s="2">
        <f t="shared" si="25"/>
        <v>0</v>
      </c>
      <c r="U43" s="2">
        <f t="shared" si="26"/>
        <v>1.40112126</v>
      </c>
      <c r="V43" s="2">
        <f t="shared" si="27"/>
        <v>0</v>
      </c>
      <c r="W43" s="2">
        <f t="shared" si="28"/>
        <v>0</v>
      </c>
      <c r="X43" s="2">
        <f t="shared" si="29"/>
        <v>27.16</v>
      </c>
      <c r="Y43" s="2">
        <f t="shared" si="30"/>
        <v>20.329999999999998</v>
      </c>
      <c r="Z43" s="2"/>
      <c r="AA43" s="2">
        <v>70335979</v>
      </c>
      <c r="AB43" s="2">
        <f t="shared" si="31"/>
        <v>101.01300000000001</v>
      </c>
      <c r="AC43" s="2">
        <f>ROUND(((ES43*1)),6)</f>
        <v>0</v>
      </c>
      <c r="AD43" s="2">
        <f>ROUND(((((ET43*1.1))-((EU43*1.1)))+AE43),6)</f>
        <v>13.717000000000001</v>
      </c>
      <c r="AE43" s="2">
        <f>ROUND(((EU43*1.1)),6)</f>
        <v>2.0790000000000002</v>
      </c>
      <c r="AF43" s="2">
        <f>ROUND(((EV43*1.1)),6)</f>
        <v>87.296000000000006</v>
      </c>
      <c r="AG43" s="2">
        <f t="shared" si="33"/>
        <v>0</v>
      </c>
      <c r="AH43" s="2">
        <f>((EW43*1.1))</f>
        <v>7.1610000000000005</v>
      </c>
      <c r="AI43" s="2">
        <f>((EX43*1.1))</f>
        <v>0</v>
      </c>
      <c r="AJ43" s="2">
        <f t="shared" si="35"/>
        <v>0</v>
      </c>
      <c r="AK43" s="2">
        <v>91.83</v>
      </c>
      <c r="AL43" s="2">
        <v>0</v>
      </c>
      <c r="AM43" s="2">
        <v>12.47</v>
      </c>
      <c r="AN43" s="2">
        <v>1.89</v>
      </c>
      <c r="AO43" s="2">
        <v>79.36</v>
      </c>
      <c r="AP43" s="2">
        <v>0</v>
      </c>
      <c r="AQ43" s="2">
        <v>6.51</v>
      </c>
      <c r="AR43" s="2">
        <v>0</v>
      </c>
      <c r="AS43" s="2">
        <v>0</v>
      </c>
      <c r="AT43" s="2">
        <v>159</v>
      </c>
      <c r="AU43" s="2">
        <v>119</v>
      </c>
      <c r="AV43" s="2">
        <v>1.087</v>
      </c>
      <c r="AW43" s="2">
        <v>1.0029999999999999</v>
      </c>
      <c r="AX43" s="2"/>
      <c r="AY43" s="2"/>
      <c r="AZ43" s="2">
        <v>1</v>
      </c>
      <c r="BA43" s="2">
        <v>1</v>
      </c>
      <c r="BB43" s="2">
        <v>1</v>
      </c>
      <c r="BC43" s="2">
        <v>1</v>
      </c>
      <c r="BD43" s="2" t="s">
        <v>4</v>
      </c>
      <c r="BE43" s="2" t="s">
        <v>4</v>
      </c>
      <c r="BF43" s="2" t="s">
        <v>4</v>
      </c>
      <c r="BG43" s="2" t="s">
        <v>4</v>
      </c>
      <c r="BH43" s="2">
        <v>0</v>
      </c>
      <c r="BI43" s="2">
        <v>1</v>
      </c>
      <c r="BJ43" s="2" t="s">
        <v>69</v>
      </c>
      <c r="BK43" s="2"/>
      <c r="BL43" s="2"/>
      <c r="BM43" s="2">
        <v>55</v>
      </c>
      <c r="BN43" s="2">
        <v>0</v>
      </c>
      <c r="BO43" s="2" t="s">
        <v>4</v>
      </c>
      <c r="BP43" s="2">
        <v>0</v>
      </c>
      <c r="BQ43" s="2">
        <v>30</v>
      </c>
      <c r="BR43" s="2">
        <v>0</v>
      </c>
      <c r="BS43" s="2">
        <v>1</v>
      </c>
      <c r="BT43" s="2">
        <v>1</v>
      </c>
      <c r="BU43" s="2">
        <v>1</v>
      </c>
      <c r="BV43" s="2">
        <v>1</v>
      </c>
      <c r="BW43" s="2">
        <v>1</v>
      </c>
      <c r="BX43" s="2">
        <v>1</v>
      </c>
      <c r="BY43" s="2" t="s">
        <v>4</v>
      </c>
      <c r="BZ43" s="2">
        <v>159</v>
      </c>
      <c r="CA43" s="2">
        <v>119</v>
      </c>
      <c r="CB43" s="2" t="s">
        <v>4</v>
      </c>
      <c r="CC43" s="2"/>
      <c r="CD43" s="2"/>
      <c r="CE43" s="2">
        <v>30</v>
      </c>
      <c r="CF43" s="2">
        <v>0</v>
      </c>
      <c r="CG43" s="2">
        <v>0</v>
      </c>
      <c r="CH43" s="2"/>
      <c r="CI43" s="2"/>
      <c r="CJ43" s="2"/>
      <c r="CK43" s="2"/>
      <c r="CL43" s="2"/>
      <c r="CM43" s="2">
        <v>0</v>
      </c>
      <c r="CN43" s="2" t="s">
        <v>36</v>
      </c>
      <c r="CO43" s="2">
        <v>0</v>
      </c>
      <c r="CP43" s="2">
        <f t="shared" si="36"/>
        <v>19.759999999999998</v>
      </c>
      <c r="CQ43" s="2">
        <f t="shared" si="37"/>
        <v>0</v>
      </c>
      <c r="CR43" s="2">
        <f>(ROUND((ROUND((((ET43*1.1))*AV43*1),2)*BB43),2)+ROUND((ROUND(((AE43-((EU43*1.1)))*AV43*1),2)*BS43),2))</f>
        <v>14.91</v>
      </c>
      <c r="CS43" s="2">
        <f t="shared" si="38"/>
        <v>2.2599999999999998</v>
      </c>
      <c r="CT43" s="2">
        <f t="shared" si="39"/>
        <v>94.89</v>
      </c>
      <c r="CU43" s="2">
        <f t="shared" si="40"/>
        <v>0</v>
      </c>
      <c r="CV43" s="2">
        <f t="shared" si="41"/>
        <v>7.7840069999999999</v>
      </c>
      <c r="CW43" s="2">
        <f t="shared" si="42"/>
        <v>0</v>
      </c>
      <c r="CX43" s="2">
        <f t="shared" si="43"/>
        <v>0</v>
      </c>
      <c r="CY43" s="2">
        <f>((S43*BZ43)/100)</f>
        <v>27.1572</v>
      </c>
      <c r="CZ43" s="2">
        <f>((S43*CA43)/100)</f>
        <v>20.325199999999999</v>
      </c>
      <c r="DA43" s="2"/>
      <c r="DB43" s="2">
        <v>7</v>
      </c>
      <c r="DC43" s="2" t="s">
        <v>4</v>
      </c>
      <c r="DD43" s="2" t="s">
        <v>25</v>
      </c>
      <c r="DE43" s="2" t="s">
        <v>26</v>
      </c>
      <c r="DF43" s="2" t="s">
        <v>26</v>
      </c>
      <c r="DG43" s="2" t="s">
        <v>26</v>
      </c>
      <c r="DH43" s="2" t="s">
        <v>4</v>
      </c>
      <c r="DI43" s="2" t="s">
        <v>26</v>
      </c>
      <c r="DJ43" s="2" t="s">
        <v>26</v>
      </c>
      <c r="DK43" s="2" t="s">
        <v>4</v>
      </c>
      <c r="DL43" s="2" t="s">
        <v>4</v>
      </c>
      <c r="DM43" s="2" t="s">
        <v>4</v>
      </c>
      <c r="DN43" s="2">
        <v>0</v>
      </c>
      <c r="DO43" s="2">
        <v>0</v>
      </c>
      <c r="DP43" s="2">
        <v>1</v>
      </c>
      <c r="DQ43" s="2">
        <v>1</v>
      </c>
      <c r="DR43" s="2"/>
      <c r="DS43" s="2"/>
      <c r="DT43" s="2"/>
      <c r="DU43" s="2">
        <v>1013</v>
      </c>
      <c r="DV43" s="2" t="s">
        <v>68</v>
      </c>
      <c r="DW43" s="2" t="s">
        <v>68</v>
      </c>
      <c r="DX43" s="2">
        <v>1</v>
      </c>
      <c r="DY43" s="2"/>
      <c r="DZ43" s="2" t="s">
        <v>4</v>
      </c>
      <c r="EA43" s="2" t="s">
        <v>4</v>
      </c>
      <c r="EB43" s="2" t="s">
        <v>4</v>
      </c>
      <c r="EC43" s="2" t="s">
        <v>4</v>
      </c>
      <c r="ED43" s="2"/>
      <c r="EE43" s="2">
        <v>69252626</v>
      </c>
      <c r="EF43" s="2">
        <v>30</v>
      </c>
      <c r="EG43" s="2" t="s">
        <v>18</v>
      </c>
      <c r="EH43" s="2">
        <v>0</v>
      </c>
      <c r="EI43" s="2" t="s">
        <v>4</v>
      </c>
      <c r="EJ43" s="2">
        <v>1</v>
      </c>
      <c r="EK43" s="2">
        <v>55</v>
      </c>
      <c r="EL43" s="2" t="s">
        <v>70</v>
      </c>
      <c r="EM43" s="2" t="s">
        <v>71</v>
      </c>
      <c r="EN43" s="2"/>
      <c r="EO43" s="2" t="s">
        <v>39</v>
      </c>
      <c r="EP43" s="2"/>
      <c r="EQ43" s="2">
        <v>0</v>
      </c>
      <c r="ER43" s="2">
        <v>91.83</v>
      </c>
      <c r="ES43" s="2">
        <v>0</v>
      </c>
      <c r="ET43" s="2">
        <v>12.47</v>
      </c>
      <c r="EU43" s="2">
        <v>1.89</v>
      </c>
      <c r="EV43" s="2">
        <v>79.36</v>
      </c>
      <c r="EW43" s="2">
        <v>6.51</v>
      </c>
      <c r="EX43" s="2">
        <v>0</v>
      </c>
      <c r="EY43" s="2">
        <v>0</v>
      </c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>
        <v>0</v>
      </c>
      <c r="FR43" s="2">
        <f t="shared" si="44"/>
        <v>0</v>
      </c>
      <c r="FS43" s="2">
        <v>0</v>
      </c>
      <c r="FT43" s="2"/>
      <c r="FU43" s="2"/>
      <c r="FV43" s="2"/>
      <c r="FW43" s="2"/>
      <c r="FX43" s="2">
        <v>159</v>
      </c>
      <c r="FY43" s="2">
        <v>119</v>
      </c>
      <c r="FZ43" s="2"/>
      <c r="GA43" s="2" t="s">
        <v>4</v>
      </c>
      <c r="GB43" s="2"/>
      <c r="GC43" s="2"/>
      <c r="GD43" s="2">
        <v>0</v>
      </c>
      <c r="GE43" s="2"/>
      <c r="GF43" s="2">
        <v>946508758</v>
      </c>
      <c r="GG43" s="2">
        <v>2</v>
      </c>
      <c r="GH43" s="2">
        <v>1</v>
      </c>
      <c r="GI43" s="2">
        <v>-2</v>
      </c>
      <c r="GJ43" s="2">
        <v>0</v>
      </c>
      <c r="GK43" s="2">
        <f>ROUND(R43*(R12)/100,2)</f>
        <v>0.72</v>
      </c>
      <c r="GL43" s="2">
        <f t="shared" si="45"/>
        <v>0</v>
      </c>
      <c r="GM43" s="2">
        <f t="shared" si="46"/>
        <v>67.97</v>
      </c>
      <c r="GN43" s="2">
        <f t="shared" si="47"/>
        <v>67.97</v>
      </c>
      <c r="GO43" s="2">
        <f t="shared" si="48"/>
        <v>0</v>
      </c>
      <c r="GP43" s="2">
        <f t="shared" si="49"/>
        <v>0</v>
      </c>
      <c r="GQ43" s="2"/>
      <c r="GR43" s="2">
        <v>0</v>
      </c>
      <c r="GS43" s="2">
        <v>3</v>
      </c>
      <c r="GT43" s="2">
        <v>0</v>
      </c>
      <c r="GU43" s="2" t="s">
        <v>4</v>
      </c>
      <c r="GV43" s="2">
        <f t="shared" si="50"/>
        <v>0</v>
      </c>
      <c r="GW43" s="2">
        <v>1</v>
      </c>
      <c r="GX43" s="2">
        <f t="shared" si="51"/>
        <v>0</v>
      </c>
      <c r="GY43" s="2"/>
      <c r="GZ43" s="2"/>
      <c r="HA43" s="2">
        <v>0</v>
      </c>
      <c r="HB43" s="2">
        <v>0</v>
      </c>
      <c r="HC43" s="2">
        <f t="shared" si="52"/>
        <v>0</v>
      </c>
      <c r="HD43" s="2"/>
      <c r="HE43" s="2" t="s">
        <v>4</v>
      </c>
      <c r="HF43" s="2" t="s">
        <v>4</v>
      </c>
      <c r="HG43" s="2"/>
      <c r="HH43" s="2"/>
      <c r="HI43" s="2"/>
      <c r="HJ43" s="2"/>
      <c r="HK43" s="2"/>
      <c r="HL43" s="2"/>
      <c r="HM43" s="2" t="s">
        <v>4</v>
      </c>
      <c r="HN43" s="2" t="s">
        <v>4</v>
      </c>
      <c r="HO43" s="2" t="s">
        <v>4</v>
      </c>
      <c r="HP43" s="2" t="s">
        <v>4</v>
      </c>
      <c r="HQ43" s="2" t="s">
        <v>4</v>
      </c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>
        <v>0</v>
      </c>
      <c r="IL43" s="2"/>
      <c r="IM43" s="2"/>
      <c r="IN43" s="2"/>
      <c r="IO43" s="2"/>
      <c r="IP43" s="2"/>
      <c r="IQ43" s="2"/>
      <c r="IR43" s="2"/>
      <c r="IS43" s="2"/>
      <c r="IT43" s="2"/>
      <c r="IU43" s="2"/>
    </row>
    <row r="44" spans="1:255">
      <c r="A44">
        <v>17</v>
      </c>
      <c r="B44">
        <v>1</v>
      </c>
      <c r="C44">
        <f>ROW(SmtRes!A46)</f>
        <v>46</v>
      </c>
      <c r="D44">
        <f>ROW(EtalonRes!A44)</f>
        <v>44</v>
      </c>
      <c r="E44" t="s">
        <v>65</v>
      </c>
      <c r="F44" t="s">
        <v>66</v>
      </c>
      <c r="G44" t="s">
        <v>67</v>
      </c>
      <c r="H44" t="s">
        <v>68</v>
      </c>
      <c r="I44" s="2">
        <f>ROUND((2*1.5)*3*2/100,9)</f>
        <v>0.18</v>
      </c>
      <c r="J44">
        <v>0</v>
      </c>
      <c r="K44">
        <f>ROUND((2*1.5)*2/100,9)</f>
        <v>0.06</v>
      </c>
      <c r="O44">
        <f t="shared" si="21"/>
        <v>837.4</v>
      </c>
      <c r="P44">
        <f t="shared" si="22"/>
        <v>0</v>
      </c>
      <c r="Q44">
        <f>(ROUND((ROUND((((ET44*1.1))*AV44*I44),2)*BB44),2)+ROUND((ROUND(((AE44-((EU44*1.1)))*AV44*I44),2)*BS44),2))</f>
        <v>40.28</v>
      </c>
      <c r="R44">
        <f t="shared" si="23"/>
        <v>19.13</v>
      </c>
      <c r="S44">
        <f t="shared" si="24"/>
        <v>797.12</v>
      </c>
      <c r="T44">
        <f t="shared" si="25"/>
        <v>0</v>
      </c>
      <c r="U44">
        <f t="shared" si="26"/>
        <v>1.40112126</v>
      </c>
      <c r="V44">
        <f t="shared" si="27"/>
        <v>0</v>
      </c>
      <c r="W44">
        <f t="shared" si="28"/>
        <v>0</v>
      </c>
      <c r="X44">
        <f t="shared" si="29"/>
        <v>1012.34</v>
      </c>
      <c r="Y44">
        <f t="shared" si="30"/>
        <v>454.36</v>
      </c>
      <c r="AA44">
        <v>70335976</v>
      </c>
      <c r="AB44">
        <f t="shared" si="31"/>
        <v>101.01300000000001</v>
      </c>
      <c r="AC44">
        <f>ROUND(((ES44*1)),6)</f>
        <v>0</v>
      </c>
      <c r="AD44">
        <f>ROUND(((((ET44*1.1))-((EU44*1.1)))+AE44),6)</f>
        <v>13.717000000000001</v>
      </c>
      <c r="AE44">
        <f>ROUND(((EU44*1.1)),6)</f>
        <v>2.0790000000000002</v>
      </c>
      <c r="AF44">
        <f>ROUND(((EV44*1.1)),6)</f>
        <v>87.296000000000006</v>
      </c>
      <c r="AG44">
        <f t="shared" si="33"/>
        <v>0</v>
      </c>
      <c r="AH44">
        <f>((EW44*1.1))</f>
        <v>7.1610000000000005</v>
      </c>
      <c r="AI44">
        <f>((EX44*1.1))</f>
        <v>0</v>
      </c>
      <c r="AJ44">
        <f t="shared" si="35"/>
        <v>0</v>
      </c>
      <c r="AK44">
        <v>91.83</v>
      </c>
      <c r="AL44">
        <v>0</v>
      </c>
      <c r="AM44">
        <v>12.47</v>
      </c>
      <c r="AN44">
        <v>1.89</v>
      </c>
      <c r="AO44">
        <v>79.36</v>
      </c>
      <c r="AP44">
        <v>0</v>
      </c>
      <c r="AQ44">
        <v>6.51</v>
      </c>
      <c r="AR44">
        <v>0</v>
      </c>
      <c r="AS44">
        <v>0</v>
      </c>
      <c r="AT44">
        <v>127</v>
      </c>
      <c r="AU44">
        <v>57</v>
      </c>
      <c r="AV44">
        <v>1.087</v>
      </c>
      <c r="AW44">
        <v>1.0029999999999999</v>
      </c>
      <c r="AZ44">
        <v>1</v>
      </c>
      <c r="BA44">
        <v>46.67</v>
      </c>
      <c r="BB44">
        <v>15.03</v>
      </c>
      <c r="BC44">
        <v>1</v>
      </c>
      <c r="BD44" t="s">
        <v>4</v>
      </c>
      <c r="BE44" t="s">
        <v>4</v>
      </c>
      <c r="BF44" t="s">
        <v>4</v>
      </c>
      <c r="BG44" t="s">
        <v>4</v>
      </c>
      <c r="BH44">
        <v>0</v>
      </c>
      <c r="BI44">
        <v>1</v>
      </c>
      <c r="BJ44" t="s">
        <v>69</v>
      </c>
      <c r="BM44">
        <v>55</v>
      </c>
      <c r="BN44">
        <v>0</v>
      </c>
      <c r="BO44" t="s">
        <v>66</v>
      </c>
      <c r="BP44">
        <v>1</v>
      </c>
      <c r="BQ44">
        <v>30</v>
      </c>
      <c r="BR44">
        <v>0</v>
      </c>
      <c r="BS44">
        <v>46.67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4</v>
      </c>
      <c r="BZ44">
        <v>127</v>
      </c>
      <c r="CA44">
        <v>57</v>
      </c>
      <c r="CB44" t="s">
        <v>4</v>
      </c>
      <c r="CE44">
        <v>30</v>
      </c>
      <c r="CF44">
        <v>0</v>
      </c>
      <c r="CG44">
        <v>0</v>
      </c>
      <c r="CM44">
        <v>0</v>
      </c>
      <c r="CN44" t="s">
        <v>36</v>
      </c>
      <c r="CO44">
        <v>0</v>
      </c>
      <c r="CP44">
        <f t="shared" si="36"/>
        <v>837.4</v>
      </c>
      <c r="CQ44">
        <f t="shared" si="37"/>
        <v>0</v>
      </c>
      <c r="CR44">
        <f>(ROUND((ROUND((((ET44*1.1))*AV44*1),2)*BB44),2)+ROUND((ROUND(((AE44-((EU44*1.1)))*AV44*1),2)*BS44),2))</f>
        <v>224.1</v>
      </c>
      <c r="CS44">
        <f t="shared" si="38"/>
        <v>105.47</v>
      </c>
      <c r="CT44">
        <f t="shared" si="39"/>
        <v>4428.5200000000004</v>
      </c>
      <c r="CU44">
        <f t="shared" si="40"/>
        <v>0</v>
      </c>
      <c r="CV44">
        <f t="shared" si="41"/>
        <v>7.7840069999999999</v>
      </c>
      <c r="CW44">
        <f t="shared" si="42"/>
        <v>0</v>
      </c>
      <c r="CX44">
        <f t="shared" si="43"/>
        <v>0</v>
      </c>
      <c r="CY44">
        <f>S44*(BZ44/100)</f>
        <v>1012.3424</v>
      </c>
      <c r="CZ44">
        <f>S44*(CA44/100)</f>
        <v>454.35839999999996</v>
      </c>
      <c r="DB44">
        <v>8</v>
      </c>
      <c r="DC44" t="s">
        <v>4</v>
      </c>
      <c r="DD44" t="s">
        <v>25</v>
      </c>
      <c r="DE44" t="s">
        <v>26</v>
      </c>
      <c r="DF44" t="s">
        <v>26</v>
      </c>
      <c r="DG44" t="s">
        <v>26</v>
      </c>
      <c r="DH44" t="s">
        <v>4</v>
      </c>
      <c r="DI44" t="s">
        <v>26</v>
      </c>
      <c r="DJ44" t="s">
        <v>26</v>
      </c>
      <c r="DK44" t="s">
        <v>4</v>
      </c>
      <c r="DL44" t="s">
        <v>4</v>
      </c>
      <c r="DM44" t="s">
        <v>4</v>
      </c>
      <c r="DN44">
        <v>159</v>
      </c>
      <c r="DO44">
        <v>119</v>
      </c>
      <c r="DP44">
        <v>1.087</v>
      </c>
      <c r="DQ44">
        <v>1.0029999999999999</v>
      </c>
      <c r="DU44">
        <v>1013</v>
      </c>
      <c r="DV44" t="s">
        <v>68</v>
      </c>
      <c r="DW44" t="s">
        <v>68</v>
      </c>
      <c r="DX44">
        <v>1</v>
      </c>
      <c r="DZ44" t="s">
        <v>4</v>
      </c>
      <c r="EA44" t="s">
        <v>4</v>
      </c>
      <c r="EB44" t="s">
        <v>4</v>
      </c>
      <c r="EC44" t="s">
        <v>4</v>
      </c>
      <c r="EE44">
        <v>69252626</v>
      </c>
      <c r="EF44">
        <v>30</v>
      </c>
      <c r="EG44" t="s">
        <v>18</v>
      </c>
      <c r="EH44">
        <v>0</v>
      </c>
      <c r="EI44" t="s">
        <v>4</v>
      </c>
      <c r="EJ44">
        <v>1</v>
      </c>
      <c r="EK44">
        <v>55</v>
      </c>
      <c r="EL44" t="s">
        <v>70</v>
      </c>
      <c r="EM44" t="s">
        <v>71</v>
      </c>
      <c r="EO44" t="s">
        <v>39</v>
      </c>
      <c r="EQ44">
        <v>0</v>
      </c>
      <c r="ER44">
        <v>91.83</v>
      </c>
      <c r="ES44">
        <v>0</v>
      </c>
      <c r="ET44">
        <v>12.47</v>
      </c>
      <c r="EU44">
        <v>1.89</v>
      </c>
      <c r="EV44">
        <v>79.36</v>
      </c>
      <c r="EW44">
        <v>6.51</v>
      </c>
      <c r="EX44">
        <v>0</v>
      </c>
      <c r="EY44">
        <v>0</v>
      </c>
      <c r="FQ44">
        <v>0</v>
      </c>
      <c r="FR44">
        <f t="shared" si="44"/>
        <v>0</v>
      </c>
      <c r="FS44">
        <v>0</v>
      </c>
      <c r="FX44">
        <v>159</v>
      </c>
      <c r="FY44">
        <v>119</v>
      </c>
      <c r="GA44" t="s">
        <v>4</v>
      </c>
      <c r="GD44">
        <v>0</v>
      </c>
      <c r="GF44">
        <v>946508758</v>
      </c>
      <c r="GG44">
        <v>2</v>
      </c>
      <c r="GH44">
        <v>1</v>
      </c>
      <c r="GI44">
        <v>2</v>
      </c>
      <c r="GJ44">
        <v>0</v>
      </c>
      <c r="GK44">
        <f>ROUND(R44*(S12)/100,2)</f>
        <v>30.61</v>
      </c>
      <c r="GL44">
        <f t="shared" si="45"/>
        <v>0</v>
      </c>
      <c r="GM44">
        <f t="shared" si="46"/>
        <v>2334.71</v>
      </c>
      <c r="GN44">
        <f t="shared" si="47"/>
        <v>2334.71</v>
      </c>
      <c r="GO44">
        <f t="shared" si="48"/>
        <v>0</v>
      </c>
      <c r="GP44">
        <f t="shared" si="49"/>
        <v>0</v>
      </c>
      <c r="GR44">
        <v>0</v>
      </c>
      <c r="GS44">
        <v>3</v>
      </c>
      <c r="GT44">
        <v>0</v>
      </c>
      <c r="GU44" t="s">
        <v>4</v>
      </c>
      <c r="GV44">
        <f t="shared" si="50"/>
        <v>0</v>
      </c>
      <c r="GW44">
        <v>1</v>
      </c>
      <c r="GX44">
        <f t="shared" si="51"/>
        <v>0</v>
      </c>
      <c r="HA44">
        <v>0</v>
      </c>
      <c r="HB44">
        <v>0</v>
      </c>
      <c r="HC44">
        <f t="shared" si="52"/>
        <v>0</v>
      </c>
      <c r="HE44" t="s">
        <v>4</v>
      </c>
      <c r="HF44" t="s">
        <v>4</v>
      </c>
      <c r="HM44" t="s">
        <v>4</v>
      </c>
      <c r="HN44" t="s">
        <v>4</v>
      </c>
      <c r="HO44" t="s">
        <v>4</v>
      </c>
      <c r="HP44" t="s">
        <v>4</v>
      </c>
      <c r="HQ44" t="s">
        <v>4</v>
      </c>
      <c r="IK44">
        <v>0</v>
      </c>
    </row>
    <row r="45" spans="1:255">
      <c r="A45" s="2">
        <v>18</v>
      </c>
      <c r="B45" s="2">
        <v>1</v>
      </c>
      <c r="C45" s="2">
        <v>43</v>
      </c>
      <c r="D45" s="2"/>
      <c r="E45" s="2" t="s">
        <v>72</v>
      </c>
      <c r="F45" s="2" t="s">
        <v>73</v>
      </c>
      <c r="G45" s="2" t="s">
        <v>74</v>
      </c>
      <c r="H45" s="2" t="s">
        <v>43</v>
      </c>
      <c r="I45" s="2">
        <f>I43*J45</f>
        <v>18.899999999999999</v>
      </c>
      <c r="J45" s="2">
        <v>105</v>
      </c>
      <c r="K45" s="2">
        <v>105</v>
      </c>
      <c r="L45" s="2"/>
      <c r="M45" s="2"/>
      <c r="N45" s="2"/>
      <c r="O45" s="2">
        <f t="shared" si="21"/>
        <v>3640.63</v>
      </c>
      <c r="P45" s="2">
        <f t="shared" si="22"/>
        <v>3640.63</v>
      </c>
      <c r="Q45" s="2">
        <f>(ROUND((ROUND(((ET45)*AV45*I45),2)*BB45),2)+ROUND((ROUND(((AE45-(EU45))*AV45*I45),2)*BS45),2))</f>
        <v>0</v>
      </c>
      <c r="R45" s="2">
        <f t="shared" si="23"/>
        <v>0</v>
      </c>
      <c r="S45" s="2">
        <f t="shared" si="24"/>
        <v>0</v>
      </c>
      <c r="T45" s="2">
        <f t="shared" si="25"/>
        <v>0</v>
      </c>
      <c r="U45" s="2">
        <f t="shared" si="26"/>
        <v>0</v>
      </c>
      <c r="V45" s="2">
        <f t="shared" si="27"/>
        <v>0</v>
      </c>
      <c r="W45" s="2">
        <f t="shared" si="28"/>
        <v>0</v>
      </c>
      <c r="X45" s="2">
        <f t="shared" si="29"/>
        <v>0</v>
      </c>
      <c r="Y45" s="2">
        <f t="shared" si="30"/>
        <v>0</v>
      </c>
      <c r="Z45" s="2"/>
      <c r="AA45" s="2">
        <v>70335979</v>
      </c>
      <c r="AB45" s="2">
        <f t="shared" si="31"/>
        <v>192.05</v>
      </c>
      <c r="AC45" s="2">
        <f>ROUND((ES45),6)</f>
        <v>192.05</v>
      </c>
      <c r="AD45" s="2">
        <f>ROUND((((ET45)-(EU45))+AE45),6)</f>
        <v>0</v>
      </c>
      <c r="AE45" s="2">
        <f>ROUND((EU45),6)</f>
        <v>0</v>
      </c>
      <c r="AF45" s="2">
        <f>ROUND((EV45),6)</f>
        <v>0</v>
      </c>
      <c r="AG45" s="2">
        <f t="shared" si="33"/>
        <v>0</v>
      </c>
      <c r="AH45" s="2">
        <f>(EW45)</f>
        <v>0</v>
      </c>
      <c r="AI45" s="2">
        <f>(EX45)</f>
        <v>0</v>
      </c>
      <c r="AJ45" s="2">
        <f t="shared" si="35"/>
        <v>0</v>
      </c>
      <c r="AK45" s="2">
        <v>192.05</v>
      </c>
      <c r="AL45" s="2">
        <v>192.05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159</v>
      </c>
      <c r="AU45" s="2">
        <v>119</v>
      </c>
      <c r="AV45" s="2">
        <v>1.087</v>
      </c>
      <c r="AW45" s="2">
        <v>1.0029999999999999</v>
      </c>
      <c r="AX45" s="2"/>
      <c r="AY45" s="2"/>
      <c r="AZ45" s="2">
        <v>1</v>
      </c>
      <c r="BA45" s="2">
        <v>1</v>
      </c>
      <c r="BB45" s="2">
        <v>1</v>
      </c>
      <c r="BC45" s="2">
        <v>1</v>
      </c>
      <c r="BD45" s="2" t="s">
        <v>4</v>
      </c>
      <c r="BE45" s="2" t="s">
        <v>4</v>
      </c>
      <c r="BF45" s="2" t="s">
        <v>4</v>
      </c>
      <c r="BG45" s="2" t="s">
        <v>4</v>
      </c>
      <c r="BH45" s="2">
        <v>3</v>
      </c>
      <c r="BI45" s="2">
        <v>1</v>
      </c>
      <c r="BJ45" s="2" t="s">
        <v>75</v>
      </c>
      <c r="BK45" s="2"/>
      <c r="BL45" s="2"/>
      <c r="BM45" s="2">
        <v>55</v>
      </c>
      <c r="BN45" s="2">
        <v>0</v>
      </c>
      <c r="BO45" s="2" t="s">
        <v>4</v>
      </c>
      <c r="BP45" s="2">
        <v>0</v>
      </c>
      <c r="BQ45" s="2">
        <v>30</v>
      </c>
      <c r="BR45" s="2">
        <v>0</v>
      </c>
      <c r="BS45" s="2">
        <v>1</v>
      </c>
      <c r="BT45" s="2">
        <v>1</v>
      </c>
      <c r="BU45" s="2">
        <v>1</v>
      </c>
      <c r="BV45" s="2">
        <v>1</v>
      </c>
      <c r="BW45" s="2">
        <v>1</v>
      </c>
      <c r="BX45" s="2">
        <v>1</v>
      </c>
      <c r="BY45" s="2" t="s">
        <v>4</v>
      </c>
      <c r="BZ45" s="2">
        <v>159</v>
      </c>
      <c r="CA45" s="2">
        <v>119</v>
      </c>
      <c r="CB45" s="2" t="s">
        <v>4</v>
      </c>
      <c r="CC45" s="2"/>
      <c r="CD45" s="2"/>
      <c r="CE45" s="2">
        <v>30</v>
      </c>
      <c r="CF45" s="2">
        <v>0</v>
      </c>
      <c r="CG45" s="2">
        <v>0</v>
      </c>
      <c r="CH45" s="2"/>
      <c r="CI45" s="2"/>
      <c r="CJ45" s="2"/>
      <c r="CK45" s="2"/>
      <c r="CL45" s="2"/>
      <c r="CM45" s="2">
        <v>0</v>
      </c>
      <c r="CN45" s="2" t="s">
        <v>36</v>
      </c>
      <c r="CO45" s="2">
        <v>0</v>
      </c>
      <c r="CP45" s="2">
        <f t="shared" si="36"/>
        <v>3640.63</v>
      </c>
      <c r="CQ45" s="2">
        <f t="shared" si="37"/>
        <v>192.63</v>
      </c>
      <c r="CR45" s="2">
        <f>(ROUND((ROUND(((ET45)*AV45*1),2)*BB45),2)+ROUND((ROUND(((AE45-(EU45))*AV45*1),2)*BS45),2))</f>
        <v>0</v>
      </c>
      <c r="CS45" s="2">
        <f t="shared" si="38"/>
        <v>0</v>
      </c>
      <c r="CT45" s="2">
        <f t="shared" si="39"/>
        <v>0</v>
      </c>
      <c r="CU45" s="2">
        <f t="shared" si="40"/>
        <v>0</v>
      </c>
      <c r="CV45" s="2">
        <f t="shared" si="41"/>
        <v>0</v>
      </c>
      <c r="CW45" s="2">
        <f t="shared" si="42"/>
        <v>0</v>
      </c>
      <c r="CX45" s="2">
        <f t="shared" si="43"/>
        <v>0</v>
      </c>
      <c r="CY45" s="2">
        <f>((S45*BZ45)/100)</f>
        <v>0</v>
      </c>
      <c r="CZ45" s="2">
        <f>((S45*CA45)/100)</f>
        <v>0</v>
      </c>
      <c r="DA45" s="2"/>
      <c r="DB45" s="2"/>
      <c r="DC45" s="2" t="s">
        <v>4</v>
      </c>
      <c r="DD45" s="2" t="s">
        <v>4</v>
      </c>
      <c r="DE45" s="2" t="s">
        <v>4</v>
      </c>
      <c r="DF45" s="2" t="s">
        <v>4</v>
      </c>
      <c r="DG45" s="2" t="s">
        <v>4</v>
      </c>
      <c r="DH45" s="2" t="s">
        <v>4</v>
      </c>
      <c r="DI45" s="2" t="s">
        <v>4</v>
      </c>
      <c r="DJ45" s="2" t="s">
        <v>4</v>
      </c>
      <c r="DK45" s="2" t="s">
        <v>4</v>
      </c>
      <c r="DL45" s="2" t="s">
        <v>4</v>
      </c>
      <c r="DM45" s="2" t="s">
        <v>4</v>
      </c>
      <c r="DN45" s="2">
        <v>0</v>
      </c>
      <c r="DO45" s="2">
        <v>0</v>
      </c>
      <c r="DP45" s="2">
        <v>1</v>
      </c>
      <c r="DQ45" s="2">
        <v>1</v>
      </c>
      <c r="DR45" s="2"/>
      <c r="DS45" s="2"/>
      <c r="DT45" s="2"/>
      <c r="DU45" s="2">
        <v>1003</v>
      </c>
      <c r="DV45" s="2" t="s">
        <v>43</v>
      </c>
      <c r="DW45" s="2" t="s">
        <v>43</v>
      </c>
      <c r="DX45" s="2">
        <v>1</v>
      </c>
      <c r="DY45" s="2"/>
      <c r="DZ45" s="2" t="s">
        <v>4</v>
      </c>
      <c r="EA45" s="2" t="s">
        <v>4</v>
      </c>
      <c r="EB45" s="2" t="s">
        <v>4</v>
      </c>
      <c r="EC45" s="2" t="s">
        <v>4</v>
      </c>
      <c r="ED45" s="2"/>
      <c r="EE45" s="2">
        <v>69252626</v>
      </c>
      <c r="EF45" s="2">
        <v>30</v>
      </c>
      <c r="EG45" s="2" t="s">
        <v>18</v>
      </c>
      <c r="EH45" s="2">
        <v>0</v>
      </c>
      <c r="EI45" s="2" t="s">
        <v>4</v>
      </c>
      <c r="EJ45" s="2">
        <v>1</v>
      </c>
      <c r="EK45" s="2">
        <v>55</v>
      </c>
      <c r="EL45" s="2" t="s">
        <v>70</v>
      </c>
      <c r="EM45" s="2" t="s">
        <v>71</v>
      </c>
      <c r="EN45" s="2"/>
      <c r="EO45" s="2" t="s">
        <v>39</v>
      </c>
      <c r="EP45" s="2"/>
      <c r="EQ45" s="2">
        <v>0</v>
      </c>
      <c r="ER45" s="2">
        <v>192.05</v>
      </c>
      <c r="ES45" s="2">
        <v>192.05</v>
      </c>
      <c r="ET45" s="2">
        <v>0</v>
      </c>
      <c r="EU45" s="2">
        <v>0</v>
      </c>
      <c r="EV45" s="2">
        <v>0</v>
      </c>
      <c r="EW45" s="2">
        <v>0</v>
      </c>
      <c r="EX45" s="2">
        <v>0</v>
      </c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>
        <v>0</v>
      </c>
      <c r="FR45" s="2">
        <f t="shared" si="44"/>
        <v>0</v>
      </c>
      <c r="FS45" s="2">
        <v>0</v>
      </c>
      <c r="FT45" s="2"/>
      <c r="FU45" s="2"/>
      <c r="FV45" s="2"/>
      <c r="FW45" s="2"/>
      <c r="FX45" s="2">
        <v>159</v>
      </c>
      <c r="FY45" s="2">
        <v>119</v>
      </c>
      <c r="FZ45" s="2"/>
      <c r="GA45" s="2" t="s">
        <v>4</v>
      </c>
      <c r="GB45" s="2"/>
      <c r="GC45" s="2"/>
      <c r="GD45" s="2">
        <v>0</v>
      </c>
      <c r="GE45" s="2"/>
      <c r="GF45" s="2">
        <v>-1301803810</v>
      </c>
      <c r="GG45" s="2">
        <v>2</v>
      </c>
      <c r="GH45" s="2">
        <v>1</v>
      </c>
      <c r="GI45" s="2">
        <v>-2</v>
      </c>
      <c r="GJ45" s="2">
        <v>0</v>
      </c>
      <c r="GK45" s="2">
        <f>ROUND(R45*(R12)/100,2)</f>
        <v>0</v>
      </c>
      <c r="GL45" s="2">
        <f t="shared" si="45"/>
        <v>0</v>
      </c>
      <c r="GM45" s="2">
        <f t="shared" si="46"/>
        <v>3640.63</v>
      </c>
      <c r="GN45" s="2">
        <f t="shared" si="47"/>
        <v>3640.63</v>
      </c>
      <c r="GO45" s="2">
        <f t="shared" si="48"/>
        <v>0</v>
      </c>
      <c r="GP45" s="2">
        <f t="shared" si="49"/>
        <v>0</v>
      </c>
      <c r="GQ45" s="2"/>
      <c r="GR45" s="2">
        <v>0</v>
      </c>
      <c r="GS45" s="2">
        <v>3</v>
      </c>
      <c r="GT45" s="2">
        <v>0</v>
      </c>
      <c r="GU45" s="2" t="s">
        <v>4</v>
      </c>
      <c r="GV45" s="2">
        <f t="shared" si="50"/>
        <v>0</v>
      </c>
      <c r="GW45" s="2">
        <v>1</v>
      </c>
      <c r="GX45" s="2">
        <f t="shared" si="51"/>
        <v>0</v>
      </c>
      <c r="GY45" s="2"/>
      <c r="GZ45" s="2"/>
      <c r="HA45" s="2">
        <v>0</v>
      </c>
      <c r="HB45" s="2">
        <v>0</v>
      </c>
      <c r="HC45" s="2">
        <f t="shared" si="52"/>
        <v>0</v>
      </c>
      <c r="HD45" s="2"/>
      <c r="HE45" s="2" t="s">
        <v>4</v>
      </c>
      <c r="HF45" s="2" t="s">
        <v>4</v>
      </c>
      <c r="HG45" s="2"/>
      <c r="HH45" s="2"/>
      <c r="HI45" s="2"/>
      <c r="HJ45" s="2"/>
      <c r="HK45" s="2"/>
      <c r="HL45" s="2"/>
      <c r="HM45" s="2" t="s">
        <v>25</v>
      </c>
      <c r="HN45" s="2" t="s">
        <v>4</v>
      </c>
      <c r="HO45" s="2" t="s">
        <v>4</v>
      </c>
      <c r="HP45" s="2" t="s">
        <v>4</v>
      </c>
      <c r="HQ45" s="2" t="s">
        <v>4</v>
      </c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>
        <v>0</v>
      </c>
      <c r="IL45" s="2"/>
      <c r="IM45" s="2"/>
      <c r="IN45" s="2"/>
      <c r="IO45" s="2"/>
      <c r="IP45" s="2"/>
      <c r="IQ45" s="2"/>
      <c r="IR45" s="2"/>
      <c r="IS45" s="2"/>
      <c r="IT45" s="2"/>
      <c r="IU45" s="2"/>
    </row>
    <row r="46" spans="1:255">
      <c r="A46">
        <v>18</v>
      </c>
      <c r="B46">
        <v>1</v>
      </c>
      <c r="C46">
        <v>46</v>
      </c>
      <c r="E46" t="s">
        <v>72</v>
      </c>
      <c r="F46" t="s">
        <v>73</v>
      </c>
      <c r="G46" t="s">
        <v>74</v>
      </c>
      <c r="H46" t="s">
        <v>43</v>
      </c>
      <c r="I46">
        <f>I44*J46</f>
        <v>18.899999999999999</v>
      </c>
      <c r="J46">
        <v>105</v>
      </c>
      <c r="K46">
        <v>105</v>
      </c>
      <c r="O46">
        <f t="shared" si="21"/>
        <v>21770.97</v>
      </c>
      <c r="P46">
        <f t="shared" si="22"/>
        <v>21770.97</v>
      </c>
      <c r="Q46">
        <f>(ROUND((ROUND(((ET46)*AV46*I46),2)*BB46),2)+ROUND((ROUND(((AE46-(EU46))*AV46*I46),2)*BS46),2))</f>
        <v>0</v>
      </c>
      <c r="R46">
        <f t="shared" si="23"/>
        <v>0</v>
      </c>
      <c r="S46">
        <f t="shared" si="24"/>
        <v>0</v>
      </c>
      <c r="T46">
        <f t="shared" si="25"/>
        <v>0</v>
      </c>
      <c r="U46">
        <f t="shared" si="26"/>
        <v>0</v>
      </c>
      <c r="V46">
        <f t="shared" si="27"/>
        <v>0</v>
      </c>
      <c r="W46">
        <f t="shared" si="28"/>
        <v>0</v>
      </c>
      <c r="X46">
        <f t="shared" si="29"/>
        <v>0</v>
      </c>
      <c r="Y46">
        <f t="shared" si="30"/>
        <v>0</v>
      </c>
      <c r="AA46">
        <v>70335976</v>
      </c>
      <c r="AB46">
        <f t="shared" si="31"/>
        <v>192.05</v>
      </c>
      <c r="AC46">
        <f>ROUND((ES46),6)</f>
        <v>192.05</v>
      </c>
      <c r="AD46">
        <f>ROUND((((ET46)-(EU46))+AE46),6)</f>
        <v>0</v>
      </c>
      <c r="AE46">
        <f>ROUND((EU46),6)</f>
        <v>0</v>
      </c>
      <c r="AF46">
        <f>ROUND((EV46),6)</f>
        <v>0</v>
      </c>
      <c r="AG46">
        <f t="shared" si="33"/>
        <v>0</v>
      </c>
      <c r="AH46">
        <f>(EW46)</f>
        <v>0</v>
      </c>
      <c r="AI46">
        <f>(EX46)</f>
        <v>0</v>
      </c>
      <c r="AJ46">
        <f t="shared" si="35"/>
        <v>0</v>
      </c>
      <c r="AK46">
        <v>192.05</v>
      </c>
      <c r="AL46">
        <v>192.05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1</v>
      </c>
      <c r="AW46">
        <v>1.0029999999999999</v>
      </c>
      <c r="AZ46">
        <v>1</v>
      </c>
      <c r="BA46">
        <v>1</v>
      </c>
      <c r="BB46">
        <v>1</v>
      </c>
      <c r="BC46">
        <v>5.98</v>
      </c>
      <c r="BD46" t="s">
        <v>4</v>
      </c>
      <c r="BE46" t="s">
        <v>4</v>
      </c>
      <c r="BF46" t="s">
        <v>4</v>
      </c>
      <c r="BG46" t="s">
        <v>4</v>
      </c>
      <c r="BH46">
        <v>3</v>
      </c>
      <c r="BI46">
        <v>1</v>
      </c>
      <c r="BJ46" t="s">
        <v>75</v>
      </c>
      <c r="BM46">
        <v>55</v>
      </c>
      <c r="BN46">
        <v>0</v>
      </c>
      <c r="BO46" t="s">
        <v>73</v>
      </c>
      <c r="BP46">
        <v>1</v>
      </c>
      <c r="BQ46">
        <v>30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4</v>
      </c>
      <c r="BZ46">
        <v>0</v>
      </c>
      <c r="CA46">
        <v>0</v>
      </c>
      <c r="CB46" t="s">
        <v>4</v>
      </c>
      <c r="CE46">
        <v>30</v>
      </c>
      <c r="CF46">
        <v>0</v>
      </c>
      <c r="CG46">
        <v>0</v>
      </c>
      <c r="CM46">
        <v>0</v>
      </c>
      <c r="CN46" t="s">
        <v>36</v>
      </c>
      <c r="CO46">
        <v>0</v>
      </c>
      <c r="CP46">
        <f t="shared" si="36"/>
        <v>21770.97</v>
      </c>
      <c r="CQ46">
        <f t="shared" si="37"/>
        <v>1151.93</v>
      </c>
      <c r="CR46">
        <f>(ROUND((ROUND(((ET46)*AV46*1),2)*BB46),2)+ROUND((ROUND(((AE46-(EU46))*AV46*1),2)*BS46),2))</f>
        <v>0</v>
      </c>
      <c r="CS46">
        <f t="shared" si="38"/>
        <v>0</v>
      </c>
      <c r="CT46">
        <f t="shared" si="39"/>
        <v>0</v>
      </c>
      <c r="CU46">
        <f t="shared" si="40"/>
        <v>0</v>
      </c>
      <c r="CV46">
        <f t="shared" si="41"/>
        <v>0</v>
      </c>
      <c r="CW46">
        <f t="shared" si="42"/>
        <v>0</v>
      </c>
      <c r="CX46">
        <f t="shared" si="43"/>
        <v>0</v>
      </c>
      <c r="CY46">
        <f>S46*(BZ46/100)</f>
        <v>0</v>
      </c>
      <c r="CZ46">
        <f>S46*(CA46/100)</f>
        <v>0</v>
      </c>
      <c r="DC46" t="s">
        <v>4</v>
      </c>
      <c r="DD46" t="s">
        <v>4</v>
      </c>
      <c r="DE46" t="s">
        <v>4</v>
      </c>
      <c r="DF46" t="s">
        <v>4</v>
      </c>
      <c r="DG46" t="s">
        <v>4</v>
      </c>
      <c r="DH46" t="s">
        <v>4</v>
      </c>
      <c r="DI46" t="s">
        <v>4</v>
      </c>
      <c r="DJ46" t="s">
        <v>4</v>
      </c>
      <c r="DK46" t="s">
        <v>4</v>
      </c>
      <c r="DL46" t="s">
        <v>4</v>
      </c>
      <c r="DM46" t="s">
        <v>4</v>
      </c>
      <c r="DN46">
        <v>159</v>
      </c>
      <c r="DO46">
        <v>119</v>
      </c>
      <c r="DP46">
        <v>1.087</v>
      </c>
      <c r="DQ46">
        <v>1.0029999999999999</v>
      </c>
      <c r="DU46">
        <v>1003</v>
      </c>
      <c r="DV46" t="s">
        <v>43</v>
      </c>
      <c r="DW46" t="s">
        <v>43</v>
      </c>
      <c r="DX46">
        <v>1</v>
      </c>
      <c r="DZ46" t="s">
        <v>4</v>
      </c>
      <c r="EA46" t="s">
        <v>4</v>
      </c>
      <c r="EB46" t="s">
        <v>4</v>
      </c>
      <c r="EC46" t="s">
        <v>4</v>
      </c>
      <c r="EE46">
        <v>69252626</v>
      </c>
      <c r="EF46">
        <v>30</v>
      </c>
      <c r="EG46" t="s">
        <v>18</v>
      </c>
      <c r="EH46">
        <v>0</v>
      </c>
      <c r="EI46" t="s">
        <v>4</v>
      </c>
      <c r="EJ46">
        <v>1</v>
      </c>
      <c r="EK46">
        <v>55</v>
      </c>
      <c r="EL46" t="s">
        <v>70</v>
      </c>
      <c r="EM46" t="s">
        <v>71</v>
      </c>
      <c r="EO46" t="s">
        <v>39</v>
      </c>
      <c r="EQ46">
        <v>0</v>
      </c>
      <c r="ER46">
        <v>192.05</v>
      </c>
      <c r="ES46">
        <v>192.05</v>
      </c>
      <c r="ET46">
        <v>0</v>
      </c>
      <c r="EU46">
        <v>0</v>
      </c>
      <c r="EV46">
        <v>0</v>
      </c>
      <c r="EW46">
        <v>0</v>
      </c>
      <c r="EX46">
        <v>0</v>
      </c>
      <c r="FQ46">
        <v>0</v>
      </c>
      <c r="FR46">
        <f t="shared" si="44"/>
        <v>0</v>
      </c>
      <c r="FS46">
        <v>0</v>
      </c>
      <c r="FX46">
        <v>159</v>
      </c>
      <c r="FY46">
        <v>119</v>
      </c>
      <c r="GA46" t="s">
        <v>4</v>
      </c>
      <c r="GD46">
        <v>0</v>
      </c>
      <c r="GF46">
        <v>-1301803810</v>
      </c>
      <c r="GG46">
        <v>2</v>
      </c>
      <c r="GH46">
        <v>1</v>
      </c>
      <c r="GI46">
        <v>2</v>
      </c>
      <c r="GJ46">
        <v>0</v>
      </c>
      <c r="GK46">
        <f>ROUND(R46*(S12)/100,2)</f>
        <v>0</v>
      </c>
      <c r="GL46">
        <f t="shared" si="45"/>
        <v>0</v>
      </c>
      <c r="GM46">
        <f t="shared" si="46"/>
        <v>21770.97</v>
      </c>
      <c r="GN46">
        <f t="shared" si="47"/>
        <v>21770.97</v>
      </c>
      <c r="GO46">
        <f t="shared" si="48"/>
        <v>0</v>
      </c>
      <c r="GP46">
        <f t="shared" si="49"/>
        <v>0</v>
      </c>
      <c r="GR46">
        <v>0</v>
      </c>
      <c r="GS46">
        <v>3</v>
      </c>
      <c r="GT46">
        <v>0</v>
      </c>
      <c r="GU46" t="s">
        <v>4</v>
      </c>
      <c r="GV46">
        <f t="shared" si="50"/>
        <v>0</v>
      </c>
      <c r="GW46">
        <v>1</v>
      </c>
      <c r="GX46">
        <f t="shared" si="51"/>
        <v>0</v>
      </c>
      <c r="HA46">
        <v>0</v>
      </c>
      <c r="HB46">
        <v>0</v>
      </c>
      <c r="HC46">
        <f t="shared" si="52"/>
        <v>0</v>
      </c>
      <c r="HE46" t="s">
        <v>4</v>
      </c>
      <c r="HF46" t="s">
        <v>4</v>
      </c>
      <c r="HM46" t="s">
        <v>25</v>
      </c>
      <c r="HN46" t="s">
        <v>4</v>
      </c>
      <c r="HO46" t="s">
        <v>4</v>
      </c>
      <c r="HP46" t="s">
        <v>4</v>
      </c>
      <c r="HQ46" t="s">
        <v>4</v>
      </c>
      <c r="IK46">
        <v>0</v>
      </c>
    </row>
    <row r="47" spans="1:255">
      <c r="A47" s="2">
        <v>17</v>
      </c>
      <c r="B47" s="2">
        <v>1</v>
      </c>
      <c r="C47" s="2">
        <f>ROW(SmtRes!A53)</f>
        <v>53</v>
      </c>
      <c r="D47" s="2">
        <f>ROW(EtalonRes!A50)</f>
        <v>50</v>
      </c>
      <c r="E47" s="2" t="s">
        <v>76</v>
      </c>
      <c r="F47" s="2" t="s">
        <v>50</v>
      </c>
      <c r="G47" s="2" t="s">
        <v>51</v>
      </c>
      <c r="H47" s="2" t="s">
        <v>23</v>
      </c>
      <c r="I47" s="2">
        <f>ROUND((0.01)*3*2/100,9)</f>
        <v>5.9999999999999995E-4</v>
      </c>
      <c r="J47" s="2">
        <v>0</v>
      </c>
      <c r="K47" s="2">
        <f>ROUND((0.01)*2/100,9)</f>
        <v>2.0000000000000001E-4</v>
      </c>
      <c r="L47" s="2"/>
      <c r="M47" s="2"/>
      <c r="N47" s="2"/>
      <c r="O47" s="2">
        <f t="shared" si="21"/>
        <v>1.55</v>
      </c>
      <c r="P47" s="2">
        <f t="shared" si="22"/>
        <v>0.52</v>
      </c>
      <c r="Q47" s="2">
        <f>(ROUND((ROUND((((ET47*1.1))*AV47*I47),2)*BB47),2)+ROUND((ROUND(((AE47-((EU47*1.1)))*AV47*I47),2)*BS47),2))</f>
        <v>0</v>
      </c>
      <c r="R47" s="2">
        <f t="shared" si="23"/>
        <v>0</v>
      </c>
      <c r="S47" s="2">
        <f t="shared" si="24"/>
        <v>1.03</v>
      </c>
      <c r="T47" s="2">
        <f t="shared" si="25"/>
        <v>0</v>
      </c>
      <c r="U47" s="2">
        <f t="shared" si="26"/>
        <v>9.121464E-2</v>
      </c>
      <c r="V47" s="2">
        <f t="shared" si="27"/>
        <v>0</v>
      </c>
      <c r="W47" s="2">
        <f t="shared" si="28"/>
        <v>0</v>
      </c>
      <c r="X47" s="2">
        <f t="shared" si="29"/>
        <v>0.94</v>
      </c>
      <c r="Y47" s="2">
        <f t="shared" si="30"/>
        <v>0.72</v>
      </c>
      <c r="Z47" s="2"/>
      <c r="AA47" s="2">
        <v>70335979</v>
      </c>
      <c r="AB47" s="2">
        <f t="shared" si="31"/>
        <v>2506.4740000000002</v>
      </c>
      <c r="AC47" s="2">
        <f>ROUND(((ES47*1)),6)</f>
        <v>862.81</v>
      </c>
      <c r="AD47" s="2">
        <f>ROUND(((((ET47*1.1))-((EU47*1.1)))+AE47),6)</f>
        <v>0</v>
      </c>
      <c r="AE47" s="2">
        <f>ROUND(((EU47*1.1)),6)</f>
        <v>0</v>
      </c>
      <c r="AF47" s="2">
        <f>ROUND(((EV47*1.1)),6)</f>
        <v>1643.664</v>
      </c>
      <c r="AG47" s="2">
        <f t="shared" si="33"/>
        <v>0</v>
      </c>
      <c r="AH47" s="2">
        <f>((EW47*1.1))</f>
        <v>145.20000000000002</v>
      </c>
      <c r="AI47" s="2">
        <f>((EX47*1.1))</f>
        <v>0</v>
      </c>
      <c r="AJ47" s="2">
        <f t="shared" si="35"/>
        <v>0</v>
      </c>
      <c r="AK47" s="2">
        <v>2357.0500000000002</v>
      </c>
      <c r="AL47" s="2">
        <v>862.81</v>
      </c>
      <c r="AM47" s="2">
        <v>0</v>
      </c>
      <c r="AN47" s="2">
        <v>0</v>
      </c>
      <c r="AO47" s="2">
        <v>1494.24</v>
      </c>
      <c r="AP47" s="2">
        <v>0</v>
      </c>
      <c r="AQ47" s="2">
        <v>132</v>
      </c>
      <c r="AR47" s="2">
        <v>0</v>
      </c>
      <c r="AS47" s="2">
        <v>0</v>
      </c>
      <c r="AT47" s="2">
        <v>91</v>
      </c>
      <c r="AU47" s="2">
        <v>70</v>
      </c>
      <c r="AV47" s="2">
        <v>1.0469999999999999</v>
      </c>
      <c r="AW47" s="2">
        <v>1.002</v>
      </c>
      <c r="AX47" s="2"/>
      <c r="AY47" s="2"/>
      <c r="AZ47" s="2">
        <v>1</v>
      </c>
      <c r="BA47" s="2">
        <v>1</v>
      </c>
      <c r="BB47" s="2">
        <v>1</v>
      </c>
      <c r="BC47" s="2">
        <v>1</v>
      </c>
      <c r="BD47" s="2" t="s">
        <v>4</v>
      </c>
      <c r="BE47" s="2" t="s">
        <v>4</v>
      </c>
      <c r="BF47" s="2" t="s">
        <v>4</v>
      </c>
      <c r="BG47" s="2" t="s">
        <v>4</v>
      </c>
      <c r="BH47" s="2">
        <v>0</v>
      </c>
      <c r="BI47" s="2">
        <v>1</v>
      </c>
      <c r="BJ47" s="2" t="s">
        <v>52</v>
      </c>
      <c r="BK47" s="2"/>
      <c r="BL47" s="2"/>
      <c r="BM47" s="2">
        <v>682</v>
      </c>
      <c r="BN47" s="2">
        <v>0</v>
      </c>
      <c r="BO47" s="2" t="s">
        <v>4</v>
      </c>
      <c r="BP47" s="2">
        <v>0</v>
      </c>
      <c r="BQ47" s="2">
        <v>60</v>
      </c>
      <c r="BR47" s="2">
        <v>0</v>
      </c>
      <c r="BS47" s="2">
        <v>1</v>
      </c>
      <c r="BT47" s="2">
        <v>1</v>
      </c>
      <c r="BU47" s="2">
        <v>1</v>
      </c>
      <c r="BV47" s="2">
        <v>1</v>
      </c>
      <c r="BW47" s="2">
        <v>1</v>
      </c>
      <c r="BX47" s="2">
        <v>1</v>
      </c>
      <c r="BY47" s="2" t="s">
        <v>4</v>
      </c>
      <c r="BZ47" s="2">
        <v>91</v>
      </c>
      <c r="CA47" s="2">
        <v>70</v>
      </c>
      <c r="CB47" s="2" t="s">
        <v>4</v>
      </c>
      <c r="CC47" s="2"/>
      <c r="CD47" s="2"/>
      <c r="CE47" s="2">
        <v>30</v>
      </c>
      <c r="CF47" s="2">
        <v>0</v>
      </c>
      <c r="CG47" s="2">
        <v>0</v>
      </c>
      <c r="CH47" s="2"/>
      <c r="CI47" s="2"/>
      <c r="CJ47" s="2"/>
      <c r="CK47" s="2"/>
      <c r="CL47" s="2"/>
      <c r="CM47" s="2">
        <v>0</v>
      </c>
      <c r="CN47" s="2" t="s">
        <v>590</v>
      </c>
      <c r="CO47" s="2">
        <v>0</v>
      </c>
      <c r="CP47" s="2">
        <f t="shared" si="36"/>
        <v>1.55</v>
      </c>
      <c r="CQ47" s="2">
        <f t="shared" si="37"/>
        <v>864.54</v>
      </c>
      <c r="CR47" s="2">
        <f>(ROUND((ROUND((((ET47*1.1))*AV47*1),2)*BB47),2)+ROUND((ROUND(((AE47-((EU47*1.1)))*AV47*1),2)*BS47),2))</f>
        <v>0</v>
      </c>
      <c r="CS47" s="2">
        <f t="shared" si="38"/>
        <v>0</v>
      </c>
      <c r="CT47" s="2">
        <f t="shared" si="39"/>
        <v>1720.92</v>
      </c>
      <c r="CU47" s="2">
        <f t="shared" si="40"/>
        <v>0</v>
      </c>
      <c r="CV47" s="2">
        <f t="shared" si="41"/>
        <v>152.02440000000001</v>
      </c>
      <c r="CW47" s="2">
        <f t="shared" si="42"/>
        <v>0</v>
      </c>
      <c r="CX47" s="2">
        <f t="shared" si="43"/>
        <v>0</v>
      </c>
      <c r="CY47" s="2">
        <f>((S47*BZ47)/100)</f>
        <v>0.93730000000000002</v>
      </c>
      <c r="CZ47" s="2">
        <f>((S47*CA47)/100)</f>
        <v>0.72100000000000009</v>
      </c>
      <c r="DA47" s="2"/>
      <c r="DB47" s="2">
        <v>9</v>
      </c>
      <c r="DC47" s="2" t="s">
        <v>4</v>
      </c>
      <c r="DD47" s="2" t="s">
        <v>25</v>
      </c>
      <c r="DE47" s="2" t="s">
        <v>26</v>
      </c>
      <c r="DF47" s="2" t="s">
        <v>26</v>
      </c>
      <c r="DG47" s="2" t="s">
        <v>26</v>
      </c>
      <c r="DH47" s="2" t="s">
        <v>4</v>
      </c>
      <c r="DI47" s="2" t="s">
        <v>26</v>
      </c>
      <c r="DJ47" s="2" t="s">
        <v>26</v>
      </c>
      <c r="DK47" s="2" t="s">
        <v>4</v>
      </c>
      <c r="DL47" s="2" t="s">
        <v>4</v>
      </c>
      <c r="DM47" s="2" t="s">
        <v>4</v>
      </c>
      <c r="DN47" s="2">
        <v>0</v>
      </c>
      <c r="DO47" s="2">
        <v>0</v>
      </c>
      <c r="DP47" s="2">
        <v>1</v>
      </c>
      <c r="DQ47" s="2">
        <v>1</v>
      </c>
      <c r="DR47" s="2"/>
      <c r="DS47" s="2"/>
      <c r="DT47" s="2"/>
      <c r="DU47" s="2">
        <v>1013</v>
      </c>
      <c r="DV47" s="2" t="s">
        <v>23</v>
      </c>
      <c r="DW47" s="2" t="s">
        <v>23</v>
      </c>
      <c r="DX47" s="2">
        <v>1</v>
      </c>
      <c r="DY47" s="2"/>
      <c r="DZ47" s="2" t="s">
        <v>4</v>
      </c>
      <c r="EA47" s="2" t="s">
        <v>4</v>
      </c>
      <c r="EB47" s="2" t="s">
        <v>4</v>
      </c>
      <c r="EC47" s="2" t="s">
        <v>4</v>
      </c>
      <c r="ED47" s="2"/>
      <c r="EE47" s="2">
        <v>69253307</v>
      </c>
      <c r="EF47" s="2">
        <v>60</v>
      </c>
      <c r="EG47" s="2" t="s">
        <v>27</v>
      </c>
      <c r="EH47" s="2">
        <v>0</v>
      </c>
      <c r="EI47" s="2" t="s">
        <v>4</v>
      </c>
      <c r="EJ47" s="2">
        <v>1</v>
      </c>
      <c r="EK47" s="2">
        <v>682</v>
      </c>
      <c r="EL47" s="2" t="s">
        <v>28</v>
      </c>
      <c r="EM47" s="2" t="s">
        <v>29</v>
      </c>
      <c r="EN47" s="2"/>
      <c r="EO47" s="2" t="s">
        <v>30</v>
      </c>
      <c r="EP47" s="2"/>
      <c r="EQ47" s="2">
        <v>0</v>
      </c>
      <c r="ER47" s="2">
        <v>2357.0500000000002</v>
      </c>
      <c r="ES47" s="2">
        <v>862.81</v>
      </c>
      <c r="ET47" s="2">
        <v>0</v>
      </c>
      <c r="EU47" s="2">
        <v>0</v>
      </c>
      <c r="EV47" s="2">
        <v>1494.24</v>
      </c>
      <c r="EW47" s="2">
        <v>132</v>
      </c>
      <c r="EX47" s="2">
        <v>0</v>
      </c>
      <c r="EY47" s="2">
        <v>0</v>
      </c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>
        <v>0</v>
      </c>
      <c r="FR47" s="2">
        <f t="shared" si="44"/>
        <v>0</v>
      </c>
      <c r="FS47" s="2">
        <v>0</v>
      </c>
      <c r="FT47" s="2"/>
      <c r="FU47" s="2"/>
      <c r="FV47" s="2"/>
      <c r="FW47" s="2"/>
      <c r="FX47" s="2">
        <v>91</v>
      </c>
      <c r="FY47" s="2">
        <v>70</v>
      </c>
      <c r="FZ47" s="2"/>
      <c r="GA47" s="2" t="s">
        <v>4</v>
      </c>
      <c r="GB47" s="2"/>
      <c r="GC47" s="2"/>
      <c r="GD47" s="2">
        <v>0</v>
      </c>
      <c r="GE47" s="2"/>
      <c r="GF47" s="2">
        <v>-205174160</v>
      </c>
      <c r="GG47" s="2">
        <v>2</v>
      </c>
      <c r="GH47" s="2">
        <v>1</v>
      </c>
      <c r="GI47" s="2">
        <v>-2</v>
      </c>
      <c r="GJ47" s="2">
        <v>0</v>
      </c>
      <c r="GK47" s="2">
        <f>ROUND(R47*(R12)/100,2)</f>
        <v>0</v>
      </c>
      <c r="GL47" s="2">
        <f t="shared" si="45"/>
        <v>0</v>
      </c>
      <c r="GM47" s="2">
        <f t="shared" si="46"/>
        <v>3.21</v>
      </c>
      <c r="GN47" s="2">
        <f t="shared" si="47"/>
        <v>3.21</v>
      </c>
      <c r="GO47" s="2">
        <f t="shared" si="48"/>
        <v>0</v>
      </c>
      <c r="GP47" s="2">
        <f t="shared" si="49"/>
        <v>0</v>
      </c>
      <c r="GQ47" s="2"/>
      <c r="GR47" s="2">
        <v>0</v>
      </c>
      <c r="GS47" s="2">
        <v>3</v>
      </c>
      <c r="GT47" s="2">
        <v>0</v>
      </c>
      <c r="GU47" s="2" t="s">
        <v>4</v>
      </c>
      <c r="GV47" s="2">
        <f t="shared" si="50"/>
        <v>0</v>
      </c>
      <c r="GW47" s="2">
        <v>1</v>
      </c>
      <c r="GX47" s="2">
        <f t="shared" si="51"/>
        <v>0</v>
      </c>
      <c r="GY47" s="2"/>
      <c r="GZ47" s="2"/>
      <c r="HA47" s="2">
        <v>0</v>
      </c>
      <c r="HB47" s="2">
        <v>0</v>
      </c>
      <c r="HC47" s="2">
        <f t="shared" si="52"/>
        <v>0</v>
      </c>
      <c r="HD47" s="2"/>
      <c r="HE47" s="2" t="s">
        <v>4</v>
      </c>
      <c r="HF47" s="2" t="s">
        <v>4</v>
      </c>
      <c r="HG47" s="2"/>
      <c r="HH47" s="2"/>
      <c r="HI47" s="2"/>
      <c r="HJ47" s="2"/>
      <c r="HK47" s="2"/>
      <c r="HL47" s="2"/>
      <c r="HM47" s="2" t="s">
        <v>4</v>
      </c>
      <c r="HN47" s="2" t="s">
        <v>4</v>
      </c>
      <c r="HO47" s="2" t="s">
        <v>4</v>
      </c>
      <c r="HP47" s="2" t="s">
        <v>4</v>
      </c>
      <c r="HQ47" s="2" t="s">
        <v>4</v>
      </c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>
        <v>0</v>
      </c>
      <c r="IL47" s="2"/>
      <c r="IM47" s="2"/>
      <c r="IN47" s="2"/>
      <c r="IO47" s="2"/>
      <c r="IP47" s="2"/>
      <c r="IQ47" s="2"/>
      <c r="IR47" s="2"/>
      <c r="IS47" s="2"/>
      <c r="IT47" s="2"/>
      <c r="IU47" s="2"/>
    </row>
    <row r="48" spans="1:255">
      <c r="A48">
        <v>17</v>
      </c>
      <c r="B48">
        <v>1</v>
      </c>
      <c r="C48">
        <f>ROW(SmtRes!A60)</f>
        <v>60</v>
      </c>
      <c r="D48">
        <f>ROW(EtalonRes!A56)</f>
        <v>56</v>
      </c>
      <c r="E48" t="s">
        <v>76</v>
      </c>
      <c r="F48" t="s">
        <v>50</v>
      </c>
      <c r="G48" t="s">
        <v>51</v>
      </c>
      <c r="H48" t="s">
        <v>23</v>
      </c>
      <c r="I48" s="2">
        <f>ROUND((0.01)*3*2/100,9)</f>
        <v>5.9999999999999995E-4</v>
      </c>
      <c r="J48">
        <v>0</v>
      </c>
      <c r="K48">
        <f>ROUND((0.01)*2/100,9)</f>
        <v>2.0000000000000001E-4</v>
      </c>
      <c r="O48">
        <f t="shared" si="21"/>
        <v>50.81</v>
      </c>
      <c r="P48">
        <f t="shared" si="22"/>
        <v>2.74</v>
      </c>
      <c r="Q48">
        <f>(ROUND((ROUND((((ET48*1.1))*AV48*I48),2)*BB48),2)+ROUND((ROUND(((AE48-((EU48*1.1)))*AV48*I48),2)*BS48),2))</f>
        <v>0</v>
      </c>
      <c r="R48">
        <f t="shared" si="23"/>
        <v>0</v>
      </c>
      <c r="S48">
        <f t="shared" si="24"/>
        <v>48.07</v>
      </c>
      <c r="T48">
        <f t="shared" si="25"/>
        <v>0</v>
      </c>
      <c r="U48">
        <f t="shared" si="26"/>
        <v>9.121464E-2</v>
      </c>
      <c r="V48">
        <f t="shared" si="27"/>
        <v>0</v>
      </c>
      <c r="W48">
        <f t="shared" si="28"/>
        <v>0</v>
      </c>
      <c r="X48">
        <f t="shared" si="29"/>
        <v>36.049999999999997</v>
      </c>
      <c r="Y48">
        <f t="shared" si="30"/>
        <v>19.71</v>
      </c>
      <c r="AA48">
        <v>70335976</v>
      </c>
      <c r="AB48">
        <f t="shared" si="31"/>
        <v>2506.4740000000002</v>
      </c>
      <c r="AC48">
        <f>ROUND(((ES48*1)),6)</f>
        <v>862.81</v>
      </c>
      <c r="AD48">
        <f>ROUND(((((ET48*1.1))-((EU48*1.1)))+AE48),6)</f>
        <v>0</v>
      </c>
      <c r="AE48">
        <f>ROUND(((EU48*1.1)),6)</f>
        <v>0</v>
      </c>
      <c r="AF48">
        <f>ROUND(((EV48*1.1)),6)</f>
        <v>1643.664</v>
      </c>
      <c r="AG48">
        <f t="shared" si="33"/>
        <v>0</v>
      </c>
      <c r="AH48">
        <f>((EW48*1.1))</f>
        <v>145.20000000000002</v>
      </c>
      <c r="AI48">
        <f>((EX48*1.1))</f>
        <v>0</v>
      </c>
      <c r="AJ48">
        <f t="shared" si="35"/>
        <v>0</v>
      </c>
      <c r="AK48">
        <v>2357.0500000000002</v>
      </c>
      <c r="AL48">
        <v>862.81</v>
      </c>
      <c r="AM48">
        <v>0</v>
      </c>
      <c r="AN48">
        <v>0</v>
      </c>
      <c r="AO48">
        <v>1494.24</v>
      </c>
      <c r="AP48">
        <v>0</v>
      </c>
      <c r="AQ48">
        <v>132</v>
      </c>
      <c r="AR48">
        <v>0</v>
      </c>
      <c r="AS48">
        <v>0</v>
      </c>
      <c r="AT48">
        <v>75</v>
      </c>
      <c r="AU48">
        <v>41</v>
      </c>
      <c r="AV48">
        <v>1.0469999999999999</v>
      </c>
      <c r="AW48">
        <v>1.002</v>
      </c>
      <c r="AZ48">
        <v>1</v>
      </c>
      <c r="BA48">
        <v>46.67</v>
      </c>
      <c r="BB48">
        <v>1</v>
      </c>
      <c r="BC48">
        <v>5.27</v>
      </c>
      <c r="BD48" t="s">
        <v>4</v>
      </c>
      <c r="BE48" t="s">
        <v>4</v>
      </c>
      <c r="BF48" t="s">
        <v>4</v>
      </c>
      <c r="BG48" t="s">
        <v>4</v>
      </c>
      <c r="BH48">
        <v>0</v>
      </c>
      <c r="BI48">
        <v>1</v>
      </c>
      <c r="BJ48" t="s">
        <v>52</v>
      </c>
      <c r="BM48">
        <v>682</v>
      </c>
      <c r="BN48">
        <v>0</v>
      </c>
      <c r="BO48" t="s">
        <v>50</v>
      </c>
      <c r="BP48">
        <v>1</v>
      </c>
      <c r="BQ48">
        <v>60</v>
      </c>
      <c r="BR48">
        <v>0</v>
      </c>
      <c r="BS48">
        <v>46.67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4</v>
      </c>
      <c r="BZ48">
        <v>75</v>
      </c>
      <c r="CA48">
        <v>41</v>
      </c>
      <c r="CB48" t="s">
        <v>4</v>
      </c>
      <c r="CE48">
        <v>30</v>
      </c>
      <c r="CF48">
        <v>0</v>
      </c>
      <c r="CG48">
        <v>0</v>
      </c>
      <c r="CM48">
        <v>0</v>
      </c>
      <c r="CN48" t="s">
        <v>590</v>
      </c>
      <c r="CO48">
        <v>0</v>
      </c>
      <c r="CP48">
        <f t="shared" si="36"/>
        <v>50.81</v>
      </c>
      <c r="CQ48">
        <f t="shared" si="37"/>
        <v>4556.13</v>
      </c>
      <c r="CR48">
        <f>(ROUND((ROUND((((ET48*1.1))*AV48*1),2)*BB48),2)+ROUND((ROUND(((AE48-((EU48*1.1)))*AV48*1),2)*BS48),2))</f>
        <v>0</v>
      </c>
      <c r="CS48">
        <f t="shared" si="38"/>
        <v>0</v>
      </c>
      <c r="CT48">
        <f t="shared" si="39"/>
        <v>80315.34</v>
      </c>
      <c r="CU48">
        <f t="shared" si="40"/>
        <v>0</v>
      </c>
      <c r="CV48">
        <f t="shared" si="41"/>
        <v>152.02440000000001</v>
      </c>
      <c r="CW48">
        <f t="shared" si="42"/>
        <v>0</v>
      </c>
      <c r="CX48">
        <f t="shared" si="43"/>
        <v>0</v>
      </c>
      <c r="CY48">
        <f>S48*(BZ48/100)</f>
        <v>36.052500000000002</v>
      </c>
      <c r="CZ48">
        <f>S48*(CA48/100)</f>
        <v>19.7087</v>
      </c>
      <c r="DB48">
        <v>10</v>
      </c>
      <c r="DC48" t="s">
        <v>4</v>
      </c>
      <c r="DD48" t="s">
        <v>25</v>
      </c>
      <c r="DE48" t="s">
        <v>26</v>
      </c>
      <c r="DF48" t="s">
        <v>26</v>
      </c>
      <c r="DG48" t="s">
        <v>26</v>
      </c>
      <c r="DH48" t="s">
        <v>4</v>
      </c>
      <c r="DI48" t="s">
        <v>26</v>
      </c>
      <c r="DJ48" t="s">
        <v>26</v>
      </c>
      <c r="DK48" t="s">
        <v>4</v>
      </c>
      <c r="DL48" t="s">
        <v>4</v>
      </c>
      <c r="DM48" t="s">
        <v>4</v>
      </c>
      <c r="DN48">
        <v>91</v>
      </c>
      <c r="DO48">
        <v>70</v>
      </c>
      <c r="DP48">
        <v>1.0469999999999999</v>
      </c>
      <c r="DQ48">
        <v>1.002</v>
      </c>
      <c r="DU48">
        <v>1013</v>
      </c>
      <c r="DV48" t="s">
        <v>23</v>
      </c>
      <c r="DW48" t="s">
        <v>23</v>
      </c>
      <c r="DX48">
        <v>1</v>
      </c>
      <c r="DZ48" t="s">
        <v>4</v>
      </c>
      <c r="EA48" t="s">
        <v>4</v>
      </c>
      <c r="EB48" t="s">
        <v>4</v>
      </c>
      <c r="EC48" t="s">
        <v>4</v>
      </c>
      <c r="EE48">
        <v>69253307</v>
      </c>
      <c r="EF48">
        <v>60</v>
      </c>
      <c r="EG48" t="s">
        <v>27</v>
      </c>
      <c r="EH48">
        <v>0</v>
      </c>
      <c r="EI48" t="s">
        <v>4</v>
      </c>
      <c r="EJ48">
        <v>1</v>
      </c>
      <c r="EK48">
        <v>682</v>
      </c>
      <c r="EL48" t="s">
        <v>28</v>
      </c>
      <c r="EM48" t="s">
        <v>29</v>
      </c>
      <c r="EO48" t="s">
        <v>30</v>
      </c>
      <c r="EQ48">
        <v>0</v>
      </c>
      <c r="ER48">
        <v>2357.0500000000002</v>
      </c>
      <c r="ES48">
        <v>862.81</v>
      </c>
      <c r="ET48">
        <v>0</v>
      </c>
      <c r="EU48">
        <v>0</v>
      </c>
      <c r="EV48">
        <v>1494.24</v>
      </c>
      <c r="EW48">
        <v>132</v>
      </c>
      <c r="EX48">
        <v>0</v>
      </c>
      <c r="EY48">
        <v>0</v>
      </c>
      <c r="FQ48">
        <v>0</v>
      </c>
      <c r="FR48">
        <f t="shared" si="44"/>
        <v>0</v>
      </c>
      <c r="FS48">
        <v>0</v>
      </c>
      <c r="FX48">
        <v>91</v>
      </c>
      <c r="FY48">
        <v>70</v>
      </c>
      <c r="GA48" t="s">
        <v>4</v>
      </c>
      <c r="GD48">
        <v>0</v>
      </c>
      <c r="GF48">
        <v>-205174160</v>
      </c>
      <c r="GG48">
        <v>2</v>
      </c>
      <c r="GH48">
        <v>1</v>
      </c>
      <c r="GI48">
        <v>2</v>
      </c>
      <c r="GJ48">
        <v>0</v>
      </c>
      <c r="GK48">
        <f>ROUND(R48*(S12)/100,2)</f>
        <v>0</v>
      </c>
      <c r="GL48">
        <f t="shared" si="45"/>
        <v>0</v>
      </c>
      <c r="GM48">
        <f t="shared" si="46"/>
        <v>106.57</v>
      </c>
      <c r="GN48">
        <f t="shared" si="47"/>
        <v>106.57</v>
      </c>
      <c r="GO48">
        <f t="shared" si="48"/>
        <v>0</v>
      </c>
      <c r="GP48">
        <f t="shared" si="49"/>
        <v>0</v>
      </c>
      <c r="GR48">
        <v>0</v>
      </c>
      <c r="GS48">
        <v>3</v>
      </c>
      <c r="GT48">
        <v>0</v>
      </c>
      <c r="GU48" t="s">
        <v>4</v>
      </c>
      <c r="GV48">
        <f t="shared" si="50"/>
        <v>0</v>
      </c>
      <c r="GW48">
        <v>1</v>
      </c>
      <c r="GX48">
        <f t="shared" si="51"/>
        <v>0</v>
      </c>
      <c r="HA48">
        <v>0</v>
      </c>
      <c r="HB48">
        <v>0</v>
      </c>
      <c r="HC48">
        <f t="shared" si="52"/>
        <v>0</v>
      </c>
      <c r="HE48" t="s">
        <v>4</v>
      </c>
      <c r="HF48" t="s">
        <v>4</v>
      </c>
      <c r="HM48" t="s">
        <v>4</v>
      </c>
      <c r="HN48" t="s">
        <v>4</v>
      </c>
      <c r="HO48" t="s">
        <v>4</v>
      </c>
      <c r="HP48" t="s">
        <v>4</v>
      </c>
      <c r="HQ48" t="s">
        <v>4</v>
      </c>
      <c r="IK48">
        <v>0</v>
      </c>
    </row>
    <row r="49" spans="1:255">
      <c r="A49" s="2">
        <v>18</v>
      </c>
      <c r="B49" s="2">
        <v>1</v>
      </c>
      <c r="C49" s="2">
        <v>52</v>
      </c>
      <c r="D49" s="2"/>
      <c r="E49" s="2" t="s">
        <v>77</v>
      </c>
      <c r="F49" s="2" t="s">
        <v>78</v>
      </c>
      <c r="G49" s="2" t="s">
        <v>79</v>
      </c>
      <c r="H49" s="2" t="s">
        <v>56</v>
      </c>
      <c r="I49" s="2">
        <f>I47*J49</f>
        <v>5.9999999999999991</v>
      </c>
      <c r="J49" s="2">
        <v>10000</v>
      </c>
      <c r="K49" s="2">
        <v>10000</v>
      </c>
      <c r="L49" s="2"/>
      <c r="M49" s="2"/>
      <c r="N49" s="2"/>
      <c r="O49" s="2">
        <f t="shared" si="21"/>
        <v>4753.09</v>
      </c>
      <c r="P49" s="2">
        <f t="shared" si="22"/>
        <v>4753.09</v>
      </c>
      <c r="Q49" s="2">
        <f>(ROUND((ROUND(((ET49)*AV49*I49),2)*BB49),2)+ROUND((ROUND(((AE49-(EU49))*AV49*I49),2)*BS49),2))</f>
        <v>0</v>
      </c>
      <c r="R49" s="2">
        <f t="shared" si="23"/>
        <v>0</v>
      </c>
      <c r="S49" s="2">
        <f t="shared" si="24"/>
        <v>0</v>
      </c>
      <c r="T49" s="2">
        <f t="shared" si="25"/>
        <v>0</v>
      </c>
      <c r="U49" s="2">
        <f t="shared" si="26"/>
        <v>0</v>
      </c>
      <c r="V49" s="2">
        <f t="shared" si="27"/>
        <v>0</v>
      </c>
      <c r="W49" s="2">
        <f t="shared" si="28"/>
        <v>0</v>
      </c>
      <c r="X49" s="2">
        <f t="shared" si="29"/>
        <v>0</v>
      </c>
      <c r="Y49" s="2">
        <f t="shared" si="30"/>
        <v>0</v>
      </c>
      <c r="Z49" s="2"/>
      <c r="AA49" s="2">
        <v>70335979</v>
      </c>
      <c r="AB49" s="2">
        <f t="shared" si="31"/>
        <v>790.6</v>
      </c>
      <c r="AC49" s="2">
        <f>ROUND((ES49),6)</f>
        <v>790.6</v>
      </c>
      <c r="AD49" s="2">
        <f>ROUND((((ET49)-(EU49))+AE49),6)</f>
        <v>0</v>
      </c>
      <c r="AE49" s="2">
        <f t="shared" ref="AE49:AF52" si="57">ROUND((EU49),6)</f>
        <v>0</v>
      </c>
      <c r="AF49" s="2">
        <f t="shared" si="57"/>
        <v>0</v>
      </c>
      <c r="AG49" s="2">
        <f t="shared" si="33"/>
        <v>0</v>
      </c>
      <c r="AH49" s="2">
        <f t="shared" ref="AH49:AI52" si="58">(EW49)</f>
        <v>0</v>
      </c>
      <c r="AI49" s="2">
        <f t="shared" si="58"/>
        <v>0</v>
      </c>
      <c r="AJ49" s="2">
        <f t="shared" si="35"/>
        <v>0</v>
      </c>
      <c r="AK49" s="2">
        <v>790.6</v>
      </c>
      <c r="AL49" s="2">
        <v>790.6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91</v>
      </c>
      <c r="AU49" s="2">
        <v>70</v>
      </c>
      <c r="AV49" s="2">
        <v>1.0469999999999999</v>
      </c>
      <c r="AW49" s="2">
        <v>1.002</v>
      </c>
      <c r="AX49" s="2"/>
      <c r="AY49" s="2"/>
      <c r="AZ49" s="2">
        <v>1</v>
      </c>
      <c r="BA49" s="2">
        <v>1</v>
      </c>
      <c r="BB49" s="2">
        <v>1</v>
      </c>
      <c r="BC49" s="2">
        <v>1</v>
      </c>
      <c r="BD49" s="2" t="s">
        <v>4</v>
      </c>
      <c r="BE49" s="2" t="s">
        <v>4</v>
      </c>
      <c r="BF49" s="2" t="s">
        <v>4</v>
      </c>
      <c r="BG49" s="2" t="s">
        <v>4</v>
      </c>
      <c r="BH49" s="2">
        <v>3</v>
      </c>
      <c r="BI49" s="2">
        <v>1</v>
      </c>
      <c r="BJ49" s="2" t="s">
        <v>80</v>
      </c>
      <c r="BK49" s="2"/>
      <c r="BL49" s="2"/>
      <c r="BM49" s="2">
        <v>682</v>
      </c>
      <c r="BN49" s="2">
        <v>0</v>
      </c>
      <c r="BO49" s="2" t="s">
        <v>4</v>
      </c>
      <c r="BP49" s="2">
        <v>0</v>
      </c>
      <c r="BQ49" s="2">
        <v>60</v>
      </c>
      <c r="BR49" s="2">
        <v>0</v>
      </c>
      <c r="BS49" s="2">
        <v>1</v>
      </c>
      <c r="BT49" s="2">
        <v>1</v>
      </c>
      <c r="BU49" s="2">
        <v>1</v>
      </c>
      <c r="BV49" s="2">
        <v>1</v>
      </c>
      <c r="BW49" s="2">
        <v>1</v>
      </c>
      <c r="BX49" s="2">
        <v>1</v>
      </c>
      <c r="BY49" s="2" t="s">
        <v>4</v>
      </c>
      <c r="BZ49" s="2">
        <v>91</v>
      </c>
      <c r="CA49" s="2">
        <v>70</v>
      </c>
      <c r="CB49" s="2" t="s">
        <v>4</v>
      </c>
      <c r="CC49" s="2"/>
      <c r="CD49" s="2"/>
      <c r="CE49" s="2">
        <v>30</v>
      </c>
      <c r="CF49" s="2">
        <v>0</v>
      </c>
      <c r="CG49" s="2">
        <v>0</v>
      </c>
      <c r="CH49" s="2"/>
      <c r="CI49" s="2"/>
      <c r="CJ49" s="2"/>
      <c r="CK49" s="2"/>
      <c r="CL49" s="2"/>
      <c r="CM49" s="2">
        <v>0</v>
      </c>
      <c r="CN49" s="2" t="s">
        <v>590</v>
      </c>
      <c r="CO49" s="2">
        <v>0</v>
      </c>
      <c r="CP49" s="2">
        <f t="shared" si="36"/>
        <v>4753.09</v>
      </c>
      <c r="CQ49" s="2">
        <f t="shared" si="37"/>
        <v>792.18</v>
      </c>
      <c r="CR49" s="2">
        <f>(ROUND((ROUND(((ET49)*AV49*1),2)*BB49),2)+ROUND((ROUND(((AE49-(EU49))*AV49*1),2)*BS49),2))</f>
        <v>0</v>
      </c>
      <c r="CS49" s="2">
        <f t="shared" si="38"/>
        <v>0</v>
      </c>
      <c r="CT49" s="2">
        <f t="shared" si="39"/>
        <v>0</v>
      </c>
      <c r="CU49" s="2">
        <f t="shared" si="40"/>
        <v>0</v>
      </c>
      <c r="CV49" s="2">
        <f t="shared" si="41"/>
        <v>0</v>
      </c>
      <c r="CW49" s="2">
        <f t="shared" si="42"/>
        <v>0</v>
      </c>
      <c r="CX49" s="2">
        <f t="shared" si="43"/>
        <v>0</v>
      </c>
      <c r="CY49" s="2">
        <f>((S49*BZ49)/100)</f>
        <v>0</v>
      </c>
      <c r="CZ49" s="2">
        <f>((S49*CA49)/100)</f>
        <v>0</v>
      </c>
      <c r="DA49" s="2"/>
      <c r="DB49" s="2"/>
      <c r="DC49" s="2" t="s">
        <v>4</v>
      </c>
      <c r="DD49" s="2" t="s">
        <v>4</v>
      </c>
      <c r="DE49" s="2" t="s">
        <v>4</v>
      </c>
      <c r="DF49" s="2" t="s">
        <v>4</v>
      </c>
      <c r="DG49" s="2" t="s">
        <v>4</v>
      </c>
      <c r="DH49" s="2" t="s">
        <v>4</v>
      </c>
      <c r="DI49" s="2" t="s">
        <v>4</v>
      </c>
      <c r="DJ49" s="2" t="s">
        <v>4</v>
      </c>
      <c r="DK49" s="2" t="s">
        <v>4</v>
      </c>
      <c r="DL49" s="2" t="s">
        <v>4</v>
      </c>
      <c r="DM49" s="2" t="s">
        <v>4</v>
      </c>
      <c r="DN49" s="2">
        <v>0</v>
      </c>
      <c r="DO49" s="2">
        <v>0</v>
      </c>
      <c r="DP49" s="2">
        <v>1</v>
      </c>
      <c r="DQ49" s="2">
        <v>1</v>
      </c>
      <c r="DR49" s="2"/>
      <c r="DS49" s="2"/>
      <c r="DT49" s="2"/>
      <c r="DU49" s="2">
        <v>1007</v>
      </c>
      <c r="DV49" s="2" t="s">
        <v>56</v>
      </c>
      <c r="DW49" s="2" t="s">
        <v>56</v>
      </c>
      <c r="DX49" s="2">
        <v>1</v>
      </c>
      <c r="DY49" s="2"/>
      <c r="DZ49" s="2" t="s">
        <v>4</v>
      </c>
      <c r="EA49" s="2" t="s">
        <v>4</v>
      </c>
      <c r="EB49" s="2" t="s">
        <v>4</v>
      </c>
      <c r="EC49" s="2" t="s">
        <v>4</v>
      </c>
      <c r="ED49" s="2"/>
      <c r="EE49" s="2">
        <v>69253307</v>
      </c>
      <c r="EF49" s="2">
        <v>60</v>
      </c>
      <c r="EG49" s="2" t="s">
        <v>27</v>
      </c>
      <c r="EH49" s="2">
        <v>0</v>
      </c>
      <c r="EI49" s="2" t="s">
        <v>4</v>
      </c>
      <c r="EJ49" s="2">
        <v>1</v>
      </c>
      <c r="EK49" s="2">
        <v>682</v>
      </c>
      <c r="EL49" s="2" t="s">
        <v>28</v>
      </c>
      <c r="EM49" s="2" t="s">
        <v>29</v>
      </c>
      <c r="EN49" s="2"/>
      <c r="EO49" s="2" t="s">
        <v>30</v>
      </c>
      <c r="EP49" s="2"/>
      <c r="EQ49" s="2">
        <v>0</v>
      </c>
      <c r="ER49" s="2">
        <v>790.6</v>
      </c>
      <c r="ES49" s="2">
        <v>790.6</v>
      </c>
      <c r="ET49" s="2">
        <v>0</v>
      </c>
      <c r="EU49" s="2">
        <v>0</v>
      </c>
      <c r="EV49" s="2">
        <v>0</v>
      </c>
      <c r="EW49" s="2">
        <v>0</v>
      </c>
      <c r="EX49" s="2">
        <v>0</v>
      </c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>
        <v>0</v>
      </c>
      <c r="FR49" s="2">
        <f t="shared" si="44"/>
        <v>0</v>
      </c>
      <c r="FS49" s="2">
        <v>0</v>
      </c>
      <c r="FT49" s="2"/>
      <c r="FU49" s="2"/>
      <c r="FV49" s="2"/>
      <c r="FW49" s="2"/>
      <c r="FX49" s="2">
        <v>91</v>
      </c>
      <c r="FY49" s="2">
        <v>70</v>
      </c>
      <c r="FZ49" s="2"/>
      <c r="GA49" s="2" t="s">
        <v>4</v>
      </c>
      <c r="GB49" s="2"/>
      <c r="GC49" s="2"/>
      <c r="GD49" s="2">
        <v>0</v>
      </c>
      <c r="GE49" s="2"/>
      <c r="GF49" s="2">
        <v>-355265008</v>
      </c>
      <c r="GG49" s="2">
        <v>2</v>
      </c>
      <c r="GH49" s="2">
        <v>1</v>
      </c>
      <c r="GI49" s="2">
        <v>-2</v>
      </c>
      <c r="GJ49" s="2">
        <v>0</v>
      </c>
      <c r="GK49" s="2">
        <f>ROUND(R49*(R12)/100,2)</f>
        <v>0</v>
      </c>
      <c r="GL49" s="2">
        <f t="shared" si="45"/>
        <v>0</v>
      </c>
      <c r="GM49" s="2">
        <f t="shared" si="46"/>
        <v>4753.09</v>
      </c>
      <c r="GN49" s="2">
        <f t="shared" si="47"/>
        <v>4753.09</v>
      </c>
      <c r="GO49" s="2">
        <f t="shared" si="48"/>
        <v>0</v>
      </c>
      <c r="GP49" s="2">
        <f t="shared" si="49"/>
        <v>0</v>
      </c>
      <c r="GQ49" s="2"/>
      <c r="GR49" s="2">
        <v>0</v>
      </c>
      <c r="GS49" s="2">
        <v>3</v>
      </c>
      <c r="GT49" s="2">
        <v>0</v>
      </c>
      <c r="GU49" s="2" t="s">
        <v>4</v>
      </c>
      <c r="GV49" s="2">
        <f t="shared" si="50"/>
        <v>0</v>
      </c>
      <c r="GW49" s="2">
        <v>1</v>
      </c>
      <c r="GX49" s="2">
        <f t="shared" si="51"/>
        <v>0</v>
      </c>
      <c r="GY49" s="2"/>
      <c r="GZ49" s="2"/>
      <c r="HA49" s="2">
        <v>0</v>
      </c>
      <c r="HB49" s="2">
        <v>0</v>
      </c>
      <c r="HC49" s="2">
        <f t="shared" si="52"/>
        <v>0</v>
      </c>
      <c r="HD49" s="2"/>
      <c r="HE49" s="2" t="s">
        <v>4</v>
      </c>
      <c r="HF49" s="2" t="s">
        <v>4</v>
      </c>
      <c r="HG49" s="2"/>
      <c r="HH49" s="2"/>
      <c r="HI49" s="2"/>
      <c r="HJ49" s="2"/>
      <c r="HK49" s="2"/>
      <c r="HL49" s="2"/>
      <c r="HM49" s="2" t="s">
        <v>25</v>
      </c>
      <c r="HN49" s="2" t="s">
        <v>4</v>
      </c>
      <c r="HO49" s="2" t="s">
        <v>4</v>
      </c>
      <c r="HP49" s="2" t="s">
        <v>4</v>
      </c>
      <c r="HQ49" s="2" t="s">
        <v>4</v>
      </c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>
        <v>0</v>
      </c>
      <c r="IL49" s="2"/>
      <c r="IM49" s="2"/>
      <c r="IN49" s="2"/>
      <c r="IO49" s="2"/>
      <c r="IP49" s="2"/>
      <c r="IQ49" s="2"/>
      <c r="IR49" s="2"/>
      <c r="IS49" s="2"/>
      <c r="IT49" s="2"/>
      <c r="IU49" s="2"/>
    </row>
    <row r="50" spans="1:255">
      <c r="A50">
        <v>18</v>
      </c>
      <c r="B50">
        <v>1</v>
      </c>
      <c r="C50">
        <v>59</v>
      </c>
      <c r="E50" t="s">
        <v>77</v>
      </c>
      <c r="F50" t="s">
        <v>78</v>
      </c>
      <c r="G50" t="s">
        <v>79</v>
      </c>
      <c r="H50" t="s">
        <v>56</v>
      </c>
      <c r="I50">
        <f>I48*J50</f>
        <v>5.9999999999999991</v>
      </c>
      <c r="J50">
        <v>10000</v>
      </c>
      <c r="K50">
        <v>10000</v>
      </c>
      <c r="O50">
        <f t="shared" si="21"/>
        <v>44964.23</v>
      </c>
      <c r="P50">
        <f t="shared" si="22"/>
        <v>44964.23</v>
      </c>
      <c r="Q50">
        <f>(ROUND((ROUND(((ET50)*AV50*I50),2)*BB50),2)+ROUND((ROUND(((AE50-(EU50))*AV50*I50),2)*BS50),2))</f>
        <v>0</v>
      </c>
      <c r="R50">
        <f t="shared" si="23"/>
        <v>0</v>
      </c>
      <c r="S50">
        <f t="shared" si="24"/>
        <v>0</v>
      </c>
      <c r="T50">
        <f t="shared" si="25"/>
        <v>0</v>
      </c>
      <c r="U50">
        <f t="shared" si="26"/>
        <v>0</v>
      </c>
      <c r="V50">
        <f t="shared" si="27"/>
        <v>0</v>
      </c>
      <c r="W50">
        <f t="shared" si="28"/>
        <v>0</v>
      </c>
      <c r="X50">
        <f t="shared" si="29"/>
        <v>0</v>
      </c>
      <c r="Y50">
        <f t="shared" si="30"/>
        <v>0</v>
      </c>
      <c r="AA50">
        <v>70335976</v>
      </c>
      <c r="AB50">
        <f t="shared" si="31"/>
        <v>790.6</v>
      </c>
      <c r="AC50">
        <f>ROUND((ES50),6)</f>
        <v>790.6</v>
      </c>
      <c r="AD50">
        <f>ROUND((((ET50)-(EU50))+AE50),6)</f>
        <v>0</v>
      </c>
      <c r="AE50">
        <f t="shared" si="57"/>
        <v>0</v>
      </c>
      <c r="AF50">
        <f t="shared" si="57"/>
        <v>0</v>
      </c>
      <c r="AG50">
        <f t="shared" si="33"/>
        <v>0</v>
      </c>
      <c r="AH50">
        <f t="shared" si="58"/>
        <v>0</v>
      </c>
      <c r="AI50">
        <f t="shared" si="58"/>
        <v>0</v>
      </c>
      <c r="AJ50">
        <f t="shared" si="35"/>
        <v>0</v>
      </c>
      <c r="AK50">
        <v>790.6</v>
      </c>
      <c r="AL50">
        <v>790.6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1</v>
      </c>
      <c r="AW50">
        <v>1.002</v>
      </c>
      <c r="AZ50">
        <v>1</v>
      </c>
      <c r="BA50">
        <v>1</v>
      </c>
      <c r="BB50">
        <v>1</v>
      </c>
      <c r="BC50">
        <v>9.4600000000000009</v>
      </c>
      <c r="BD50" t="s">
        <v>4</v>
      </c>
      <c r="BE50" t="s">
        <v>4</v>
      </c>
      <c r="BF50" t="s">
        <v>4</v>
      </c>
      <c r="BG50" t="s">
        <v>4</v>
      </c>
      <c r="BH50">
        <v>3</v>
      </c>
      <c r="BI50">
        <v>1</v>
      </c>
      <c r="BJ50" t="s">
        <v>80</v>
      </c>
      <c r="BM50">
        <v>682</v>
      </c>
      <c r="BN50">
        <v>0</v>
      </c>
      <c r="BO50" t="s">
        <v>78</v>
      </c>
      <c r="BP50">
        <v>1</v>
      </c>
      <c r="BQ50">
        <v>60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4</v>
      </c>
      <c r="BZ50">
        <v>0</v>
      </c>
      <c r="CA50">
        <v>0</v>
      </c>
      <c r="CB50" t="s">
        <v>4</v>
      </c>
      <c r="CE50">
        <v>30</v>
      </c>
      <c r="CF50">
        <v>0</v>
      </c>
      <c r="CG50">
        <v>0</v>
      </c>
      <c r="CM50">
        <v>0</v>
      </c>
      <c r="CN50" t="s">
        <v>590</v>
      </c>
      <c r="CO50">
        <v>0</v>
      </c>
      <c r="CP50">
        <f t="shared" si="36"/>
        <v>44964.23</v>
      </c>
      <c r="CQ50">
        <f t="shared" si="37"/>
        <v>7494.02</v>
      </c>
      <c r="CR50">
        <f>(ROUND((ROUND(((ET50)*AV50*1),2)*BB50),2)+ROUND((ROUND(((AE50-(EU50))*AV50*1),2)*BS50),2))</f>
        <v>0</v>
      </c>
      <c r="CS50">
        <f t="shared" si="38"/>
        <v>0</v>
      </c>
      <c r="CT50">
        <f t="shared" si="39"/>
        <v>0</v>
      </c>
      <c r="CU50">
        <f t="shared" si="40"/>
        <v>0</v>
      </c>
      <c r="CV50">
        <f t="shared" si="41"/>
        <v>0</v>
      </c>
      <c r="CW50">
        <f t="shared" si="42"/>
        <v>0</v>
      </c>
      <c r="CX50">
        <f t="shared" si="43"/>
        <v>0</v>
      </c>
      <c r="CY50">
        <f>S50*(BZ50/100)</f>
        <v>0</v>
      </c>
      <c r="CZ50">
        <f>S50*(CA50/100)</f>
        <v>0</v>
      </c>
      <c r="DC50" t="s">
        <v>4</v>
      </c>
      <c r="DD50" t="s">
        <v>4</v>
      </c>
      <c r="DE50" t="s">
        <v>4</v>
      </c>
      <c r="DF50" t="s">
        <v>4</v>
      </c>
      <c r="DG50" t="s">
        <v>4</v>
      </c>
      <c r="DH50" t="s">
        <v>4</v>
      </c>
      <c r="DI50" t="s">
        <v>4</v>
      </c>
      <c r="DJ50" t="s">
        <v>4</v>
      </c>
      <c r="DK50" t="s">
        <v>4</v>
      </c>
      <c r="DL50" t="s">
        <v>4</v>
      </c>
      <c r="DM50" t="s">
        <v>4</v>
      </c>
      <c r="DN50">
        <v>91</v>
      </c>
      <c r="DO50">
        <v>70</v>
      </c>
      <c r="DP50">
        <v>1.0469999999999999</v>
      </c>
      <c r="DQ50">
        <v>1.002</v>
      </c>
      <c r="DU50">
        <v>1007</v>
      </c>
      <c r="DV50" t="s">
        <v>56</v>
      </c>
      <c r="DW50" t="s">
        <v>56</v>
      </c>
      <c r="DX50">
        <v>1</v>
      </c>
      <c r="DZ50" t="s">
        <v>4</v>
      </c>
      <c r="EA50" t="s">
        <v>4</v>
      </c>
      <c r="EB50" t="s">
        <v>4</v>
      </c>
      <c r="EC50" t="s">
        <v>4</v>
      </c>
      <c r="EE50">
        <v>69253307</v>
      </c>
      <c r="EF50">
        <v>60</v>
      </c>
      <c r="EG50" t="s">
        <v>27</v>
      </c>
      <c r="EH50">
        <v>0</v>
      </c>
      <c r="EI50" t="s">
        <v>4</v>
      </c>
      <c r="EJ50">
        <v>1</v>
      </c>
      <c r="EK50">
        <v>682</v>
      </c>
      <c r="EL50" t="s">
        <v>28</v>
      </c>
      <c r="EM50" t="s">
        <v>29</v>
      </c>
      <c r="EO50" t="s">
        <v>30</v>
      </c>
      <c r="EQ50">
        <v>0</v>
      </c>
      <c r="ER50">
        <v>790.6</v>
      </c>
      <c r="ES50">
        <v>790.6</v>
      </c>
      <c r="ET50">
        <v>0</v>
      </c>
      <c r="EU50">
        <v>0</v>
      </c>
      <c r="EV50">
        <v>0</v>
      </c>
      <c r="EW50">
        <v>0</v>
      </c>
      <c r="EX50">
        <v>0</v>
      </c>
      <c r="FQ50">
        <v>0</v>
      </c>
      <c r="FR50">
        <f t="shared" si="44"/>
        <v>0</v>
      </c>
      <c r="FS50">
        <v>0</v>
      </c>
      <c r="FX50">
        <v>91</v>
      </c>
      <c r="FY50">
        <v>70</v>
      </c>
      <c r="GA50" t="s">
        <v>4</v>
      </c>
      <c r="GD50">
        <v>0</v>
      </c>
      <c r="GF50">
        <v>-355265008</v>
      </c>
      <c r="GG50">
        <v>2</v>
      </c>
      <c r="GH50">
        <v>1</v>
      </c>
      <c r="GI50">
        <v>2</v>
      </c>
      <c r="GJ50">
        <v>0</v>
      </c>
      <c r="GK50">
        <f>ROUND(R50*(S12)/100,2)</f>
        <v>0</v>
      </c>
      <c r="GL50">
        <f t="shared" si="45"/>
        <v>0</v>
      </c>
      <c r="GM50">
        <f t="shared" si="46"/>
        <v>44964.23</v>
      </c>
      <c r="GN50">
        <f t="shared" si="47"/>
        <v>44964.23</v>
      </c>
      <c r="GO50">
        <f t="shared" si="48"/>
        <v>0</v>
      </c>
      <c r="GP50">
        <f t="shared" si="49"/>
        <v>0</v>
      </c>
      <c r="GR50">
        <v>0</v>
      </c>
      <c r="GS50">
        <v>3</v>
      </c>
      <c r="GT50">
        <v>0</v>
      </c>
      <c r="GU50" t="s">
        <v>4</v>
      </c>
      <c r="GV50">
        <f t="shared" si="50"/>
        <v>0</v>
      </c>
      <c r="GW50">
        <v>1</v>
      </c>
      <c r="GX50">
        <f t="shared" si="51"/>
        <v>0</v>
      </c>
      <c r="HA50">
        <v>0</v>
      </c>
      <c r="HB50">
        <v>0</v>
      </c>
      <c r="HC50">
        <f t="shared" si="52"/>
        <v>0</v>
      </c>
      <c r="HE50" t="s">
        <v>4</v>
      </c>
      <c r="HF50" t="s">
        <v>4</v>
      </c>
      <c r="HM50" t="s">
        <v>25</v>
      </c>
      <c r="HN50" t="s">
        <v>4</v>
      </c>
      <c r="HO50" t="s">
        <v>4</v>
      </c>
      <c r="HP50" t="s">
        <v>4</v>
      </c>
      <c r="HQ50" t="s">
        <v>4</v>
      </c>
      <c r="IK50">
        <v>0</v>
      </c>
    </row>
    <row r="51" spans="1:255">
      <c r="A51" s="2">
        <v>18</v>
      </c>
      <c r="B51" s="2">
        <v>1</v>
      </c>
      <c r="C51" s="2">
        <v>53</v>
      </c>
      <c r="D51" s="2"/>
      <c r="E51" s="2" t="s">
        <v>81</v>
      </c>
      <c r="F51" s="2" t="s">
        <v>82</v>
      </c>
      <c r="G51" s="2" t="s">
        <v>83</v>
      </c>
      <c r="H51" s="2" t="s">
        <v>56</v>
      </c>
      <c r="I51" s="2">
        <f>I47*J51</f>
        <v>23.999999999999996</v>
      </c>
      <c r="J51" s="2">
        <v>40000</v>
      </c>
      <c r="K51" s="2">
        <v>40000</v>
      </c>
      <c r="L51" s="2"/>
      <c r="M51" s="2"/>
      <c r="N51" s="2"/>
      <c r="O51" s="2">
        <f t="shared" si="21"/>
        <v>19520.96</v>
      </c>
      <c r="P51" s="2">
        <f t="shared" si="22"/>
        <v>19520.96</v>
      </c>
      <c r="Q51" s="2">
        <f>(ROUND((ROUND(((ET51)*AV51*I51),2)*BB51),2)+ROUND((ROUND(((AE51-(EU51))*AV51*I51),2)*BS51),2))</f>
        <v>0</v>
      </c>
      <c r="R51" s="2">
        <f t="shared" si="23"/>
        <v>0</v>
      </c>
      <c r="S51" s="2">
        <f t="shared" si="24"/>
        <v>0</v>
      </c>
      <c r="T51" s="2">
        <f t="shared" si="25"/>
        <v>0</v>
      </c>
      <c r="U51" s="2">
        <f t="shared" si="26"/>
        <v>0</v>
      </c>
      <c r="V51" s="2">
        <f t="shared" si="27"/>
        <v>0</v>
      </c>
      <c r="W51" s="2">
        <f t="shared" si="28"/>
        <v>0</v>
      </c>
      <c r="X51" s="2">
        <f t="shared" si="29"/>
        <v>0</v>
      </c>
      <c r="Y51" s="2">
        <f t="shared" si="30"/>
        <v>0</v>
      </c>
      <c r="Z51" s="2"/>
      <c r="AA51" s="2">
        <v>70335979</v>
      </c>
      <c r="AB51" s="2">
        <f t="shared" si="31"/>
        <v>811.75</v>
      </c>
      <c r="AC51" s="2">
        <f>ROUND((ES51),6)</f>
        <v>811.75</v>
      </c>
      <c r="AD51" s="2">
        <f>ROUND((((ET51)-(EU51))+AE51),6)</f>
        <v>0</v>
      </c>
      <c r="AE51" s="2">
        <f t="shared" si="57"/>
        <v>0</v>
      </c>
      <c r="AF51" s="2">
        <f t="shared" si="57"/>
        <v>0</v>
      </c>
      <c r="AG51" s="2">
        <f t="shared" si="33"/>
        <v>0</v>
      </c>
      <c r="AH51" s="2">
        <f t="shared" si="58"/>
        <v>0</v>
      </c>
      <c r="AI51" s="2">
        <f t="shared" si="58"/>
        <v>0</v>
      </c>
      <c r="AJ51" s="2">
        <f t="shared" si="35"/>
        <v>0</v>
      </c>
      <c r="AK51" s="2">
        <v>811.75</v>
      </c>
      <c r="AL51" s="2">
        <v>811.75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91</v>
      </c>
      <c r="AU51" s="2">
        <v>70</v>
      </c>
      <c r="AV51" s="2">
        <v>1.0469999999999999</v>
      </c>
      <c r="AW51" s="2">
        <v>1.002</v>
      </c>
      <c r="AX51" s="2"/>
      <c r="AY51" s="2"/>
      <c r="AZ51" s="2">
        <v>1</v>
      </c>
      <c r="BA51" s="2">
        <v>1</v>
      </c>
      <c r="BB51" s="2">
        <v>1</v>
      </c>
      <c r="BC51" s="2">
        <v>1</v>
      </c>
      <c r="BD51" s="2" t="s">
        <v>4</v>
      </c>
      <c r="BE51" s="2" t="s">
        <v>4</v>
      </c>
      <c r="BF51" s="2" t="s">
        <v>4</v>
      </c>
      <c r="BG51" s="2" t="s">
        <v>4</v>
      </c>
      <c r="BH51" s="2">
        <v>3</v>
      </c>
      <c r="BI51" s="2">
        <v>1</v>
      </c>
      <c r="BJ51" s="2" t="s">
        <v>84</v>
      </c>
      <c r="BK51" s="2"/>
      <c r="BL51" s="2"/>
      <c r="BM51" s="2">
        <v>682</v>
      </c>
      <c r="BN51" s="2">
        <v>0</v>
      </c>
      <c r="BO51" s="2" t="s">
        <v>4</v>
      </c>
      <c r="BP51" s="2">
        <v>0</v>
      </c>
      <c r="BQ51" s="2">
        <v>60</v>
      </c>
      <c r="BR51" s="2">
        <v>0</v>
      </c>
      <c r="BS51" s="2">
        <v>1</v>
      </c>
      <c r="BT51" s="2">
        <v>1</v>
      </c>
      <c r="BU51" s="2">
        <v>1</v>
      </c>
      <c r="BV51" s="2">
        <v>1</v>
      </c>
      <c r="BW51" s="2">
        <v>1</v>
      </c>
      <c r="BX51" s="2">
        <v>1</v>
      </c>
      <c r="BY51" s="2" t="s">
        <v>4</v>
      </c>
      <c r="BZ51" s="2">
        <v>91</v>
      </c>
      <c r="CA51" s="2">
        <v>70</v>
      </c>
      <c r="CB51" s="2" t="s">
        <v>4</v>
      </c>
      <c r="CC51" s="2"/>
      <c r="CD51" s="2"/>
      <c r="CE51" s="2">
        <v>30</v>
      </c>
      <c r="CF51" s="2">
        <v>0</v>
      </c>
      <c r="CG51" s="2">
        <v>0</v>
      </c>
      <c r="CH51" s="2"/>
      <c r="CI51" s="2"/>
      <c r="CJ51" s="2"/>
      <c r="CK51" s="2"/>
      <c r="CL51" s="2"/>
      <c r="CM51" s="2">
        <v>0</v>
      </c>
      <c r="CN51" s="2" t="s">
        <v>590</v>
      </c>
      <c r="CO51" s="2">
        <v>0</v>
      </c>
      <c r="CP51" s="2">
        <f t="shared" si="36"/>
        <v>19520.96</v>
      </c>
      <c r="CQ51" s="2">
        <f t="shared" si="37"/>
        <v>813.37</v>
      </c>
      <c r="CR51" s="2">
        <f>(ROUND((ROUND(((ET51)*AV51*1),2)*BB51),2)+ROUND((ROUND(((AE51-(EU51))*AV51*1),2)*BS51),2))</f>
        <v>0</v>
      </c>
      <c r="CS51" s="2">
        <f t="shared" si="38"/>
        <v>0</v>
      </c>
      <c r="CT51" s="2">
        <f t="shared" si="39"/>
        <v>0</v>
      </c>
      <c r="CU51" s="2">
        <f t="shared" si="40"/>
        <v>0</v>
      </c>
      <c r="CV51" s="2">
        <f t="shared" si="41"/>
        <v>0</v>
      </c>
      <c r="CW51" s="2">
        <f t="shared" si="42"/>
        <v>0</v>
      </c>
      <c r="CX51" s="2">
        <f t="shared" si="43"/>
        <v>0</v>
      </c>
      <c r="CY51" s="2">
        <f>((S51*BZ51)/100)</f>
        <v>0</v>
      </c>
      <c r="CZ51" s="2">
        <f>((S51*CA51)/100)</f>
        <v>0</v>
      </c>
      <c r="DA51" s="2"/>
      <c r="DB51" s="2"/>
      <c r="DC51" s="2" t="s">
        <v>4</v>
      </c>
      <c r="DD51" s="2" t="s">
        <v>4</v>
      </c>
      <c r="DE51" s="2" t="s">
        <v>4</v>
      </c>
      <c r="DF51" s="2" t="s">
        <v>4</v>
      </c>
      <c r="DG51" s="2" t="s">
        <v>4</v>
      </c>
      <c r="DH51" s="2" t="s">
        <v>4</v>
      </c>
      <c r="DI51" s="2" t="s">
        <v>4</v>
      </c>
      <c r="DJ51" s="2" t="s">
        <v>4</v>
      </c>
      <c r="DK51" s="2" t="s">
        <v>4</v>
      </c>
      <c r="DL51" s="2" t="s">
        <v>4</v>
      </c>
      <c r="DM51" s="2" t="s">
        <v>4</v>
      </c>
      <c r="DN51" s="2">
        <v>0</v>
      </c>
      <c r="DO51" s="2">
        <v>0</v>
      </c>
      <c r="DP51" s="2">
        <v>1</v>
      </c>
      <c r="DQ51" s="2">
        <v>1</v>
      </c>
      <c r="DR51" s="2"/>
      <c r="DS51" s="2"/>
      <c r="DT51" s="2"/>
      <c r="DU51" s="2">
        <v>1007</v>
      </c>
      <c r="DV51" s="2" t="s">
        <v>56</v>
      </c>
      <c r="DW51" s="2" t="s">
        <v>56</v>
      </c>
      <c r="DX51" s="2">
        <v>1</v>
      </c>
      <c r="DY51" s="2"/>
      <c r="DZ51" s="2" t="s">
        <v>4</v>
      </c>
      <c r="EA51" s="2" t="s">
        <v>4</v>
      </c>
      <c r="EB51" s="2" t="s">
        <v>4</v>
      </c>
      <c r="EC51" s="2" t="s">
        <v>4</v>
      </c>
      <c r="ED51" s="2"/>
      <c r="EE51" s="2">
        <v>69253307</v>
      </c>
      <c r="EF51" s="2">
        <v>60</v>
      </c>
      <c r="EG51" s="2" t="s">
        <v>27</v>
      </c>
      <c r="EH51" s="2">
        <v>0</v>
      </c>
      <c r="EI51" s="2" t="s">
        <v>4</v>
      </c>
      <c r="EJ51" s="2">
        <v>1</v>
      </c>
      <c r="EK51" s="2">
        <v>682</v>
      </c>
      <c r="EL51" s="2" t="s">
        <v>28</v>
      </c>
      <c r="EM51" s="2" t="s">
        <v>29</v>
      </c>
      <c r="EN51" s="2"/>
      <c r="EO51" s="2" t="s">
        <v>30</v>
      </c>
      <c r="EP51" s="2"/>
      <c r="EQ51" s="2">
        <v>0</v>
      </c>
      <c r="ER51" s="2">
        <v>811.75</v>
      </c>
      <c r="ES51" s="2">
        <v>811.75</v>
      </c>
      <c r="ET51" s="2">
        <v>0</v>
      </c>
      <c r="EU51" s="2">
        <v>0</v>
      </c>
      <c r="EV51" s="2">
        <v>0</v>
      </c>
      <c r="EW51" s="2">
        <v>0</v>
      </c>
      <c r="EX51" s="2">
        <v>0</v>
      </c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>
        <v>0</v>
      </c>
      <c r="FR51" s="2">
        <f t="shared" si="44"/>
        <v>0</v>
      </c>
      <c r="FS51" s="2">
        <v>0</v>
      </c>
      <c r="FT51" s="2"/>
      <c r="FU51" s="2"/>
      <c r="FV51" s="2"/>
      <c r="FW51" s="2"/>
      <c r="FX51" s="2">
        <v>91</v>
      </c>
      <c r="FY51" s="2">
        <v>70</v>
      </c>
      <c r="FZ51" s="2"/>
      <c r="GA51" s="2" t="s">
        <v>4</v>
      </c>
      <c r="GB51" s="2"/>
      <c r="GC51" s="2"/>
      <c r="GD51" s="2">
        <v>0</v>
      </c>
      <c r="GE51" s="2"/>
      <c r="GF51" s="2">
        <v>651261741</v>
      </c>
      <c r="GG51" s="2">
        <v>2</v>
      </c>
      <c r="GH51" s="2">
        <v>1</v>
      </c>
      <c r="GI51" s="2">
        <v>-2</v>
      </c>
      <c r="GJ51" s="2">
        <v>0</v>
      </c>
      <c r="GK51" s="2">
        <f>ROUND(R51*(R12)/100,2)</f>
        <v>0</v>
      </c>
      <c r="GL51" s="2">
        <f t="shared" si="45"/>
        <v>0</v>
      </c>
      <c r="GM51" s="2">
        <f t="shared" si="46"/>
        <v>19520.96</v>
      </c>
      <c r="GN51" s="2">
        <f t="shared" si="47"/>
        <v>19520.96</v>
      </c>
      <c r="GO51" s="2">
        <f t="shared" si="48"/>
        <v>0</v>
      </c>
      <c r="GP51" s="2">
        <f t="shared" si="49"/>
        <v>0</v>
      </c>
      <c r="GQ51" s="2"/>
      <c r="GR51" s="2">
        <v>0</v>
      </c>
      <c r="GS51" s="2">
        <v>3</v>
      </c>
      <c r="GT51" s="2">
        <v>0</v>
      </c>
      <c r="GU51" s="2" t="s">
        <v>4</v>
      </c>
      <c r="GV51" s="2">
        <f t="shared" si="50"/>
        <v>0</v>
      </c>
      <c r="GW51" s="2">
        <v>1</v>
      </c>
      <c r="GX51" s="2">
        <f t="shared" si="51"/>
        <v>0</v>
      </c>
      <c r="GY51" s="2"/>
      <c r="GZ51" s="2"/>
      <c r="HA51" s="2">
        <v>0</v>
      </c>
      <c r="HB51" s="2">
        <v>0</v>
      </c>
      <c r="HC51" s="2">
        <f t="shared" si="52"/>
        <v>0</v>
      </c>
      <c r="HD51" s="2"/>
      <c r="HE51" s="2" t="s">
        <v>4</v>
      </c>
      <c r="HF51" s="2" t="s">
        <v>4</v>
      </c>
      <c r="HG51" s="2"/>
      <c r="HH51" s="2"/>
      <c r="HI51" s="2"/>
      <c r="HJ51" s="2"/>
      <c r="HK51" s="2"/>
      <c r="HL51" s="2"/>
      <c r="HM51" s="2" t="s">
        <v>25</v>
      </c>
      <c r="HN51" s="2" t="s">
        <v>4</v>
      </c>
      <c r="HO51" s="2" t="s">
        <v>4</v>
      </c>
      <c r="HP51" s="2" t="s">
        <v>4</v>
      </c>
      <c r="HQ51" s="2" t="s">
        <v>4</v>
      </c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>
        <v>0</v>
      </c>
      <c r="IL51" s="2"/>
      <c r="IM51" s="2"/>
      <c r="IN51" s="2"/>
      <c r="IO51" s="2"/>
      <c r="IP51" s="2"/>
      <c r="IQ51" s="2"/>
      <c r="IR51" s="2"/>
      <c r="IS51" s="2"/>
      <c r="IT51" s="2"/>
      <c r="IU51" s="2"/>
    </row>
    <row r="52" spans="1:255">
      <c r="A52">
        <v>18</v>
      </c>
      <c r="B52">
        <v>1</v>
      </c>
      <c r="C52">
        <v>60</v>
      </c>
      <c r="E52" t="s">
        <v>81</v>
      </c>
      <c r="F52" t="s">
        <v>82</v>
      </c>
      <c r="G52" t="s">
        <v>83</v>
      </c>
      <c r="H52" t="s">
        <v>56</v>
      </c>
      <c r="I52">
        <f>I48*J52</f>
        <v>23.999999999999996</v>
      </c>
      <c r="J52">
        <v>40000</v>
      </c>
      <c r="K52">
        <v>40000</v>
      </c>
      <c r="O52">
        <f t="shared" si="21"/>
        <v>181935.35</v>
      </c>
      <c r="P52">
        <f t="shared" si="22"/>
        <v>181935.35</v>
      </c>
      <c r="Q52">
        <f>(ROUND((ROUND(((ET52)*AV52*I52),2)*BB52),2)+ROUND((ROUND(((AE52-(EU52))*AV52*I52),2)*BS52),2))</f>
        <v>0</v>
      </c>
      <c r="R52">
        <f t="shared" si="23"/>
        <v>0</v>
      </c>
      <c r="S52">
        <f t="shared" si="24"/>
        <v>0</v>
      </c>
      <c r="T52">
        <f t="shared" si="25"/>
        <v>0</v>
      </c>
      <c r="U52">
        <f t="shared" si="26"/>
        <v>0</v>
      </c>
      <c r="V52">
        <f t="shared" si="27"/>
        <v>0</v>
      </c>
      <c r="W52">
        <f t="shared" si="28"/>
        <v>0</v>
      </c>
      <c r="X52">
        <f t="shared" si="29"/>
        <v>0</v>
      </c>
      <c r="Y52">
        <f t="shared" si="30"/>
        <v>0</v>
      </c>
      <c r="AA52">
        <v>70335976</v>
      </c>
      <c r="AB52">
        <f t="shared" si="31"/>
        <v>811.75</v>
      </c>
      <c r="AC52">
        <f>ROUND((ES52),6)</f>
        <v>811.75</v>
      </c>
      <c r="AD52">
        <f>ROUND((((ET52)-(EU52))+AE52),6)</f>
        <v>0</v>
      </c>
      <c r="AE52">
        <f t="shared" si="57"/>
        <v>0</v>
      </c>
      <c r="AF52">
        <f t="shared" si="57"/>
        <v>0</v>
      </c>
      <c r="AG52">
        <f t="shared" si="33"/>
        <v>0</v>
      </c>
      <c r="AH52">
        <f t="shared" si="58"/>
        <v>0</v>
      </c>
      <c r="AI52">
        <f t="shared" si="58"/>
        <v>0</v>
      </c>
      <c r="AJ52">
        <f t="shared" si="35"/>
        <v>0</v>
      </c>
      <c r="AK52">
        <v>811.75</v>
      </c>
      <c r="AL52">
        <v>811.75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1</v>
      </c>
      <c r="AW52">
        <v>1.002</v>
      </c>
      <c r="AZ52">
        <v>1</v>
      </c>
      <c r="BA52">
        <v>1</v>
      </c>
      <c r="BB52">
        <v>1</v>
      </c>
      <c r="BC52">
        <v>9.32</v>
      </c>
      <c r="BD52" t="s">
        <v>4</v>
      </c>
      <c r="BE52" t="s">
        <v>4</v>
      </c>
      <c r="BF52" t="s">
        <v>4</v>
      </c>
      <c r="BG52" t="s">
        <v>4</v>
      </c>
      <c r="BH52">
        <v>3</v>
      </c>
      <c r="BI52">
        <v>1</v>
      </c>
      <c r="BJ52" t="s">
        <v>84</v>
      </c>
      <c r="BM52">
        <v>682</v>
      </c>
      <c r="BN52">
        <v>0</v>
      </c>
      <c r="BO52" t="s">
        <v>82</v>
      </c>
      <c r="BP52">
        <v>1</v>
      </c>
      <c r="BQ52">
        <v>60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4</v>
      </c>
      <c r="BZ52">
        <v>0</v>
      </c>
      <c r="CA52">
        <v>0</v>
      </c>
      <c r="CB52" t="s">
        <v>4</v>
      </c>
      <c r="CE52">
        <v>30</v>
      </c>
      <c r="CF52">
        <v>0</v>
      </c>
      <c r="CG52">
        <v>0</v>
      </c>
      <c r="CM52">
        <v>0</v>
      </c>
      <c r="CN52" t="s">
        <v>590</v>
      </c>
      <c r="CO52">
        <v>0</v>
      </c>
      <c r="CP52">
        <f t="shared" si="36"/>
        <v>181935.35</v>
      </c>
      <c r="CQ52">
        <f t="shared" si="37"/>
        <v>7580.61</v>
      </c>
      <c r="CR52">
        <f>(ROUND((ROUND(((ET52)*AV52*1),2)*BB52),2)+ROUND((ROUND(((AE52-(EU52))*AV52*1),2)*BS52),2))</f>
        <v>0</v>
      </c>
      <c r="CS52">
        <f t="shared" si="38"/>
        <v>0</v>
      </c>
      <c r="CT52">
        <f t="shared" si="39"/>
        <v>0</v>
      </c>
      <c r="CU52">
        <f t="shared" si="40"/>
        <v>0</v>
      </c>
      <c r="CV52">
        <f t="shared" si="41"/>
        <v>0</v>
      </c>
      <c r="CW52">
        <f t="shared" si="42"/>
        <v>0</v>
      </c>
      <c r="CX52">
        <f t="shared" si="43"/>
        <v>0</v>
      </c>
      <c r="CY52">
        <f>S52*(BZ52/100)</f>
        <v>0</v>
      </c>
      <c r="CZ52">
        <f>S52*(CA52/100)</f>
        <v>0</v>
      </c>
      <c r="DC52" t="s">
        <v>4</v>
      </c>
      <c r="DD52" t="s">
        <v>4</v>
      </c>
      <c r="DE52" t="s">
        <v>4</v>
      </c>
      <c r="DF52" t="s">
        <v>4</v>
      </c>
      <c r="DG52" t="s">
        <v>4</v>
      </c>
      <c r="DH52" t="s">
        <v>4</v>
      </c>
      <c r="DI52" t="s">
        <v>4</v>
      </c>
      <c r="DJ52" t="s">
        <v>4</v>
      </c>
      <c r="DK52" t="s">
        <v>4</v>
      </c>
      <c r="DL52" t="s">
        <v>4</v>
      </c>
      <c r="DM52" t="s">
        <v>4</v>
      </c>
      <c r="DN52">
        <v>91</v>
      </c>
      <c r="DO52">
        <v>70</v>
      </c>
      <c r="DP52">
        <v>1.0469999999999999</v>
      </c>
      <c r="DQ52">
        <v>1.002</v>
      </c>
      <c r="DU52">
        <v>1007</v>
      </c>
      <c r="DV52" t="s">
        <v>56</v>
      </c>
      <c r="DW52" t="s">
        <v>56</v>
      </c>
      <c r="DX52">
        <v>1</v>
      </c>
      <c r="DZ52" t="s">
        <v>4</v>
      </c>
      <c r="EA52" t="s">
        <v>4</v>
      </c>
      <c r="EB52" t="s">
        <v>4</v>
      </c>
      <c r="EC52" t="s">
        <v>4</v>
      </c>
      <c r="EE52">
        <v>69253307</v>
      </c>
      <c r="EF52">
        <v>60</v>
      </c>
      <c r="EG52" t="s">
        <v>27</v>
      </c>
      <c r="EH52">
        <v>0</v>
      </c>
      <c r="EI52" t="s">
        <v>4</v>
      </c>
      <c r="EJ52">
        <v>1</v>
      </c>
      <c r="EK52">
        <v>682</v>
      </c>
      <c r="EL52" t="s">
        <v>28</v>
      </c>
      <c r="EM52" t="s">
        <v>29</v>
      </c>
      <c r="EO52" t="s">
        <v>30</v>
      </c>
      <c r="EQ52">
        <v>0</v>
      </c>
      <c r="ER52">
        <v>811.75</v>
      </c>
      <c r="ES52">
        <v>811.75</v>
      </c>
      <c r="ET52">
        <v>0</v>
      </c>
      <c r="EU52">
        <v>0</v>
      </c>
      <c r="EV52">
        <v>0</v>
      </c>
      <c r="EW52">
        <v>0</v>
      </c>
      <c r="EX52">
        <v>0</v>
      </c>
      <c r="FQ52">
        <v>0</v>
      </c>
      <c r="FR52">
        <f t="shared" si="44"/>
        <v>0</v>
      </c>
      <c r="FS52">
        <v>0</v>
      </c>
      <c r="FX52">
        <v>91</v>
      </c>
      <c r="FY52">
        <v>70</v>
      </c>
      <c r="GA52" t="s">
        <v>4</v>
      </c>
      <c r="GD52">
        <v>0</v>
      </c>
      <c r="GF52">
        <v>651261741</v>
      </c>
      <c r="GG52">
        <v>2</v>
      </c>
      <c r="GH52">
        <v>1</v>
      </c>
      <c r="GI52">
        <v>2</v>
      </c>
      <c r="GJ52">
        <v>0</v>
      </c>
      <c r="GK52">
        <f>ROUND(R52*(S12)/100,2)</f>
        <v>0</v>
      </c>
      <c r="GL52">
        <f t="shared" si="45"/>
        <v>0</v>
      </c>
      <c r="GM52">
        <f t="shared" si="46"/>
        <v>181935.35</v>
      </c>
      <c r="GN52">
        <f t="shared" si="47"/>
        <v>181935.35</v>
      </c>
      <c r="GO52">
        <f t="shared" si="48"/>
        <v>0</v>
      </c>
      <c r="GP52">
        <f t="shared" si="49"/>
        <v>0</v>
      </c>
      <c r="GR52">
        <v>0</v>
      </c>
      <c r="GS52">
        <v>3</v>
      </c>
      <c r="GT52">
        <v>0</v>
      </c>
      <c r="GU52" t="s">
        <v>4</v>
      </c>
      <c r="GV52">
        <f t="shared" si="50"/>
        <v>0</v>
      </c>
      <c r="GW52">
        <v>1</v>
      </c>
      <c r="GX52">
        <f t="shared" si="51"/>
        <v>0</v>
      </c>
      <c r="HA52">
        <v>0</v>
      </c>
      <c r="HB52">
        <v>0</v>
      </c>
      <c r="HC52">
        <f t="shared" si="52"/>
        <v>0</v>
      </c>
      <c r="HE52" t="s">
        <v>4</v>
      </c>
      <c r="HF52" t="s">
        <v>4</v>
      </c>
      <c r="HM52" t="s">
        <v>25</v>
      </c>
      <c r="HN52" t="s">
        <v>4</v>
      </c>
      <c r="HO52" t="s">
        <v>4</v>
      </c>
      <c r="HP52" t="s">
        <v>4</v>
      </c>
      <c r="HQ52" t="s">
        <v>4</v>
      </c>
      <c r="IK52">
        <v>0</v>
      </c>
    </row>
    <row r="53" spans="1:255">
      <c r="A53" s="2">
        <v>17</v>
      </c>
      <c r="B53" s="2">
        <v>1</v>
      </c>
      <c r="C53" s="2">
        <f>ROW(SmtRes!A67)</f>
        <v>67</v>
      </c>
      <c r="D53" s="2">
        <f>ROW(EtalonRes!A63)</f>
        <v>63</v>
      </c>
      <c r="E53" s="2" t="s">
        <v>85</v>
      </c>
      <c r="F53" s="2" t="s">
        <v>86</v>
      </c>
      <c r="G53" s="2" t="s">
        <v>87</v>
      </c>
      <c r="H53" s="2" t="s">
        <v>88</v>
      </c>
      <c r="I53" s="2">
        <f>ROUND((1*3*2)/100,9)</f>
        <v>0.06</v>
      </c>
      <c r="J53" s="2">
        <v>0</v>
      </c>
      <c r="K53" s="2">
        <f>ROUND((1*2)/100,9)</f>
        <v>0.02</v>
      </c>
      <c r="L53" s="2"/>
      <c r="M53" s="2"/>
      <c r="N53" s="2"/>
      <c r="O53" s="2">
        <f t="shared" si="21"/>
        <v>36.26</v>
      </c>
      <c r="P53" s="2">
        <f t="shared" si="22"/>
        <v>15.23</v>
      </c>
      <c r="Q53" s="2">
        <f>(ROUND((ROUND((((ET53*1.1))*AV53*I53),2)*BB53),2)+ROUND((ROUND(((AE53-((EU53*1.1)))*AV53*I53),2)*BS53),2))</f>
        <v>2.81</v>
      </c>
      <c r="R53" s="2">
        <f t="shared" si="23"/>
        <v>0.17</v>
      </c>
      <c r="S53" s="2">
        <f t="shared" si="24"/>
        <v>18.22</v>
      </c>
      <c r="T53" s="2">
        <f t="shared" si="25"/>
        <v>0</v>
      </c>
      <c r="U53" s="2">
        <f t="shared" si="26"/>
        <v>1.4649623999999999</v>
      </c>
      <c r="V53" s="2">
        <f t="shared" si="27"/>
        <v>0</v>
      </c>
      <c r="W53" s="2">
        <f t="shared" si="28"/>
        <v>0</v>
      </c>
      <c r="X53" s="2">
        <f t="shared" si="29"/>
        <v>19.13</v>
      </c>
      <c r="Y53" s="2">
        <f t="shared" si="30"/>
        <v>14.03</v>
      </c>
      <c r="Z53" s="2"/>
      <c r="AA53" s="2">
        <v>70335979</v>
      </c>
      <c r="AB53" s="2">
        <f t="shared" si="31"/>
        <v>572.49699999999996</v>
      </c>
      <c r="AC53" s="2">
        <f>ROUND(((ES53*1)),6)</f>
        <v>237.69</v>
      </c>
      <c r="AD53" s="2">
        <f>ROUND(((((ET53*1.1))-((EU53*1.1)))+AE53),6)</f>
        <v>44.704000000000001</v>
      </c>
      <c r="AE53" s="2">
        <f>ROUND(((EU53*1.1)),6)</f>
        <v>2.7719999999999998</v>
      </c>
      <c r="AF53" s="2">
        <f>ROUND(((EV53*1.1)),6)</f>
        <v>290.10300000000001</v>
      </c>
      <c r="AG53" s="2">
        <f t="shared" si="33"/>
        <v>0</v>
      </c>
      <c r="AH53" s="2">
        <f>((EW53*1.1))</f>
        <v>23.32</v>
      </c>
      <c r="AI53" s="2">
        <f>((EX53*1.1))</f>
        <v>0</v>
      </c>
      <c r="AJ53" s="2">
        <f t="shared" si="35"/>
        <v>0</v>
      </c>
      <c r="AK53" s="2">
        <v>542.05999999999995</v>
      </c>
      <c r="AL53" s="2">
        <v>237.69</v>
      </c>
      <c r="AM53" s="2">
        <v>40.64</v>
      </c>
      <c r="AN53" s="2">
        <v>2.52</v>
      </c>
      <c r="AO53" s="2">
        <v>263.73</v>
      </c>
      <c r="AP53" s="2">
        <v>0</v>
      </c>
      <c r="AQ53" s="2">
        <v>21.2</v>
      </c>
      <c r="AR53" s="2">
        <v>0</v>
      </c>
      <c r="AS53" s="2">
        <v>0</v>
      </c>
      <c r="AT53" s="2">
        <v>105</v>
      </c>
      <c r="AU53" s="2">
        <v>77</v>
      </c>
      <c r="AV53" s="2">
        <v>1.0469999999999999</v>
      </c>
      <c r="AW53" s="2">
        <v>1.0680000000000001</v>
      </c>
      <c r="AX53" s="2"/>
      <c r="AY53" s="2"/>
      <c r="AZ53" s="2">
        <v>1</v>
      </c>
      <c r="BA53" s="2">
        <v>1</v>
      </c>
      <c r="BB53" s="2">
        <v>1</v>
      </c>
      <c r="BC53" s="2">
        <v>1</v>
      </c>
      <c r="BD53" s="2" t="s">
        <v>4</v>
      </c>
      <c r="BE53" s="2" t="s">
        <v>4</v>
      </c>
      <c r="BF53" s="2" t="s">
        <v>4</v>
      </c>
      <c r="BG53" s="2" t="s">
        <v>4</v>
      </c>
      <c r="BH53" s="2">
        <v>0</v>
      </c>
      <c r="BI53" s="2">
        <v>1</v>
      </c>
      <c r="BJ53" s="2" t="s">
        <v>89</v>
      </c>
      <c r="BK53" s="2"/>
      <c r="BL53" s="2"/>
      <c r="BM53" s="2">
        <v>65</v>
      </c>
      <c r="BN53" s="2">
        <v>0</v>
      </c>
      <c r="BO53" s="2" t="s">
        <v>4</v>
      </c>
      <c r="BP53" s="2">
        <v>0</v>
      </c>
      <c r="BQ53" s="2">
        <v>30</v>
      </c>
      <c r="BR53" s="2">
        <v>0</v>
      </c>
      <c r="BS53" s="2">
        <v>1</v>
      </c>
      <c r="BT53" s="2">
        <v>1</v>
      </c>
      <c r="BU53" s="2">
        <v>1</v>
      </c>
      <c r="BV53" s="2">
        <v>1</v>
      </c>
      <c r="BW53" s="2">
        <v>1</v>
      </c>
      <c r="BX53" s="2">
        <v>1</v>
      </c>
      <c r="BY53" s="2" t="s">
        <v>4</v>
      </c>
      <c r="BZ53" s="2">
        <v>105</v>
      </c>
      <c r="CA53" s="2">
        <v>77</v>
      </c>
      <c r="CB53" s="2" t="s">
        <v>4</v>
      </c>
      <c r="CC53" s="2"/>
      <c r="CD53" s="2"/>
      <c r="CE53" s="2">
        <v>30</v>
      </c>
      <c r="CF53" s="2">
        <v>0</v>
      </c>
      <c r="CG53" s="2">
        <v>0</v>
      </c>
      <c r="CH53" s="2"/>
      <c r="CI53" s="2"/>
      <c r="CJ53" s="2"/>
      <c r="CK53" s="2"/>
      <c r="CL53" s="2"/>
      <c r="CM53" s="2">
        <v>0</v>
      </c>
      <c r="CN53" s="2" t="s">
        <v>36</v>
      </c>
      <c r="CO53" s="2">
        <v>0</v>
      </c>
      <c r="CP53" s="2">
        <f t="shared" si="36"/>
        <v>36.26</v>
      </c>
      <c r="CQ53" s="2">
        <f t="shared" si="37"/>
        <v>253.85</v>
      </c>
      <c r="CR53" s="2">
        <f>(ROUND((ROUND((((ET53*1.1))*AV53*1),2)*BB53),2)+ROUND((ROUND(((AE53-((EU53*1.1)))*AV53*1),2)*BS53),2))</f>
        <v>46.81</v>
      </c>
      <c r="CS53" s="2">
        <f t="shared" si="38"/>
        <v>2.9</v>
      </c>
      <c r="CT53" s="2">
        <f t="shared" si="39"/>
        <v>303.74</v>
      </c>
      <c r="CU53" s="2">
        <f t="shared" si="40"/>
        <v>0</v>
      </c>
      <c r="CV53" s="2">
        <f t="shared" si="41"/>
        <v>24.416039999999999</v>
      </c>
      <c r="CW53" s="2">
        <f t="shared" si="42"/>
        <v>0</v>
      </c>
      <c r="CX53" s="2">
        <f t="shared" si="43"/>
        <v>0</v>
      </c>
      <c r="CY53" s="2">
        <f>((S53*BZ53)/100)</f>
        <v>19.131</v>
      </c>
      <c r="CZ53" s="2">
        <f>((S53*CA53)/100)</f>
        <v>14.029399999999999</v>
      </c>
      <c r="DA53" s="2"/>
      <c r="DB53" s="2">
        <v>11</v>
      </c>
      <c r="DC53" s="2" t="s">
        <v>4</v>
      </c>
      <c r="DD53" s="2" t="s">
        <v>25</v>
      </c>
      <c r="DE53" s="2" t="s">
        <v>26</v>
      </c>
      <c r="DF53" s="2" t="s">
        <v>26</v>
      </c>
      <c r="DG53" s="2" t="s">
        <v>26</v>
      </c>
      <c r="DH53" s="2" t="s">
        <v>4</v>
      </c>
      <c r="DI53" s="2" t="s">
        <v>26</v>
      </c>
      <c r="DJ53" s="2" t="s">
        <v>26</v>
      </c>
      <c r="DK53" s="2" t="s">
        <v>4</v>
      </c>
      <c r="DL53" s="2" t="s">
        <v>4</v>
      </c>
      <c r="DM53" s="2" t="s">
        <v>4</v>
      </c>
      <c r="DN53" s="2">
        <v>0</v>
      </c>
      <c r="DO53" s="2">
        <v>0</v>
      </c>
      <c r="DP53" s="2">
        <v>1</v>
      </c>
      <c r="DQ53" s="2">
        <v>1</v>
      </c>
      <c r="DR53" s="2"/>
      <c r="DS53" s="2"/>
      <c r="DT53" s="2"/>
      <c r="DU53" s="2">
        <v>1005</v>
      </c>
      <c r="DV53" s="2" t="s">
        <v>88</v>
      </c>
      <c r="DW53" s="2" t="s">
        <v>88</v>
      </c>
      <c r="DX53" s="2">
        <v>100</v>
      </c>
      <c r="DY53" s="2"/>
      <c r="DZ53" s="2" t="s">
        <v>4</v>
      </c>
      <c r="EA53" s="2" t="s">
        <v>4</v>
      </c>
      <c r="EB53" s="2" t="s">
        <v>4</v>
      </c>
      <c r="EC53" s="2" t="s">
        <v>4</v>
      </c>
      <c r="ED53" s="2"/>
      <c r="EE53" s="2">
        <v>69252636</v>
      </c>
      <c r="EF53" s="2">
        <v>30</v>
      </c>
      <c r="EG53" s="2" t="s">
        <v>18</v>
      </c>
      <c r="EH53" s="2">
        <v>0</v>
      </c>
      <c r="EI53" s="2" t="s">
        <v>4</v>
      </c>
      <c r="EJ53" s="2">
        <v>1</v>
      </c>
      <c r="EK53" s="2">
        <v>65</v>
      </c>
      <c r="EL53" s="2" t="s">
        <v>90</v>
      </c>
      <c r="EM53" s="2" t="s">
        <v>91</v>
      </c>
      <c r="EN53" s="2"/>
      <c r="EO53" s="2" t="s">
        <v>39</v>
      </c>
      <c r="EP53" s="2"/>
      <c r="EQ53" s="2">
        <v>0</v>
      </c>
      <c r="ER53" s="2">
        <v>542.05999999999995</v>
      </c>
      <c r="ES53" s="2">
        <v>237.69</v>
      </c>
      <c r="ET53" s="2">
        <v>40.64</v>
      </c>
      <c r="EU53" s="2">
        <v>2.52</v>
      </c>
      <c r="EV53" s="2">
        <v>263.73</v>
      </c>
      <c r="EW53" s="2">
        <v>21.2</v>
      </c>
      <c r="EX53" s="2">
        <v>0</v>
      </c>
      <c r="EY53" s="2">
        <v>0</v>
      </c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>
        <v>0</v>
      </c>
      <c r="FR53" s="2">
        <f t="shared" si="44"/>
        <v>0</v>
      </c>
      <c r="FS53" s="2">
        <v>0</v>
      </c>
      <c r="FT53" s="2"/>
      <c r="FU53" s="2"/>
      <c r="FV53" s="2"/>
      <c r="FW53" s="2"/>
      <c r="FX53" s="2">
        <v>105</v>
      </c>
      <c r="FY53" s="2">
        <v>77</v>
      </c>
      <c r="FZ53" s="2"/>
      <c r="GA53" s="2" t="s">
        <v>4</v>
      </c>
      <c r="GB53" s="2"/>
      <c r="GC53" s="2"/>
      <c r="GD53" s="2">
        <v>0</v>
      </c>
      <c r="GE53" s="2"/>
      <c r="GF53" s="2">
        <v>-1672837270</v>
      </c>
      <c r="GG53" s="2">
        <v>2</v>
      </c>
      <c r="GH53" s="2">
        <v>1</v>
      </c>
      <c r="GI53" s="2">
        <v>-2</v>
      </c>
      <c r="GJ53" s="2">
        <v>0</v>
      </c>
      <c r="GK53" s="2">
        <f>ROUND(R53*(R12)/100,2)</f>
        <v>0.3</v>
      </c>
      <c r="GL53" s="2">
        <f t="shared" si="45"/>
        <v>0</v>
      </c>
      <c r="GM53" s="2">
        <f t="shared" si="46"/>
        <v>69.72</v>
      </c>
      <c r="GN53" s="2">
        <f t="shared" si="47"/>
        <v>69.72</v>
      </c>
      <c r="GO53" s="2">
        <f t="shared" si="48"/>
        <v>0</v>
      </c>
      <c r="GP53" s="2">
        <f t="shared" si="49"/>
        <v>0</v>
      </c>
      <c r="GQ53" s="2"/>
      <c r="GR53" s="2">
        <v>0</v>
      </c>
      <c r="GS53" s="2">
        <v>3</v>
      </c>
      <c r="GT53" s="2">
        <v>0</v>
      </c>
      <c r="GU53" s="2" t="s">
        <v>4</v>
      </c>
      <c r="GV53" s="2">
        <f t="shared" si="50"/>
        <v>0</v>
      </c>
      <c r="GW53" s="2">
        <v>1</v>
      </c>
      <c r="GX53" s="2">
        <f t="shared" si="51"/>
        <v>0</v>
      </c>
      <c r="GY53" s="2"/>
      <c r="GZ53" s="2"/>
      <c r="HA53" s="2">
        <v>0</v>
      </c>
      <c r="HB53" s="2">
        <v>0</v>
      </c>
      <c r="HC53" s="2">
        <f t="shared" si="52"/>
        <v>0</v>
      </c>
      <c r="HD53" s="2"/>
      <c r="HE53" s="2" t="s">
        <v>4</v>
      </c>
      <c r="HF53" s="2" t="s">
        <v>4</v>
      </c>
      <c r="HG53" s="2"/>
      <c r="HH53" s="2"/>
      <c r="HI53" s="2"/>
      <c r="HJ53" s="2"/>
      <c r="HK53" s="2"/>
      <c r="HL53" s="2"/>
      <c r="HM53" s="2" t="s">
        <v>4</v>
      </c>
      <c r="HN53" s="2" t="s">
        <v>4</v>
      </c>
      <c r="HO53" s="2" t="s">
        <v>4</v>
      </c>
      <c r="HP53" s="2" t="s">
        <v>4</v>
      </c>
      <c r="HQ53" s="2" t="s">
        <v>4</v>
      </c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>
        <v>0</v>
      </c>
      <c r="IL53" s="2"/>
      <c r="IM53" s="2"/>
      <c r="IN53" s="2"/>
      <c r="IO53" s="2"/>
      <c r="IP53" s="2"/>
      <c r="IQ53" s="2"/>
      <c r="IR53" s="2"/>
      <c r="IS53" s="2"/>
      <c r="IT53" s="2"/>
      <c r="IU53" s="2"/>
    </row>
    <row r="54" spans="1:255">
      <c r="A54">
        <v>17</v>
      </c>
      <c r="B54">
        <v>1</v>
      </c>
      <c r="C54">
        <f>ROW(SmtRes!A74)</f>
        <v>74</v>
      </c>
      <c r="D54">
        <f>ROW(EtalonRes!A70)</f>
        <v>70</v>
      </c>
      <c r="E54" t="s">
        <v>85</v>
      </c>
      <c r="F54" t="s">
        <v>86</v>
      </c>
      <c r="G54" t="s">
        <v>87</v>
      </c>
      <c r="H54" t="s">
        <v>88</v>
      </c>
      <c r="I54" s="2">
        <f>ROUND((1*3*2)/100,9)</f>
        <v>0.06</v>
      </c>
      <c r="J54">
        <v>0</v>
      </c>
      <c r="K54">
        <f>ROUND((1*2)/100,9)</f>
        <v>0.02</v>
      </c>
      <c r="O54">
        <f t="shared" si="21"/>
        <v>1000.23</v>
      </c>
      <c r="P54">
        <f t="shared" si="22"/>
        <v>113.62</v>
      </c>
      <c r="Q54">
        <f>(ROUND((ROUND((((ET54*1.1))*AV54*I54),2)*BB54),2)+ROUND((ROUND(((AE54-((EU54*1.1)))*AV54*I54),2)*BS54),2))</f>
        <v>36.28</v>
      </c>
      <c r="R54">
        <f t="shared" si="23"/>
        <v>7.93</v>
      </c>
      <c r="S54">
        <f t="shared" si="24"/>
        <v>850.33</v>
      </c>
      <c r="T54">
        <f t="shared" si="25"/>
        <v>0</v>
      </c>
      <c r="U54">
        <f t="shared" si="26"/>
        <v>1.4649623999999999</v>
      </c>
      <c r="V54">
        <f t="shared" si="27"/>
        <v>0</v>
      </c>
      <c r="W54">
        <f t="shared" si="28"/>
        <v>0</v>
      </c>
      <c r="X54">
        <f t="shared" si="29"/>
        <v>739.79</v>
      </c>
      <c r="Y54">
        <f t="shared" si="30"/>
        <v>348.64</v>
      </c>
      <c r="AA54">
        <v>70335976</v>
      </c>
      <c r="AB54">
        <f t="shared" si="31"/>
        <v>572.49699999999996</v>
      </c>
      <c r="AC54">
        <f>ROUND(((ES54*1)),6)</f>
        <v>237.69</v>
      </c>
      <c r="AD54">
        <f>ROUND(((((ET54*1.1))-((EU54*1.1)))+AE54),6)</f>
        <v>44.704000000000001</v>
      </c>
      <c r="AE54">
        <f>ROUND(((EU54*1.1)),6)</f>
        <v>2.7719999999999998</v>
      </c>
      <c r="AF54">
        <f>ROUND(((EV54*1.1)),6)</f>
        <v>290.10300000000001</v>
      </c>
      <c r="AG54">
        <f t="shared" si="33"/>
        <v>0</v>
      </c>
      <c r="AH54">
        <f>((EW54*1.1))</f>
        <v>23.32</v>
      </c>
      <c r="AI54">
        <f>((EX54*1.1))</f>
        <v>0</v>
      </c>
      <c r="AJ54">
        <f t="shared" si="35"/>
        <v>0</v>
      </c>
      <c r="AK54">
        <v>542.05999999999995</v>
      </c>
      <c r="AL54">
        <v>237.69</v>
      </c>
      <c r="AM54">
        <v>40.64</v>
      </c>
      <c r="AN54">
        <v>2.52</v>
      </c>
      <c r="AO54">
        <v>263.73</v>
      </c>
      <c r="AP54">
        <v>0</v>
      </c>
      <c r="AQ54">
        <v>21.2</v>
      </c>
      <c r="AR54">
        <v>0</v>
      </c>
      <c r="AS54">
        <v>0</v>
      </c>
      <c r="AT54">
        <v>87</v>
      </c>
      <c r="AU54">
        <v>41</v>
      </c>
      <c r="AV54">
        <v>1.0469999999999999</v>
      </c>
      <c r="AW54">
        <v>1.0680000000000001</v>
      </c>
      <c r="AZ54">
        <v>1</v>
      </c>
      <c r="BA54">
        <v>46.67</v>
      </c>
      <c r="BB54">
        <v>12.91</v>
      </c>
      <c r="BC54">
        <v>7.46</v>
      </c>
      <c r="BD54" t="s">
        <v>4</v>
      </c>
      <c r="BE54" t="s">
        <v>4</v>
      </c>
      <c r="BF54" t="s">
        <v>4</v>
      </c>
      <c r="BG54" t="s">
        <v>4</v>
      </c>
      <c r="BH54">
        <v>0</v>
      </c>
      <c r="BI54">
        <v>1</v>
      </c>
      <c r="BJ54" t="s">
        <v>89</v>
      </c>
      <c r="BM54">
        <v>65</v>
      </c>
      <c r="BN54">
        <v>0</v>
      </c>
      <c r="BO54" t="s">
        <v>86</v>
      </c>
      <c r="BP54">
        <v>1</v>
      </c>
      <c r="BQ54">
        <v>30</v>
      </c>
      <c r="BR54">
        <v>0</v>
      </c>
      <c r="BS54">
        <v>46.67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4</v>
      </c>
      <c r="BZ54">
        <v>87</v>
      </c>
      <c r="CA54">
        <v>41</v>
      </c>
      <c r="CB54" t="s">
        <v>4</v>
      </c>
      <c r="CE54">
        <v>30</v>
      </c>
      <c r="CF54">
        <v>0</v>
      </c>
      <c r="CG54">
        <v>0</v>
      </c>
      <c r="CM54">
        <v>0</v>
      </c>
      <c r="CN54" t="s">
        <v>36</v>
      </c>
      <c r="CO54">
        <v>0</v>
      </c>
      <c r="CP54">
        <f t="shared" si="36"/>
        <v>1000.23</v>
      </c>
      <c r="CQ54">
        <f t="shared" si="37"/>
        <v>1893.72</v>
      </c>
      <c r="CR54">
        <f>(ROUND((ROUND((((ET54*1.1))*AV54*1),2)*BB54),2)+ROUND((ROUND(((AE54-((EU54*1.1)))*AV54*1),2)*BS54),2))</f>
        <v>604.32000000000005</v>
      </c>
      <c r="CS54">
        <f t="shared" si="38"/>
        <v>135.34</v>
      </c>
      <c r="CT54">
        <f t="shared" si="39"/>
        <v>14175.55</v>
      </c>
      <c r="CU54">
        <f t="shared" si="40"/>
        <v>0</v>
      </c>
      <c r="CV54">
        <f t="shared" si="41"/>
        <v>24.416039999999999</v>
      </c>
      <c r="CW54">
        <f t="shared" si="42"/>
        <v>0</v>
      </c>
      <c r="CX54">
        <f t="shared" si="43"/>
        <v>0</v>
      </c>
      <c r="CY54">
        <f>S54*(BZ54/100)</f>
        <v>739.78710000000001</v>
      </c>
      <c r="CZ54">
        <f>S54*(CA54/100)</f>
        <v>348.63529999999997</v>
      </c>
      <c r="DB54">
        <v>12</v>
      </c>
      <c r="DC54" t="s">
        <v>4</v>
      </c>
      <c r="DD54" t="s">
        <v>25</v>
      </c>
      <c r="DE54" t="s">
        <v>26</v>
      </c>
      <c r="DF54" t="s">
        <v>26</v>
      </c>
      <c r="DG54" t="s">
        <v>26</v>
      </c>
      <c r="DH54" t="s">
        <v>4</v>
      </c>
      <c r="DI54" t="s">
        <v>26</v>
      </c>
      <c r="DJ54" t="s">
        <v>26</v>
      </c>
      <c r="DK54" t="s">
        <v>4</v>
      </c>
      <c r="DL54" t="s">
        <v>4</v>
      </c>
      <c r="DM54" t="s">
        <v>4</v>
      </c>
      <c r="DN54">
        <v>105</v>
      </c>
      <c r="DO54">
        <v>77</v>
      </c>
      <c r="DP54">
        <v>1.0469999999999999</v>
      </c>
      <c r="DQ54">
        <v>1.0680000000000001</v>
      </c>
      <c r="DU54">
        <v>1005</v>
      </c>
      <c r="DV54" t="s">
        <v>88</v>
      </c>
      <c r="DW54" t="s">
        <v>88</v>
      </c>
      <c r="DX54">
        <v>100</v>
      </c>
      <c r="DZ54" t="s">
        <v>4</v>
      </c>
      <c r="EA54" t="s">
        <v>4</v>
      </c>
      <c r="EB54" t="s">
        <v>4</v>
      </c>
      <c r="EC54" t="s">
        <v>4</v>
      </c>
      <c r="EE54">
        <v>69252636</v>
      </c>
      <c r="EF54">
        <v>30</v>
      </c>
      <c r="EG54" t="s">
        <v>18</v>
      </c>
      <c r="EH54">
        <v>0</v>
      </c>
      <c r="EI54" t="s">
        <v>4</v>
      </c>
      <c r="EJ54">
        <v>1</v>
      </c>
      <c r="EK54">
        <v>65</v>
      </c>
      <c r="EL54" t="s">
        <v>90</v>
      </c>
      <c r="EM54" t="s">
        <v>91</v>
      </c>
      <c r="EO54" t="s">
        <v>39</v>
      </c>
      <c r="EQ54">
        <v>0</v>
      </c>
      <c r="ER54">
        <v>542.05999999999995</v>
      </c>
      <c r="ES54">
        <v>237.69</v>
      </c>
      <c r="ET54">
        <v>40.64</v>
      </c>
      <c r="EU54">
        <v>2.52</v>
      </c>
      <c r="EV54">
        <v>263.73</v>
      </c>
      <c r="EW54">
        <v>21.2</v>
      </c>
      <c r="EX54">
        <v>0</v>
      </c>
      <c r="EY54">
        <v>0</v>
      </c>
      <c r="FQ54">
        <v>0</v>
      </c>
      <c r="FR54">
        <f t="shared" si="44"/>
        <v>0</v>
      </c>
      <c r="FS54">
        <v>0</v>
      </c>
      <c r="FX54">
        <v>105</v>
      </c>
      <c r="FY54">
        <v>77</v>
      </c>
      <c r="GA54" t="s">
        <v>4</v>
      </c>
      <c r="GD54">
        <v>0</v>
      </c>
      <c r="GF54">
        <v>-1672837270</v>
      </c>
      <c r="GG54">
        <v>2</v>
      </c>
      <c r="GH54">
        <v>1</v>
      </c>
      <c r="GI54">
        <v>2</v>
      </c>
      <c r="GJ54">
        <v>0</v>
      </c>
      <c r="GK54">
        <f>ROUND(R54*(S12)/100,2)</f>
        <v>12.69</v>
      </c>
      <c r="GL54">
        <f t="shared" si="45"/>
        <v>0</v>
      </c>
      <c r="GM54">
        <f t="shared" si="46"/>
        <v>2101.35</v>
      </c>
      <c r="GN54">
        <f t="shared" si="47"/>
        <v>2101.35</v>
      </c>
      <c r="GO54">
        <f t="shared" si="48"/>
        <v>0</v>
      </c>
      <c r="GP54">
        <f t="shared" si="49"/>
        <v>0</v>
      </c>
      <c r="GR54">
        <v>0</v>
      </c>
      <c r="GS54">
        <v>3</v>
      </c>
      <c r="GT54">
        <v>0</v>
      </c>
      <c r="GU54" t="s">
        <v>4</v>
      </c>
      <c r="GV54">
        <f t="shared" si="50"/>
        <v>0</v>
      </c>
      <c r="GW54">
        <v>1</v>
      </c>
      <c r="GX54">
        <f t="shared" si="51"/>
        <v>0</v>
      </c>
      <c r="HA54">
        <v>0</v>
      </c>
      <c r="HB54">
        <v>0</v>
      </c>
      <c r="HC54">
        <f t="shared" si="52"/>
        <v>0</v>
      </c>
      <c r="HE54" t="s">
        <v>4</v>
      </c>
      <c r="HF54" t="s">
        <v>4</v>
      </c>
      <c r="HM54" t="s">
        <v>4</v>
      </c>
      <c r="HN54" t="s">
        <v>4</v>
      </c>
      <c r="HO54" t="s">
        <v>4</v>
      </c>
      <c r="HP54" t="s">
        <v>4</v>
      </c>
      <c r="HQ54" t="s">
        <v>4</v>
      </c>
      <c r="IK54">
        <v>0</v>
      </c>
    </row>
    <row r="55" spans="1:255">
      <c r="A55" s="2">
        <v>18</v>
      </c>
      <c r="B55" s="2">
        <v>1</v>
      </c>
      <c r="C55" s="2">
        <v>67</v>
      </c>
      <c r="D55" s="2"/>
      <c r="E55" s="2" t="s">
        <v>92</v>
      </c>
      <c r="F55" s="2" t="s">
        <v>93</v>
      </c>
      <c r="G55" s="2" t="s">
        <v>591</v>
      </c>
      <c r="H55" s="2" t="s">
        <v>94</v>
      </c>
      <c r="I55" s="2">
        <f>I53*J55</f>
        <v>1.4399999999999998E-2</v>
      </c>
      <c r="J55" s="2">
        <v>0.23999999999999996</v>
      </c>
      <c r="K55" s="2">
        <v>0.24</v>
      </c>
      <c r="L55" s="2"/>
      <c r="M55" s="2"/>
      <c r="N55" s="2"/>
      <c r="O55" s="2">
        <f t="shared" si="21"/>
        <v>178.81</v>
      </c>
      <c r="P55" s="2">
        <f t="shared" si="22"/>
        <v>178.81</v>
      </c>
      <c r="Q55" s="2">
        <f>(ROUND((ROUND(((ET55)*AV55*I55),2)*BB55),2)+ROUND((ROUND(((AE55-(EU55))*AV55*I55),2)*BS55),2))</f>
        <v>0</v>
      </c>
      <c r="R55" s="2">
        <f t="shared" si="23"/>
        <v>0</v>
      </c>
      <c r="S55" s="2">
        <f t="shared" si="24"/>
        <v>0</v>
      </c>
      <c r="T55" s="2">
        <f t="shared" si="25"/>
        <v>0</v>
      </c>
      <c r="U55" s="2">
        <f t="shared" si="26"/>
        <v>0</v>
      </c>
      <c r="V55" s="2">
        <f t="shared" si="27"/>
        <v>0</v>
      </c>
      <c r="W55" s="2">
        <f t="shared" si="28"/>
        <v>0</v>
      </c>
      <c r="X55" s="2">
        <f t="shared" si="29"/>
        <v>0</v>
      </c>
      <c r="Y55" s="2">
        <f t="shared" si="30"/>
        <v>0</v>
      </c>
      <c r="Z55" s="2"/>
      <c r="AA55" s="2">
        <v>70335979</v>
      </c>
      <c r="AB55" s="2">
        <f t="shared" si="31"/>
        <v>11626.84</v>
      </c>
      <c r="AC55" s="2">
        <f>ROUND((ES55),6)</f>
        <v>11626.84</v>
      </c>
      <c r="AD55" s="2">
        <f>ROUND((((ET55)-(EU55))+AE55),6)</f>
        <v>0</v>
      </c>
      <c r="AE55" s="2">
        <f>ROUND((EU55),6)</f>
        <v>0</v>
      </c>
      <c r="AF55" s="2">
        <f>ROUND((EV55),6)</f>
        <v>0</v>
      </c>
      <c r="AG55" s="2">
        <f t="shared" si="33"/>
        <v>0</v>
      </c>
      <c r="AH55" s="2">
        <f>(EW55)</f>
        <v>0</v>
      </c>
      <c r="AI55" s="2">
        <f>(EX55)</f>
        <v>0</v>
      </c>
      <c r="AJ55" s="2">
        <f t="shared" si="35"/>
        <v>0</v>
      </c>
      <c r="AK55" s="2">
        <v>11626.84</v>
      </c>
      <c r="AL55" s="2">
        <v>11626.84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105</v>
      </c>
      <c r="AU55" s="2">
        <v>77</v>
      </c>
      <c r="AV55" s="2">
        <v>1.0469999999999999</v>
      </c>
      <c r="AW55" s="2">
        <v>1.0680000000000001</v>
      </c>
      <c r="AX55" s="2"/>
      <c r="AY55" s="2"/>
      <c r="AZ55" s="2">
        <v>1</v>
      </c>
      <c r="BA55" s="2">
        <v>1</v>
      </c>
      <c r="BB55" s="2">
        <v>1</v>
      </c>
      <c r="BC55" s="2">
        <v>1</v>
      </c>
      <c r="BD55" s="2" t="s">
        <v>4</v>
      </c>
      <c r="BE55" s="2" t="s">
        <v>4</v>
      </c>
      <c r="BF55" s="2" t="s">
        <v>4</v>
      </c>
      <c r="BG55" s="2" t="s">
        <v>4</v>
      </c>
      <c r="BH55" s="2">
        <v>3</v>
      </c>
      <c r="BI55" s="2">
        <v>1</v>
      </c>
      <c r="BJ55" s="2" t="s">
        <v>95</v>
      </c>
      <c r="BK55" s="2"/>
      <c r="BL55" s="2"/>
      <c r="BM55" s="2">
        <v>65</v>
      </c>
      <c r="BN55" s="2">
        <v>0</v>
      </c>
      <c r="BO55" s="2" t="s">
        <v>4</v>
      </c>
      <c r="BP55" s="2">
        <v>0</v>
      </c>
      <c r="BQ55" s="2">
        <v>30</v>
      </c>
      <c r="BR55" s="2">
        <v>0</v>
      </c>
      <c r="BS55" s="2">
        <v>1</v>
      </c>
      <c r="BT55" s="2">
        <v>1</v>
      </c>
      <c r="BU55" s="2">
        <v>1</v>
      </c>
      <c r="BV55" s="2">
        <v>1</v>
      </c>
      <c r="BW55" s="2">
        <v>1</v>
      </c>
      <c r="BX55" s="2">
        <v>1</v>
      </c>
      <c r="BY55" s="2" t="s">
        <v>4</v>
      </c>
      <c r="BZ55" s="2">
        <v>105</v>
      </c>
      <c r="CA55" s="2">
        <v>77</v>
      </c>
      <c r="CB55" s="2" t="s">
        <v>4</v>
      </c>
      <c r="CC55" s="2"/>
      <c r="CD55" s="2"/>
      <c r="CE55" s="2">
        <v>30</v>
      </c>
      <c r="CF55" s="2">
        <v>0</v>
      </c>
      <c r="CG55" s="2">
        <v>0</v>
      </c>
      <c r="CH55" s="2"/>
      <c r="CI55" s="2"/>
      <c r="CJ55" s="2"/>
      <c r="CK55" s="2"/>
      <c r="CL55" s="2"/>
      <c r="CM55" s="2">
        <v>0</v>
      </c>
      <c r="CN55" s="2" t="s">
        <v>36</v>
      </c>
      <c r="CO55" s="2">
        <v>0</v>
      </c>
      <c r="CP55" s="2">
        <f t="shared" si="36"/>
        <v>178.81</v>
      </c>
      <c r="CQ55" s="2">
        <f t="shared" si="37"/>
        <v>12417.47</v>
      </c>
      <c r="CR55" s="2">
        <f>(ROUND((ROUND(((ET55)*AV55*1),2)*BB55),2)+ROUND((ROUND(((AE55-(EU55))*AV55*1),2)*BS55),2))</f>
        <v>0</v>
      </c>
      <c r="CS55" s="2">
        <f t="shared" si="38"/>
        <v>0</v>
      </c>
      <c r="CT55" s="2">
        <f t="shared" si="39"/>
        <v>0</v>
      </c>
      <c r="CU55" s="2">
        <f t="shared" si="40"/>
        <v>0</v>
      </c>
      <c r="CV55" s="2">
        <f t="shared" si="41"/>
        <v>0</v>
      </c>
      <c r="CW55" s="2">
        <f t="shared" si="42"/>
        <v>0</v>
      </c>
      <c r="CX55" s="2">
        <f t="shared" si="43"/>
        <v>0</v>
      </c>
      <c r="CY55" s="2">
        <f>((S55*BZ55)/100)</f>
        <v>0</v>
      </c>
      <c r="CZ55" s="2">
        <f>((S55*CA55)/100)</f>
        <v>0</v>
      </c>
      <c r="DA55" s="2"/>
      <c r="DB55" s="2"/>
      <c r="DC55" s="2" t="s">
        <v>4</v>
      </c>
      <c r="DD55" s="2" t="s">
        <v>4</v>
      </c>
      <c r="DE55" s="2" t="s">
        <v>4</v>
      </c>
      <c r="DF55" s="2" t="s">
        <v>4</v>
      </c>
      <c r="DG55" s="2" t="s">
        <v>4</v>
      </c>
      <c r="DH55" s="2" t="s">
        <v>4</v>
      </c>
      <c r="DI55" s="2" t="s">
        <v>4</v>
      </c>
      <c r="DJ55" s="2" t="s">
        <v>4</v>
      </c>
      <c r="DK55" s="2" t="s">
        <v>4</v>
      </c>
      <c r="DL55" s="2" t="s">
        <v>4</v>
      </c>
      <c r="DM55" s="2" t="s">
        <v>4</v>
      </c>
      <c r="DN55" s="2">
        <v>0</v>
      </c>
      <c r="DO55" s="2">
        <v>0</v>
      </c>
      <c r="DP55" s="2">
        <v>1</v>
      </c>
      <c r="DQ55" s="2">
        <v>1</v>
      </c>
      <c r="DR55" s="2"/>
      <c r="DS55" s="2"/>
      <c r="DT55" s="2"/>
      <c r="DU55" s="2">
        <v>1009</v>
      </c>
      <c r="DV55" s="2" t="s">
        <v>94</v>
      </c>
      <c r="DW55" s="2" t="s">
        <v>94</v>
      </c>
      <c r="DX55" s="2">
        <v>1000</v>
      </c>
      <c r="DY55" s="2"/>
      <c r="DZ55" s="2" t="s">
        <v>4</v>
      </c>
      <c r="EA55" s="2" t="s">
        <v>4</v>
      </c>
      <c r="EB55" s="2" t="s">
        <v>4</v>
      </c>
      <c r="EC55" s="2" t="s">
        <v>4</v>
      </c>
      <c r="ED55" s="2"/>
      <c r="EE55" s="2">
        <v>69252636</v>
      </c>
      <c r="EF55" s="2">
        <v>30</v>
      </c>
      <c r="EG55" s="2" t="s">
        <v>18</v>
      </c>
      <c r="EH55" s="2">
        <v>0</v>
      </c>
      <c r="EI55" s="2" t="s">
        <v>4</v>
      </c>
      <c r="EJ55" s="2">
        <v>1</v>
      </c>
      <c r="EK55" s="2">
        <v>65</v>
      </c>
      <c r="EL55" s="2" t="s">
        <v>90</v>
      </c>
      <c r="EM55" s="2" t="s">
        <v>91</v>
      </c>
      <c r="EN55" s="2"/>
      <c r="EO55" s="2" t="s">
        <v>39</v>
      </c>
      <c r="EP55" s="2"/>
      <c r="EQ55" s="2">
        <v>0</v>
      </c>
      <c r="ER55" s="2">
        <v>11626.84</v>
      </c>
      <c r="ES55" s="2">
        <v>11626.84</v>
      </c>
      <c r="ET55" s="2">
        <v>0</v>
      </c>
      <c r="EU55" s="2">
        <v>0</v>
      </c>
      <c r="EV55" s="2">
        <v>0</v>
      </c>
      <c r="EW55" s="2">
        <v>0</v>
      </c>
      <c r="EX55" s="2">
        <v>0</v>
      </c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>
        <v>0</v>
      </c>
      <c r="FR55" s="2">
        <f t="shared" si="44"/>
        <v>0</v>
      </c>
      <c r="FS55" s="2">
        <v>0</v>
      </c>
      <c r="FT55" s="2"/>
      <c r="FU55" s="2"/>
      <c r="FV55" s="2"/>
      <c r="FW55" s="2"/>
      <c r="FX55" s="2">
        <v>105</v>
      </c>
      <c r="FY55" s="2">
        <v>77</v>
      </c>
      <c r="FZ55" s="2"/>
      <c r="GA55" s="2" t="s">
        <v>4</v>
      </c>
      <c r="GB55" s="2"/>
      <c r="GC55" s="2"/>
      <c r="GD55" s="2">
        <v>0</v>
      </c>
      <c r="GE55" s="2"/>
      <c r="GF55" s="2">
        <v>-188928943</v>
      </c>
      <c r="GG55" s="2">
        <v>2</v>
      </c>
      <c r="GH55" s="2">
        <v>1</v>
      </c>
      <c r="GI55" s="2">
        <v>-2</v>
      </c>
      <c r="GJ55" s="2">
        <v>0</v>
      </c>
      <c r="GK55" s="2">
        <f>ROUND(R55*(R12)/100,2)</f>
        <v>0</v>
      </c>
      <c r="GL55" s="2">
        <f t="shared" si="45"/>
        <v>0</v>
      </c>
      <c r="GM55" s="2">
        <f t="shared" si="46"/>
        <v>178.81</v>
      </c>
      <c r="GN55" s="2">
        <f t="shared" si="47"/>
        <v>178.81</v>
      </c>
      <c r="GO55" s="2">
        <f t="shared" si="48"/>
        <v>0</v>
      </c>
      <c r="GP55" s="2">
        <f t="shared" si="49"/>
        <v>0</v>
      </c>
      <c r="GQ55" s="2"/>
      <c r="GR55" s="2">
        <v>0</v>
      </c>
      <c r="GS55" s="2">
        <v>3</v>
      </c>
      <c r="GT55" s="2">
        <v>0</v>
      </c>
      <c r="GU55" s="2" t="s">
        <v>4</v>
      </c>
      <c r="GV55" s="2">
        <f t="shared" si="50"/>
        <v>0</v>
      </c>
      <c r="GW55" s="2">
        <v>1</v>
      </c>
      <c r="GX55" s="2">
        <f t="shared" si="51"/>
        <v>0</v>
      </c>
      <c r="GY55" s="2"/>
      <c r="GZ55" s="2"/>
      <c r="HA55" s="2">
        <v>0</v>
      </c>
      <c r="HB55" s="2">
        <v>0</v>
      </c>
      <c r="HC55" s="2">
        <f t="shared" si="52"/>
        <v>0</v>
      </c>
      <c r="HD55" s="2"/>
      <c r="HE55" s="2" t="s">
        <v>4</v>
      </c>
      <c r="HF55" s="2" t="s">
        <v>4</v>
      </c>
      <c r="HG55" s="2"/>
      <c r="HH55" s="2"/>
      <c r="HI55" s="2"/>
      <c r="HJ55" s="2"/>
      <c r="HK55" s="2"/>
      <c r="HL55" s="2"/>
      <c r="HM55" s="2" t="s">
        <v>25</v>
      </c>
      <c r="HN55" s="2" t="s">
        <v>4</v>
      </c>
      <c r="HO55" s="2" t="s">
        <v>4</v>
      </c>
      <c r="HP55" s="2" t="s">
        <v>4</v>
      </c>
      <c r="HQ55" s="2" t="s">
        <v>4</v>
      </c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>
        <v>0</v>
      </c>
      <c r="IL55" s="2"/>
      <c r="IM55" s="2"/>
      <c r="IN55" s="2"/>
      <c r="IO55" s="2"/>
      <c r="IP55" s="2"/>
      <c r="IQ55" s="2"/>
      <c r="IR55" s="2"/>
      <c r="IS55" s="2"/>
      <c r="IT55" s="2"/>
      <c r="IU55" s="2"/>
    </row>
    <row r="56" spans="1:255">
      <c r="A56">
        <v>18</v>
      </c>
      <c r="B56">
        <v>1</v>
      </c>
      <c r="C56">
        <v>74</v>
      </c>
      <c r="E56" t="s">
        <v>92</v>
      </c>
      <c r="F56" t="s">
        <v>93</v>
      </c>
      <c r="G56" t="s">
        <v>591</v>
      </c>
      <c r="H56" t="s">
        <v>94</v>
      </c>
      <c r="I56">
        <f>I54*J56</f>
        <v>1.4399999999999998E-2</v>
      </c>
      <c r="J56">
        <v>0.23999999999999996</v>
      </c>
      <c r="K56">
        <v>0.24</v>
      </c>
      <c r="O56">
        <f t="shared" si="21"/>
        <v>588.28</v>
      </c>
      <c r="P56">
        <f t="shared" si="22"/>
        <v>588.28</v>
      </c>
      <c r="Q56">
        <f>(ROUND((ROUND(((ET56)*AV56*I56),2)*BB56),2)+ROUND((ROUND(((AE56-(EU56))*AV56*I56),2)*BS56),2))</f>
        <v>0</v>
      </c>
      <c r="R56">
        <f t="shared" si="23"/>
        <v>0</v>
      </c>
      <c r="S56">
        <f t="shared" si="24"/>
        <v>0</v>
      </c>
      <c r="T56">
        <f t="shared" si="25"/>
        <v>0</v>
      </c>
      <c r="U56">
        <f t="shared" si="26"/>
        <v>0</v>
      </c>
      <c r="V56">
        <f t="shared" si="27"/>
        <v>0</v>
      </c>
      <c r="W56">
        <f t="shared" si="28"/>
        <v>0</v>
      </c>
      <c r="X56">
        <f t="shared" si="29"/>
        <v>0</v>
      </c>
      <c r="Y56">
        <f t="shared" si="30"/>
        <v>0</v>
      </c>
      <c r="AA56">
        <v>70335976</v>
      </c>
      <c r="AB56">
        <f t="shared" si="31"/>
        <v>11626.84</v>
      </c>
      <c r="AC56">
        <f>ROUND((ES56),6)</f>
        <v>11626.84</v>
      </c>
      <c r="AD56">
        <f>ROUND((((ET56)-(EU56))+AE56),6)</f>
        <v>0</v>
      </c>
      <c r="AE56">
        <f>ROUND((EU56),6)</f>
        <v>0</v>
      </c>
      <c r="AF56">
        <f>ROUND((EV56),6)</f>
        <v>0</v>
      </c>
      <c r="AG56">
        <f t="shared" si="33"/>
        <v>0</v>
      </c>
      <c r="AH56">
        <f>(EW56)</f>
        <v>0</v>
      </c>
      <c r="AI56">
        <f>(EX56)</f>
        <v>0</v>
      </c>
      <c r="AJ56">
        <f t="shared" si="35"/>
        <v>0</v>
      </c>
      <c r="AK56">
        <v>11626.84</v>
      </c>
      <c r="AL56">
        <v>11626.84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1</v>
      </c>
      <c r="AW56">
        <v>1.0680000000000001</v>
      </c>
      <c r="AZ56">
        <v>1</v>
      </c>
      <c r="BA56">
        <v>1</v>
      </c>
      <c r="BB56">
        <v>1</v>
      </c>
      <c r="BC56">
        <v>3.29</v>
      </c>
      <c r="BD56" t="s">
        <v>4</v>
      </c>
      <c r="BE56" t="s">
        <v>4</v>
      </c>
      <c r="BF56" t="s">
        <v>4</v>
      </c>
      <c r="BG56" t="s">
        <v>4</v>
      </c>
      <c r="BH56">
        <v>3</v>
      </c>
      <c r="BI56">
        <v>1</v>
      </c>
      <c r="BJ56" t="s">
        <v>95</v>
      </c>
      <c r="BM56">
        <v>65</v>
      </c>
      <c r="BN56">
        <v>0</v>
      </c>
      <c r="BO56" t="s">
        <v>93</v>
      </c>
      <c r="BP56">
        <v>1</v>
      </c>
      <c r="BQ56">
        <v>30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4</v>
      </c>
      <c r="BZ56">
        <v>0</v>
      </c>
      <c r="CA56">
        <v>0</v>
      </c>
      <c r="CB56" t="s">
        <v>4</v>
      </c>
      <c r="CE56">
        <v>30</v>
      </c>
      <c r="CF56">
        <v>0</v>
      </c>
      <c r="CG56">
        <v>0</v>
      </c>
      <c r="CM56">
        <v>0</v>
      </c>
      <c r="CN56" t="s">
        <v>36</v>
      </c>
      <c r="CO56">
        <v>0</v>
      </c>
      <c r="CP56">
        <f t="shared" si="36"/>
        <v>588.28</v>
      </c>
      <c r="CQ56">
        <f t="shared" si="37"/>
        <v>40853.480000000003</v>
      </c>
      <c r="CR56">
        <f>(ROUND((ROUND(((ET56)*AV56*1),2)*BB56),2)+ROUND((ROUND(((AE56-(EU56))*AV56*1),2)*BS56),2))</f>
        <v>0</v>
      </c>
      <c r="CS56">
        <f t="shared" si="38"/>
        <v>0</v>
      </c>
      <c r="CT56">
        <f t="shared" si="39"/>
        <v>0</v>
      </c>
      <c r="CU56">
        <f t="shared" si="40"/>
        <v>0</v>
      </c>
      <c r="CV56">
        <f t="shared" si="41"/>
        <v>0</v>
      </c>
      <c r="CW56">
        <f t="shared" si="42"/>
        <v>0</v>
      </c>
      <c r="CX56">
        <f t="shared" si="43"/>
        <v>0</v>
      </c>
      <c r="CY56">
        <f>S56*(BZ56/100)</f>
        <v>0</v>
      </c>
      <c r="CZ56">
        <f>S56*(CA56/100)</f>
        <v>0</v>
      </c>
      <c r="DC56" t="s">
        <v>4</v>
      </c>
      <c r="DD56" t="s">
        <v>4</v>
      </c>
      <c r="DE56" t="s">
        <v>4</v>
      </c>
      <c r="DF56" t="s">
        <v>4</v>
      </c>
      <c r="DG56" t="s">
        <v>4</v>
      </c>
      <c r="DH56" t="s">
        <v>4</v>
      </c>
      <c r="DI56" t="s">
        <v>4</v>
      </c>
      <c r="DJ56" t="s">
        <v>4</v>
      </c>
      <c r="DK56" t="s">
        <v>4</v>
      </c>
      <c r="DL56" t="s">
        <v>4</v>
      </c>
      <c r="DM56" t="s">
        <v>4</v>
      </c>
      <c r="DN56">
        <v>105</v>
      </c>
      <c r="DO56">
        <v>77</v>
      </c>
      <c r="DP56">
        <v>1.0469999999999999</v>
      </c>
      <c r="DQ56">
        <v>1.0680000000000001</v>
      </c>
      <c r="DU56">
        <v>1009</v>
      </c>
      <c r="DV56" t="s">
        <v>94</v>
      </c>
      <c r="DW56" t="s">
        <v>94</v>
      </c>
      <c r="DX56">
        <v>1000</v>
      </c>
      <c r="DZ56" t="s">
        <v>4</v>
      </c>
      <c r="EA56" t="s">
        <v>4</v>
      </c>
      <c r="EB56" t="s">
        <v>4</v>
      </c>
      <c r="EC56" t="s">
        <v>4</v>
      </c>
      <c r="EE56">
        <v>69252636</v>
      </c>
      <c r="EF56">
        <v>30</v>
      </c>
      <c r="EG56" t="s">
        <v>18</v>
      </c>
      <c r="EH56">
        <v>0</v>
      </c>
      <c r="EI56" t="s">
        <v>4</v>
      </c>
      <c r="EJ56">
        <v>1</v>
      </c>
      <c r="EK56">
        <v>65</v>
      </c>
      <c r="EL56" t="s">
        <v>90</v>
      </c>
      <c r="EM56" t="s">
        <v>91</v>
      </c>
      <c r="EO56" t="s">
        <v>39</v>
      </c>
      <c r="EQ56">
        <v>0</v>
      </c>
      <c r="ER56">
        <v>11626.84</v>
      </c>
      <c r="ES56">
        <v>11626.84</v>
      </c>
      <c r="ET56">
        <v>0</v>
      </c>
      <c r="EU56">
        <v>0</v>
      </c>
      <c r="EV56">
        <v>0</v>
      </c>
      <c r="EW56">
        <v>0</v>
      </c>
      <c r="EX56">
        <v>0</v>
      </c>
      <c r="FQ56">
        <v>0</v>
      </c>
      <c r="FR56">
        <f t="shared" si="44"/>
        <v>0</v>
      </c>
      <c r="FS56">
        <v>0</v>
      </c>
      <c r="FX56">
        <v>105</v>
      </c>
      <c r="FY56">
        <v>77</v>
      </c>
      <c r="GA56" t="s">
        <v>4</v>
      </c>
      <c r="GD56">
        <v>0</v>
      </c>
      <c r="GF56">
        <v>-188928943</v>
      </c>
      <c r="GG56">
        <v>2</v>
      </c>
      <c r="GH56">
        <v>1</v>
      </c>
      <c r="GI56">
        <v>2</v>
      </c>
      <c r="GJ56">
        <v>0</v>
      </c>
      <c r="GK56">
        <f>ROUND(R56*(S12)/100,2)</f>
        <v>0</v>
      </c>
      <c r="GL56">
        <f t="shared" si="45"/>
        <v>0</v>
      </c>
      <c r="GM56">
        <f t="shared" si="46"/>
        <v>588.28</v>
      </c>
      <c r="GN56">
        <f t="shared" si="47"/>
        <v>588.28</v>
      </c>
      <c r="GO56">
        <f t="shared" si="48"/>
        <v>0</v>
      </c>
      <c r="GP56">
        <f t="shared" si="49"/>
        <v>0</v>
      </c>
      <c r="GR56">
        <v>0</v>
      </c>
      <c r="GS56">
        <v>3</v>
      </c>
      <c r="GT56">
        <v>0</v>
      </c>
      <c r="GU56" t="s">
        <v>4</v>
      </c>
      <c r="GV56">
        <f t="shared" si="50"/>
        <v>0</v>
      </c>
      <c r="GW56">
        <v>1</v>
      </c>
      <c r="GX56">
        <f t="shared" si="51"/>
        <v>0</v>
      </c>
      <c r="HA56">
        <v>0</v>
      </c>
      <c r="HB56">
        <v>0</v>
      </c>
      <c r="HC56">
        <f t="shared" si="52"/>
        <v>0</v>
      </c>
      <c r="HE56" t="s">
        <v>4</v>
      </c>
      <c r="HF56" t="s">
        <v>4</v>
      </c>
      <c r="HM56" t="s">
        <v>25</v>
      </c>
      <c r="HN56" t="s">
        <v>4</v>
      </c>
      <c r="HO56" t="s">
        <v>4</v>
      </c>
      <c r="HP56" t="s">
        <v>4</v>
      </c>
      <c r="HQ56" t="s">
        <v>4</v>
      </c>
      <c r="IK56">
        <v>0</v>
      </c>
    </row>
    <row r="57" spans="1:255">
      <c r="A57" s="2">
        <v>17</v>
      </c>
      <c r="B57" s="2">
        <v>1</v>
      </c>
      <c r="C57" s="2">
        <f>ROW(SmtRes!A79)</f>
        <v>79</v>
      </c>
      <c r="D57" s="2">
        <f>ROW(EtalonRes!A75)</f>
        <v>75</v>
      </c>
      <c r="E57" s="2" t="s">
        <v>96</v>
      </c>
      <c r="F57" s="2" t="s">
        <v>97</v>
      </c>
      <c r="G57" s="2" t="s">
        <v>98</v>
      </c>
      <c r="H57" s="2" t="s">
        <v>99</v>
      </c>
      <c r="I57" s="2">
        <f>ROUND((1*1*0.06)*1*2,9)</f>
        <v>0.12</v>
      </c>
      <c r="J57" s="2">
        <v>0</v>
      </c>
      <c r="K57" s="2">
        <f>ROUND((0.5*0.5*0.06)*1*2,9)</f>
        <v>0.03</v>
      </c>
      <c r="L57" s="2"/>
      <c r="M57" s="2"/>
      <c r="N57" s="2"/>
      <c r="O57" s="2">
        <f t="shared" si="21"/>
        <v>28.25</v>
      </c>
      <c r="P57" s="2">
        <f t="shared" si="22"/>
        <v>2.76</v>
      </c>
      <c r="Q57" s="2">
        <f>(ROUND((ROUND((((ET57*1.1))*AV57*I57),2)*BB57),2)+ROUND((ROUND(((AE57-((EU57*1.1)))*AV57*I57),2)*BS57),2))</f>
        <v>7.31</v>
      </c>
      <c r="R57" s="2">
        <f t="shared" si="23"/>
        <v>1.06</v>
      </c>
      <c r="S57" s="2">
        <f t="shared" si="24"/>
        <v>18.18</v>
      </c>
      <c r="T57" s="2">
        <f t="shared" si="25"/>
        <v>0</v>
      </c>
      <c r="U57" s="2">
        <f t="shared" si="26"/>
        <v>1.3986244799999998</v>
      </c>
      <c r="V57" s="2">
        <f t="shared" si="27"/>
        <v>0</v>
      </c>
      <c r="W57" s="2">
        <f t="shared" si="28"/>
        <v>0</v>
      </c>
      <c r="X57" s="2">
        <f t="shared" si="29"/>
        <v>17.82</v>
      </c>
      <c r="Y57" s="2">
        <f t="shared" si="30"/>
        <v>13.27</v>
      </c>
      <c r="Z57" s="2"/>
      <c r="AA57" s="2">
        <v>70335979</v>
      </c>
      <c r="AB57" s="2">
        <f t="shared" si="31"/>
        <v>225.488</v>
      </c>
      <c r="AC57" s="2">
        <f>ROUND(((ES57*1)),6)</f>
        <v>22.56</v>
      </c>
      <c r="AD57" s="2">
        <f>ROUND(((((ET57*1.1))-((EU57*1.1)))+AE57),6)</f>
        <v>58.212000000000003</v>
      </c>
      <c r="AE57" s="2">
        <f>ROUND(((EU57*1.1)),6)</f>
        <v>8.4700000000000006</v>
      </c>
      <c r="AF57" s="2">
        <f>ROUND(((EV57*1.1)),6)</f>
        <v>144.71600000000001</v>
      </c>
      <c r="AG57" s="2">
        <f t="shared" si="33"/>
        <v>0</v>
      </c>
      <c r="AH57" s="2">
        <f>((EW57*1.1))</f>
        <v>11.132</v>
      </c>
      <c r="AI57" s="2">
        <f>((EX57*1.1))</f>
        <v>0</v>
      </c>
      <c r="AJ57" s="2">
        <f t="shared" si="35"/>
        <v>0</v>
      </c>
      <c r="AK57" s="2">
        <v>207.04</v>
      </c>
      <c r="AL57" s="2">
        <v>22.56</v>
      </c>
      <c r="AM57" s="2">
        <v>52.92</v>
      </c>
      <c r="AN57" s="2">
        <v>7.7</v>
      </c>
      <c r="AO57" s="2">
        <v>131.56</v>
      </c>
      <c r="AP57" s="2">
        <v>0</v>
      </c>
      <c r="AQ57" s="2">
        <v>10.119999999999999</v>
      </c>
      <c r="AR57" s="2">
        <v>0</v>
      </c>
      <c r="AS57" s="2">
        <v>0</v>
      </c>
      <c r="AT57" s="2">
        <v>98</v>
      </c>
      <c r="AU57" s="2">
        <v>73</v>
      </c>
      <c r="AV57" s="2">
        <v>1.0469999999999999</v>
      </c>
      <c r="AW57" s="2">
        <v>1.0189999999999999</v>
      </c>
      <c r="AX57" s="2"/>
      <c r="AY57" s="2"/>
      <c r="AZ57" s="2">
        <v>1</v>
      </c>
      <c r="BA57" s="2">
        <v>1</v>
      </c>
      <c r="BB57" s="2">
        <v>1</v>
      </c>
      <c r="BC57" s="2">
        <v>1</v>
      </c>
      <c r="BD57" s="2" t="s">
        <v>4</v>
      </c>
      <c r="BE57" s="2" t="s">
        <v>4</v>
      </c>
      <c r="BF57" s="2" t="s">
        <v>4</v>
      </c>
      <c r="BG57" s="2" t="s">
        <v>4</v>
      </c>
      <c r="BH57" s="2">
        <v>0</v>
      </c>
      <c r="BI57" s="2">
        <v>1</v>
      </c>
      <c r="BJ57" s="2" t="s">
        <v>100</v>
      </c>
      <c r="BK57" s="2"/>
      <c r="BL57" s="2"/>
      <c r="BM57" s="2">
        <v>143</v>
      </c>
      <c r="BN57" s="2">
        <v>0</v>
      </c>
      <c r="BO57" s="2" t="s">
        <v>4</v>
      </c>
      <c r="BP57" s="2">
        <v>0</v>
      </c>
      <c r="BQ57" s="2">
        <v>30</v>
      </c>
      <c r="BR57" s="2">
        <v>0</v>
      </c>
      <c r="BS57" s="2">
        <v>1</v>
      </c>
      <c r="BT57" s="2">
        <v>1</v>
      </c>
      <c r="BU57" s="2">
        <v>1</v>
      </c>
      <c r="BV57" s="2">
        <v>1</v>
      </c>
      <c r="BW57" s="2">
        <v>1</v>
      </c>
      <c r="BX57" s="2">
        <v>1</v>
      </c>
      <c r="BY57" s="2" t="s">
        <v>4</v>
      </c>
      <c r="BZ57" s="2">
        <v>98</v>
      </c>
      <c r="CA57" s="2">
        <v>73</v>
      </c>
      <c r="CB57" s="2" t="s">
        <v>4</v>
      </c>
      <c r="CC57" s="2"/>
      <c r="CD57" s="2"/>
      <c r="CE57" s="2">
        <v>30</v>
      </c>
      <c r="CF57" s="2">
        <v>0</v>
      </c>
      <c r="CG57" s="2">
        <v>0</v>
      </c>
      <c r="CH57" s="2"/>
      <c r="CI57" s="2"/>
      <c r="CJ57" s="2"/>
      <c r="CK57" s="2"/>
      <c r="CL57" s="2"/>
      <c r="CM57" s="2">
        <v>0</v>
      </c>
      <c r="CN57" s="2" t="s">
        <v>36</v>
      </c>
      <c r="CO57" s="2">
        <v>0</v>
      </c>
      <c r="CP57" s="2">
        <f t="shared" si="36"/>
        <v>28.25</v>
      </c>
      <c r="CQ57" s="2">
        <f t="shared" si="37"/>
        <v>22.99</v>
      </c>
      <c r="CR57" s="2">
        <f>(ROUND((ROUND((((ET57*1.1))*AV57*1),2)*BB57),2)+ROUND((ROUND(((AE57-((EU57*1.1)))*AV57*1),2)*BS57),2))</f>
        <v>60.95</v>
      </c>
      <c r="CS57" s="2">
        <f t="shared" si="38"/>
        <v>8.8699999999999992</v>
      </c>
      <c r="CT57" s="2">
        <f t="shared" si="39"/>
        <v>151.52000000000001</v>
      </c>
      <c r="CU57" s="2">
        <f t="shared" si="40"/>
        <v>0</v>
      </c>
      <c r="CV57" s="2">
        <f t="shared" si="41"/>
        <v>11.655203999999999</v>
      </c>
      <c r="CW57" s="2">
        <f t="shared" si="42"/>
        <v>0</v>
      </c>
      <c r="CX57" s="2">
        <f t="shared" si="43"/>
        <v>0</v>
      </c>
      <c r="CY57" s="2">
        <f>((S57*BZ57)/100)</f>
        <v>17.816399999999998</v>
      </c>
      <c r="CZ57" s="2">
        <f>((S57*CA57)/100)</f>
        <v>13.271399999999998</v>
      </c>
      <c r="DA57" s="2"/>
      <c r="DB57" s="2">
        <v>13</v>
      </c>
      <c r="DC57" s="2" t="s">
        <v>4</v>
      </c>
      <c r="DD57" s="2" t="s">
        <v>25</v>
      </c>
      <c r="DE57" s="2" t="s">
        <v>26</v>
      </c>
      <c r="DF57" s="2" t="s">
        <v>26</v>
      </c>
      <c r="DG57" s="2" t="s">
        <v>26</v>
      </c>
      <c r="DH57" s="2" t="s">
        <v>4</v>
      </c>
      <c r="DI57" s="2" t="s">
        <v>26</v>
      </c>
      <c r="DJ57" s="2" t="s">
        <v>26</v>
      </c>
      <c r="DK57" s="2" t="s">
        <v>4</v>
      </c>
      <c r="DL57" s="2" t="s">
        <v>4</v>
      </c>
      <c r="DM57" s="2" t="s">
        <v>4</v>
      </c>
      <c r="DN57" s="2">
        <v>0</v>
      </c>
      <c r="DO57" s="2">
        <v>0</v>
      </c>
      <c r="DP57" s="2">
        <v>1</v>
      </c>
      <c r="DQ57" s="2">
        <v>1</v>
      </c>
      <c r="DR57" s="2"/>
      <c r="DS57" s="2"/>
      <c r="DT57" s="2"/>
      <c r="DU57" s="2">
        <v>1013</v>
      </c>
      <c r="DV57" s="2" t="s">
        <v>99</v>
      </c>
      <c r="DW57" s="2" t="s">
        <v>99</v>
      </c>
      <c r="DX57" s="2">
        <v>1</v>
      </c>
      <c r="DY57" s="2"/>
      <c r="DZ57" s="2" t="s">
        <v>4</v>
      </c>
      <c r="EA57" s="2" t="s">
        <v>4</v>
      </c>
      <c r="EB57" s="2" t="s">
        <v>4</v>
      </c>
      <c r="EC57" s="2" t="s">
        <v>4</v>
      </c>
      <c r="ED57" s="2"/>
      <c r="EE57" s="2">
        <v>69252768</v>
      </c>
      <c r="EF57" s="2">
        <v>30</v>
      </c>
      <c r="EG57" s="2" t="s">
        <v>18</v>
      </c>
      <c r="EH57" s="2">
        <v>0</v>
      </c>
      <c r="EI57" s="2" t="s">
        <v>4</v>
      </c>
      <c r="EJ57" s="2">
        <v>1</v>
      </c>
      <c r="EK57" s="2">
        <v>143</v>
      </c>
      <c r="EL57" s="2" t="s">
        <v>101</v>
      </c>
      <c r="EM57" s="2" t="s">
        <v>102</v>
      </c>
      <c r="EN57" s="2"/>
      <c r="EO57" s="2" t="s">
        <v>39</v>
      </c>
      <c r="EP57" s="2"/>
      <c r="EQ57" s="2">
        <v>0</v>
      </c>
      <c r="ER57" s="2">
        <v>207.04</v>
      </c>
      <c r="ES57" s="2">
        <v>22.56</v>
      </c>
      <c r="ET57" s="2">
        <v>52.92</v>
      </c>
      <c r="EU57" s="2">
        <v>7.7</v>
      </c>
      <c r="EV57" s="2">
        <v>131.56</v>
      </c>
      <c r="EW57" s="2">
        <v>10.119999999999999</v>
      </c>
      <c r="EX57" s="2">
        <v>0</v>
      </c>
      <c r="EY57" s="2">
        <v>0</v>
      </c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>
        <v>0</v>
      </c>
      <c r="FR57" s="2">
        <f t="shared" si="44"/>
        <v>0</v>
      </c>
      <c r="FS57" s="2">
        <v>0</v>
      </c>
      <c r="FT57" s="2"/>
      <c r="FU57" s="2"/>
      <c r="FV57" s="2"/>
      <c r="FW57" s="2"/>
      <c r="FX57" s="2">
        <v>98</v>
      </c>
      <c r="FY57" s="2">
        <v>73</v>
      </c>
      <c r="FZ57" s="2"/>
      <c r="GA57" s="2" t="s">
        <v>4</v>
      </c>
      <c r="GB57" s="2"/>
      <c r="GC57" s="2"/>
      <c r="GD57" s="2">
        <v>0</v>
      </c>
      <c r="GE57" s="2"/>
      <c r="GF57" s="2">
        <v>-214031503</v>
      </c>
      <c r="GG57" s="2">
        <v>2</v>
      </c>
      <c r="GH57" s="2">
        <v>1</v>
      </c>
      <c r="GI57" s="2">
        <v>-2</v>
      </c>
      <c r="GJ57" s="2">
        <v>0</v>
      </c>
      <c r="GK57" s="2">
        <f>ROUND(R57*(R12)/100,2)</f>
        <v>1.86</v>
      </c>
      <c r="GL57" s="2">
        <f t="shared" si="45"/>
        <v>0</v>
      </c>
      <c r="GM57" s="2">
        <f t="shared" si="46"/>
        <v>61.2</v>
      </c>
      <c r="GN57" s="2">
        <f t="shared" si="47"/>
        <v>61.2</v>
      </c>
      <c r="GO57" s="2">
        <f t="shared" si="48"/>
        <v>0</v>
      </c>
      <c r="GP57" s="2">
        <f t="shared" si="49"/>
        <v>0</v>
      </c>
      <c r="GQ57" s="2"/>
      <c r="GR57" s="2">
        <v>0</v>
      </c>
      <c r="GS57" s="2">
        <v>3</v>
      </c>
      <c r="GT57" s="2">
        <v>0</v>
      </c>
      <c r="GU57" s="2" t="s">
        <v>4</v>
      </c>
      <c r="GV57" s="2">
        <f t="shared" si="50"/>
        <v>0</v>
      </c>
      <c r="GW57" s="2">
        <v>1</v>
      </c>
      <c r="GX57" s="2">
        <f t="shared" si="51"/>
        <v>0</v>
      </c>
      <c r="GY57" s="2"/>
      <c r="GZ57" s="2"/>
      <c r="HA57" s="2">
        <v>0</v>
      </c>
      <c r="HB57" s="2">
        <v>0</v>
      </c>
      <c r="HC57" s="2">
        <f t="shared" si="52"/>
        <v>0</v>
      </c>
      <c r="HD57" s="2"/>
      <c r="HE57" s="2" t="s">
        <v>4</v>
      </c>
      <c r="HF57" s="2" t="s">
        <v>4</v>
      </c>
      <c r="HG57" s="2"/>
      <c r="HH57" s="2"/>
      <c r="HI57" s="2"/>
      <c r="HJ57" s="2"/>
      <c r="HK57" s="2"/>
      <c r="HL57" s="2"/>
      <c r="HM57" s="2" t="s">
        <v>4</v>
      </c>
      <c r="HN57" s="2" t="s">
        <v>4</v>
      </c>
      <c r="HO57" s="2" t="s">
        <v>4</v>
      </c>
      <c r="HP57" s="2" t="s">
        <v>4</v>
      </c>
      <c r="HQ57" s="2" t="s">
        <v>4</v>
      </c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>
        <v>0</v>
      </c>
      <c r="IL57" s="2"/>
      <c r="IM57" s="2"/>
      <c r="IN57" s="2"/>
      <c r="IO57" s="2"/>
      <c r="IP57" s="2"/>
      <c r="IQ57" s="2"/>
      <c r="IR57" s="2"/>
      <c r="IS57" s="2"/>
      <c r="IT57" s="2"/>
      <c r="IU57" s="2"/>
    </row>
    <row r="58" spans="1:255">
      <c r="A58">
        <v>17</v>
      </c>
      <c r="B58">
        <v>1</v>
      </c>
      <c r="C58">
        <f>ROW(SmtRes!A84)</f>
        <v>84</v>
      </c>
      <c r="D58">
        <f>ROW(EtalonRes!A80)</f>
        <v>80</v>
      </c>
      <c r="E58" t="s">
        <v>96</v>
      </c>
      <c r="F58" t="s">
        <v>97</v>
      </c>
      <c r="G58" t="s">
        <v>98</v>
      </c>
      <c r="H58" t="s">
        <v>99</v>
      </c>
      <c r="I58" s="2">
        <f>ROUND((1*1*0.06)*1*2,9)</f>
        <v>0.12</v>
      </c>
      <c r="J58">
        <v>0</v>
      </c>
      <c r="K58">
        <f>ROUND((0.5*0.5*0.06)*1*2,9)</f>
        <v>0.03</v>
      </c>
      <c r="O58">
        <f t="shared" si="21"/>
        <v>986.32</v>
      </c>
      <c r="P58">
        <f t="shared" si="22"/>
        <v>29.67</v>
      </c>
      <c r="Q58">
        <f>(ROUND((ROUND((((ET58*1.1))*AV58*I58),2)*BB58),2)+ROUND((ROUND(((AE58-((EU58*1.1)))*AV58*I58),2)*BS58),2))</f>
        <v>108.19</v>
      </c>
      <c r="R58">
        <f t="shared" si="23"/>
        <v>49.47</v>
      </c>
      <c r="S58">
        <f t="shared" si="24"/>
        <v>848.46</v>
      </c>
      <c r="T58">
        <f t="shared" si="25"/>
        <v>0</v>
      </c>
      <c r="U58">
        <f t="shared" si="26"/>
        <v>1.3986244799999998</v>
      </c>
      <c r="V58">
        <f t="shared" si="27"/>
        <v>0</v>
      </c>
      <c r="W58">
        <f t="shared" si="28"/>
        <v>0</v>
      </c>
      <c r="X58">
        <f t="shared" si="29"/>
        <v>687.25</v>
      </c>
      <c r="Y58">
        <f t="shared" si="30"/>
        <v>347.87</v>
      </c>
      <c r="AA58">
        <v>70335976</v>
      </c>
      <c r="AB58">
        <f t="shared" si="31"/>
        <v>225.488</v>
      </c>
      <c r="AC58">
        <f>ROUND(((ES58*1)),6)</f>
        <v>22.56</v>
      </c>
      <c r="AD58">
        <f>ROUND(((((ET58*1.1))-((EU58*1.1)))+AE58),6)</f>
        <v>58.212000000000003</v>
      </c>
      <c r="AE58">
        <f>ROUND(((EU58*1.1)),6)</f>
        <v>8.4700000000000006</v>
      </c>
      <c r="AF58">
        <f>ROUND(((EV58*1.1)),6)</f>
        <v>144.71600000000001</v>
      </c>
      <c r="AG58">
        <f t="shared" si="33"/>
        <v>0</v>
      </c>
      <c r="AH58">
        <f>((EW58*1.1))</f>
        <v>11.132</v>
      </c>
      <c r="AI58">
        <f>((EX58*1.1))</f>
        <v>0</v>
      </c>
      <c r="AJ58">
        <f t="shared" si="35"/>
        <v>0</v>
      </c>
      <c r="AK58">
        <v>207.04</v>
      </c>
      <c r="AL58">
        <v>22.56</v>
      </c>
      <c r="AM58">
        <v>52.92</v>
      </c>
      <c r="AN58">
        <v>7.7</v>
      </c>
      <c r="AO58">
        <v>131.56</v>
      </c>
      <c r="AP58">
        <v>0</v>
      </c>
      <c r="AQ58">
        <v>10.119999999999999</v>
      </c>
      <c r="AR58">
        <v>0</v>
      </c>
      <c r="AS58">
        <v>0</v>
      </c>
      <c r="AT58">
        <v>81</v>
      </c>
      <c r="AU58">
        <v>41</v>
      </c>
      <c r="AV58">
        <v>1.0469999999999999</v>
      </c>
      <c r="AW58">
        <v>1.0189999999999999</v>
      </c>
      <c r="AZ58">
        <v>1</v>
      </c>
      <c r="BA58">
        <v>46.67</v>
      </c>
      <c r="BB58">
        <v>14.8</v>
      </c>
      <c r="BC58">
        <v>10.75</v>
      </c>
      <c r="BD58" t="s">
        <v>4</v>
      </c>
      <c r="BE58" t="s">
        <v>4</v>
      </c>
      <c r="BF58" t="s">
        <v>4</v>
      </c>
      <c r="BG58" t="s">
        <v>4</v>
      </c>
      <c r="BH58">
        <v>0</v>
      </c>
      <c r="BI58">
        <v>1</v>
      </c>
      <c r="BJ58" t="s">
        <v>100</v>
      </c>
      <c r="BM58">
        <v>143</v>
      </c>
      <c r="BN58">
        <v>0</v>
      </c>
      <c r="BO58" t="s">
        <v>97</v>
      </c>
      <c r="BP58">
        <v>1</v>
      </c>
      <c r="BQ58">
        <v>30</v>
      </c>
      <c r="BR58">
        <v>0</v>
      </c>
      <c r="BS58">
        <v>46.67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4</v>
      </c>
      <c r="BZ58">
        <v>81</v>
      </c>
      <c r="CA58">
        <v>41</v>
      </c>
      <c r="CB58" t="s">
        <v>4</v>
      </c>
      <c r="CE58">
        <v>30</v>
      </c>
      <c r="CF58">
        <v>0</v>
      </c>
      <c r="CG58">
        <v>0</v>
      </c>
      <c r="CM58">
        <v>0</v>
      </c>
      <c r="CN58" t="s">
        <v>36</v>
      </c>
      <c r="CO58">
        <v>0</v>
      </c>
      <c r="CP58">
        <f t="shared" si="36"/>
        <v>986.32</v>
      </c>
      <c r="CQ58">
        <f t="shared" si="37"/>
        <v>247.14</v>
      </c>
      <c r="CR58">
        <f>(ROUND((ROUND((((ET58*1.1))*AV58*1),2)*BB58),2)+ROUND((ROUND(((AE58-((EU58*1.1)))*AV58*1),2)*BS58),2))</f>
        <v>902.06</v>
      </c>
      <c r="CS58">
        <f t="shared" si="38"/>
        <v>413.96</v>
      </c>
      <c r="CT58">
        <f t="shared" si="39"/>
        <v>7071.44</v>
      </c>
      <c r="CU58">
        <f t="shared" si="40"/>
        <v>0</v>
      </c>
      <c r="CV58">
        <f t="shared" si="41"/>
        <v>11.655203999999999</v>
      </c>
      <c r="CW58">
        <f t="shared" si="42"/>
        <v>0</v>
      </c>
      <c r="CX58">
        <f t="shared" si="43"/>
        <v>0</v>
      </c>
      <c r="CY58">
        <f>S58*(BZ58/100)</f>
        <v>687.25260000000003</v>
      </c>
      <c r="CZ58">
        <f>S58*(CA58/100)</f>
        <v>347.86860000000001</v>
      </c>
      <c r="DB58">
        <v>14</v>
      </c>
      <c r="DC58" t="s">
        <v>4</v>
      </c>
      <c r="DD58" t="s">
        <v>25</v>
      </c>
      <c r="DE58" t="s">
        <v>26</v>
      </c>
      <c r="DF58" t="s">
        <v>26</v>
      </c>
      <c r="DG58" t="s">
        <v>26</v>
      </c>
      <c r="DH58" t="s">
        <v>4</v>
      </c>
      <c r="DI58" t="s">
        <v>26</v>
      </c>
      <c r="DJ58" t="s">
        <v>26</v>
      </c>
      <c r="DK58" t="s">
        <v>4</v>
      </c>
      <c r="DL58" t="s">
        <v>4</v>
      </c>
      <c r="DM58" t="s">
        <v>4</v>
      </c>
      <c r="DN58">
        <v>98</v>
      </c>
      <c r="DO58">
        <v>73</v>
      </c>
      <c r="DP58">
        <v>1.0469999999999999</v>
      </c>
      <c r="DQ58">
        <v>1.0189999999999999</v>
      </c>
      <c r="DU58">
        <v>1013</v>
      </c>
      <c r="DV58" t="s">
        <v>99</v>
      </c>
      <c r="DW58" t="s">
        <v>99</v>
      </c>
      <c r="DX58">
        <v>1</v>
      </c>
      <c r="DZ58" t="s">
        <v>4</v>
      </c>
      <c r="EA58" t="s">
        <v>4</v>
      </c>
      <c r="EB58" t="s">
        <v>4</v>
      </c>
      <c r="EC58" t="s">
        <v>4</v>
      </c>
      <c r="EE58">
        <v>69252768</v>
      </c>
      <c r="EF58">
        <v>30</v>
      </c>
      <c r="EG58" t="s">
        <v>18</v>
      </c>
      <c r="EH58">
        <v>0</v>
      </c>
      <c r="EI58" t="s">
        <v>4</v>
      </c>
      <c r="EJ58">
        <v>1</v>
      </c>
      <c r="EK58">
        <v>143</v>
      </c>
      <c r="EL58" t="s">
        <v>101</v>
      </c>
      <c r="EM58" t="s">
        <v>102</v>
      </c>
      <c r="EO58" t="s">
        <v>39</v>
      </c>
      <c r="EQ58">
        <v>0</v>
      </c>
      <c r="ER58">
        <v>207.04</v>
      </c>
      <c r="ES58">
        <v>22.56</v>
      </c>
      <c r="ET58">
        <v>52.92</v>
      </c>
      <c r="EU58">
        <v>7.7</v>
      </c>
      <c r="EV58">
        <v>131.56</v>
      </c>
      <c r="EW58">
        <v>10.119999999999999</v>
      </c>
      <c r="EX58">
        <v>0</v>
      </c>
      <c r="EY58">
        <v>0</v>
      </c>
      <c r="FQ58">
        <v>0</v>
      </c>
      <c r="FR58">
        <f t="shared" si="44"/>
        <v>0</v>
      </c>
      <c r="FS58">
        <v>0</v>
      </c>
      <c r="FX58">
        <v>98</v>
      </c>
      <c r="FY58">
        <v>73</v>
      </c>
      <c r="GA58" t="s">
        <v>4</v>
      </c>
      <c r="GD58">
        <v>0</v>
      </c>
      <c r="GF58">
        <v>-214031503</v>
      </c>
      <c r="GG58">
        <v>2</v>
      </c>
      <c r="GH58">
        <v>1</v>
      </c>
      <c r="GI58">
        <v>2</v>
      </c>
      <c r="GJ58">
        <v>0</v>
      </c>
      <c r="GK58">
        <f>ROUND(R58*(S12)/100,2)</f>
        <v>79.150000000000006</v>
      </c>
      <c r="GL58">
        <f t="shared" si="45"/>
        <v>0</v>
      </c>
      <c r="GM58">
        <f t="shared" si="46"/>
        <v>2100.59</v>
      </c>
      <c r="GN58">
        <f t="shared" si="47"/>
        <v>2100.59</v>
      </c>
      <c r="GO58">
        <f t="shared" si="48"/>
        <v>0</v>
      </c>
      <c r="GP58">
        <f t="shared" si="49"/>
        <v>0</v>
      </c>
      <c r="GR58">
        <v>0</v>
      </c>
      <c r="GS58">
        <v>3</v>
      </c>
      <c r="GT58">
        <v>0</v>
      </c>
      <c r="GU58" t="s">
        <v>4</v>
      </c>
      <c r="GV58">
        <f t="shared" si="50"/>
        <v>0</v>
      </c>
      <c r="GW58">
        <v>1</v>
      </c>
      <c r="GX58">
        <f t="shared" si="51"/>
        <v>0</v>
      </c>
      <c r="HA58">
        <v>0</v>
      </c>
      <c r="HB58">
        <v>0</v>
      </c>
      <c r="HC58">
        <f t="shared" si="52"/>
        <v>0</v>
      </c>
      <c r="HE58" t="s">
        <v>4</v>
      </c>
      <c r="HF58" t="s">
        <v>4</v>
      </c>
      <c r="HM58" t="s">
        <v>4</v>
      </c>
      <c r="HN58" t="s">
        <v>4</v>
      </c>
      <c r="HO58" t="s">
        <v>4</v>
      </c>
      <c r="HP58" t="s">
        <v>4</v>
      </c>
      <c r="HQ58" t="s">
        <v>4</v>
      </c>
      <c r="IK58">
        <v>0</v>
      </c>
    </row>
    <row r="59" spans="1:255">
      <c r="A59" s="2">
        <v>18</v>
      </c>
      <c r="B59" s="2">
        <v>1</v>
      </c>
      <c r="C59" s="2">
        <v>78</v>
      </c>
      <c r="D59" s="2"/>
      <c r="E59" s="2" t="s">
        <v>103</v>
      </c>
      <c r="F59" s="2" t="s">
        <v>104</v>
      </c>
      <c r="G59" s="2" t="s">
        <v>105</v>
      </c>
      <c r="H59" s="2" t="s">
        <v>56</v>
      </c>
      <c r="I59" s="2">
        <f>I57*J59</f>
        <v>0.1164</v>
      </c>
      <c r="J59" s="2">
        <v>0.97000000000000008</v>
      </c>
      <c r="K59" s="2">
        <v>0.97</v>
      </c>
      <c r="L59" s="2"/>
      <c r="M59" s="2"/>
      <c r="N59" s="2"/>
      <c r="O59" s="2">
        <f t="shared" si="21"/>
        <v>118.16</v>
      </c>
      <c r="P59" s="2">
        <f t="shared" si="22"/>
        <v>118.16</v>
      </c>
      <c r="Q59" s="2">
        <f t="shared" ref="Q59:Q64" si="59">(ROUND((ROUND(((ET59)*AV59*I59),2)*BB59),2)+ROUND((ROUND(((AE59-(EU59))*AV59*I59),2)*BS59),2))</f>
        <v>0</v>
      </c>
      <c r="R59" s="2">
        <f t="shared" si="23"/>
        <v>0</v>
      </c>
      <c r="S59" s="2">
        <f t="shared" si="24"/>
        <v>0</v>
      </c>
      <c r="T59" s="2">
        <f t="shared" si="25"/>
        <v>0</v>
      </c>
      <c r="U59" s="2">
        <f t="shared" si="26"/>
        <v>0</v>
      </c>
      <c r="V59" s="2">
        <f t="shared" si="27"/>
        <v>0</v>
      </c>
      <c r="W59" s="2">
        <f t="shared" si="28"/>
        <v>0</v>
      </c>
      <c r="X59" s="2">
        <f t="shared" si="29"/>
        <v>0</v>
      </c>
      <c r="Y59" s="2">
        <f t="shared" si="30"/>
        <v>0</v>
      </c>
      <c r="Z59" s="2"/>
      <c r="AA59" s="2">
        <v>70335979</v>
      </c>
      <c r="AB59" s="2">
        <f t="shared" si="31"/>
        <v>996.23</v>
      </c>
      <c r="AC59" s="2">
        <f t="shared" ref="AC59:AC64" si="60">ROUND((ES59),6)</f>
        <v>996.23</v>
      </c>
      <c r="AD59" s="2">
        <f t="shared" ref="AD59:AD64" si="61">ROUND((((ET59)-(EU59))+AE59),6)</f>
        <v>0</v>
      </c>
      <c r="AE59" s="2">
        <f t="shared" ref="AE59:AF64" si="62">ROUND((EU59),6)</f>
        <v>0</v>
      </c>
      <c r="AF59" s="2">
        <f t="shared" si="62"/>
        <v>0</v>
      </c>
      <c r="AG59" s="2">
        <f t="shared" si="33"/>
        <v>0</v>
      </c>
      <c r="AH59" s="2">
        <f t="shared" ref="AH59:AI64" si="63">(EW59)</f>
        <v>0</v>
      </c>
      <c r="AI59" s="2">
        <f t="shared" si="63"/>
        <v>0</v>
      </c>
      <c r="AJ59" s="2">
        <f t="shared" si="35"/>
        <v>0</v>
      </c>
      <c r="AK59" s="2">
        <v>996.23</v>
      </c>
      <c r="AL59" s="2">
        <v>996.23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98</v>
      </c>
      <c r="AU59" s="2">
        <v>73</v>
      </c>
      <c r="AV59" s="2">
        <v>1.0469999999999999</v>
      </c>
      <c r="AW59" s="2">
        <v>1.0189999999999999</v>
      </c>
      <c r="AX59" s="2"/>
      <c r="AY59" s="2"/>
      <c r="AZ59" s="2">
        <v>1</v>
      </c>
      <c r="BA59" s="2">
        <v>1</v>
      </c>
      <c r="BB59" s="2">
        <v>1</v>
      </c>
      <c r="BC59" s="2">
        <v>1</v>
      </c>
      <c r="BD59" s="2" t="s">
        <v>4</v>
      </c>
      <c r="BE59" s="2" t="s">
        <v>4</v>
      </c>
      <c r="BF59" s="2" t="s">
        <v>4</v>
      </c>
      <c r="BG59" s="2" t="s">
        <v>4</v>
      </c>
      <c r="BH59" s="2">
        <v>3</v>
      </c>
      <c r="BI59" s="2">
        <v>1</v>
      </c>
      <c r="BJ59" s="2" t="s">
        <v>106</v>
      </c>
      <c r="BK59" s="2"/>
      <c r="BL59" s="2"/>
      <c r="BM59" s="2">
        <v>143</v>
      </c>
      <c r="BN59" s="2">
        <v>0</v>
      </c>
      <c r="BO59" s="2" t="s">
        <v>4</v>
      </c>
      <c r="BP59" s="2">
        <v>0</v>
      </c>
      <c r="BQ59" s="2">
        <v>30</v>
      </c>
      <c r="BR59" s="2">
        <v>0</v>
      </c>
      <c r="BS59" s="2">
        <v>1</v>
      </c>
      <c r="BT59" s="2">
        <v>1</v>
      </c>
      <c r="BU59" s="2">
        <v>1</v>
      </c>
      <c r="BV59" s="2">
        <v>1</v>
      </c>
      <c r="BW59" s="2">
        <v>1</v>
      </c>
      <c r="BX59" s="2">
        <v>1</v>
      </c>
      <c r="BY59" s="2" t="s">
        <v>4</v>
      </c>
      <c r="BZ59" s="2">
        <v>98</v>
      </c>
      <c r="CA59" s="2">
        <v>73</v>
      </c>
      <c r="CB59" s="2" t="s">
        <v>4</v>
      </c>
      <c r="CC59" s="2"/>
      <c r="CD59" s="2"/>
      <c r="CE59" s="2">
        <v>30</v>
      </c>
      <c r="CF59" s="2">
        <v>0</v>
      </c>
      <c r="CG59" s="2">
        <v>0</v>
      </c>
      <c r="CH59" s="2"/>
      <c r="CI59" s="2"/>
      <c r="CJ59" s="2"/>
      <c r="CK59" s="2"/>
      <c r="CL59" s="2"/>
      <c r="CM59" s="2">
        <v>0</v>
      </c>
      <c r="CN59" s="2" t="s">
        <v>36</v>
      </c>
      <c r="CO59" s="2">
        <v>0</v>
      </c>
      <c r="CP59" s="2">
        <f t="shared" si="36"/>
        <v>118.16</v>
      </c>
      <c r="CQ59" s="2">
        <f t="shared" si="37"/>
        <v>1015.16</v>
      </c>
      <c r="CR59" s="2">
        <f t="shared" ref="CR59:CR64" si="64">(ROUND((ROUND(((ET59)*AV59*1),2)*BB59),2)+ROUND((ROUND(((AE59-(EU59))*AV59*1),2)*BS59),2))</f>
        <v>0</v>
      </c>
      <c r="CS59" s="2">
        <f t="shared" si="38"/>
        <v>0</v>
      </c>
      <c r="CT59" s="2">
        <f t="shared" si="39"/>
        <v>0</v>
      </c>
      <c r="CU59" s="2">
        <f t="shared" si="40"/>
        <v>0</v>
      </c>
      <c r="CV59" s="2">
        <f t="shared" si="41"/>
        <v>0</v>
      </c>
      <c r="CW59" s="2">
        <f t="shared" si="42"/>
        <v>0</v>
      </c>
      <c r="CX59" s="2">
        <f t="shared" si="43"/>
        <v>0</v>
      </c>
      <c r="CY59" s="2">
        <f>((S59*BZ59)/100)</f>
        <v>0</v>
      </c>
      <c r="CZ59" s="2">
        <f>((S59*CA59)/100)</f>
        <v>0</v>
      </c>
      <c r="DA59" s="2"/>
      <c r="DB59" s="2"/>
      <c r="DC59" s="2" t="s">
        <v>4</v>
      </c>
      <c r="DD59" s="2" t="s">
        <v>4</v>
      </c>
      <c r="DE59" s="2" t="s">
        <v>4</v>
      </c>
      <c r="DF59" s="2" t="s">
        <v>4</v>
      </c>
      <c r="DG59" s="2" t="s">
        <v>4</v>
      </c>
      <c r="DH59" s="2" t="s">
        <v>4</v>
      </c>
      <c r="DI59" s="2" t="s">
        <v>4</v>
      </c>
      <c r="DJ59" s="2" t="s">
        <v>4</v>
      </c>
      <c r="DK59" s="2" t="s">
        <v>4</v>
      </c>
      <c r="DL59" s="2" t="s">
        <v>4</v>
      </c>
      <c r="DM59" s="2" t="s">
        <v>4</v>
      </c>
      <c r="DN59" s="2">
        <v>0</v>
      </c>
      <c r="DO59" s="2">
        <v>0</v>
      </c>
      <c r="DP59" s="2">
        <v>1</v>
      </c>
      <c r="DQ59" s="2">
        <v>1</v>
      </c>
      <c r="DR59" s="2"/>
      <c r="DS59" s="2"/>
      <c r="DT59" s="2"/>
      <c r="DU59" s="2">
        <v>1007</v>
      </c>
      <c r="DV59" s="2" t="s">
        <v>56</v>
      </c>
      <c r="DW59" s="2" t="s">
        <v>56</v>
      </c>
      <c r="DX59" s="2">
        <v>1</v>
      </c>
      <c r="DY59" s="2"/>
      <c r="DZ59" s="2" t="s">
        <v>4</v>
      </c>
      <c r="EA59" s="2" t="s">
        <v>4</v>
      </c>
      <c r="EB59" s="2" t="s">
        <v>4</v>
      </c>
      <c r="EC59" s="2" t="s">
        <v>4</v>
      </c>
      <c r="ED59" s="2"/>
      <c r="EE59" s="2">
        <v>69252768</v>
      </c>
      <c r="EF59" s="2">
        <v>30</v>
      </c>
      <c r="EG59" s="2" t="s">
        <v>18</v>
      </c>
      <c r="EH59" s="2">
        <v>0</v>
      </c>
      <c r="EI59" s="2" t="s">
        <v>4</v>
      </c>
      <c r="EJ59" s="2">
        <v>1</v>
      </c>
      <c r="EK59" s="2">
        <v>143</v>
      </c>
      <c r="EL59" s="2" t="s">
        <v>101</v>
      </c>
      <c r="EM59" s="2" t="s">
        <v>102</v>
      </c>
      <c r="EN59" s="2"/>
      <c r="EO59" s="2" t="s">
        <v>39</v>
      </c>
      <c r="EP59" s="2"/>
      <c r="EQ59" s="2">
        <v>0</v>
      </c>
      <c r="ER59" s="2">
        <v>996.23</v>
      </c>
      <c r="ES59" s="2">
        <v>996.23</v>
      </c>
      <c r="ET59" s="2">
        <v>0</v>
      </c>
      <c r="EU59" s="2">
        <v>0</v>
      </c>
      <c r="EV59" s="2">
        <v>0</v>
      </c>
      <c r="EW59" s="2">
        <v>0</v>
      </c>
      <c r="EX59" s="2">
        <v>0</v>
      </c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>
        <v>0</v>
      </c>
      <c r="FR59" s="2">
        <f t="shared" si="44"/>
        <v>0</v>
      </c>
      <c r="FS59" s="2">
        <v>0</v>
      </c>
      <c r="FT59" s="2"/>
      <c r="FU59" s="2"/>
      <c r="FV59" s="2"/>
      <c r="FW59" s="2"/>
      <c r="FX59" s="2">
        <v>98</v>
      </c>
      <c r="FY59" s="2">
        <v>73</v>
      </c>
      <c r="FZ59" s="2"/>
      <c r="GA59" s="2" t="s">
        <v>4</v>
      </c>
      <c r="GB59" s="2"/>
      <c r="GC59" s="2"/>
      <c r="GD59" s="2">
        <v>0</v>
      </c>
      <c r="GE59" s="2"/>
      <c r="GF59" s="2">
        <v>1444267033</v>
      </c>
      <c r="GG59" s="2">
        <v>2</v>
      </c>
      <c r="GH59" s="2">
        <v>1</v>
      </c>
      <c r="GI59" s="2">
        <v>-2</v>
      </c>
      <c r="GJ59" s="2">
        <v>0</v>
      </c>
      <c r="GK59" s="2">
        <f>ROUND(R59*(R12)/100,2)</f>
        <v>0</v>
      </c>
      <c r="GL59" s="2">
        <f t="shared" si="45"/>
        <v>0</v>
      </c>
      <c r="GM59" s="2">
        <f t="shared" si="46"/>
        <v>118.16</v>
      </c>
      <c r="GN59" s="2">
        <f t="shared" si="47"/>
        <v>118.16</v>
      </c>
      <c r="GO59" s="2">
        <f t="shared" si="48"/>
        <v>0</v>
      </c>
      <c r="GP59" s="2">
        <f t="shared" si="49"/>
        <v>0</v>
      </c>
      <c r="GQ59" s="2"/>
      <c r="GR59" s="2">
        <v>0</v>
      </c>
      <c r="GS59" s="2">
        <v>3</v>
      </c>
      <c r="GT59" s="2">
        <v>0</v>
      </c>
      <c r="GU59" s="2" t="s">
        <v>4</v>
      </c>
      <c r="GV59" s="2">
        <f t="shared" si="50"/>
        <v>0</v>
      </c>
      <c r="GW59" s="2">
        <v>1</v>
      </c>
      <c r="GX59" s="2">
        <f t="shared" si="51"/>
        <v>0</v>
      </c>
      <c r="GY59" s="2"/>
      <c r="GZ59" s="2"/>
      <c r="HA59" s="2">
        <v>0</v>
      </c>
      <c r="HB59" s="2">
        <v>0</v>
      </c>
      <c r="HC59" s="2">
        <f t="shared" si="52"/>
        <v>0</v>
      </c>
      <c r="HD59" s="2"/>
      <c r="HE59" s="2" t="s">
        <v>4</v>
      </c>
      <c r="HF59" s="2" t="s">
        <v>4</v>
      </c>
      <c r="HG59" s="2"/>
      <c r="HH59" s="2"/>
      <c r="HI59" s="2"/>
      <c r="HJ59" s="2"/>
      <c r="HK59" s="2"/>
      <c r="HL59" s="2"/>
      <c r="HM59" s="2" t="s">
        <v>25</v>
      </c>
      <c r="HN59" s="2" t="s">
        <v>4</v>
      </c>
      <c r="HO59" s="2" t="s">
        <v>4</v>
      </c>
      <c r="HP59" s="2" t="s">
        <v>4</v>
      </c>
      <c r="HQ59" s="2" t="s">
        <v>4</v>
      </c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>
        <v>0</v>
      </c>
      <c r="IL59" s="2"/>
      <c r="IM59" s="2"/>
      <c r="IN59" s="2"/>
      <c r="IO59" s="2"/>
      <c r="IP59" s="2"/>
      <c r="IQ59" s="2"/>
      <c r="IR59" s="2"/>
      <c r="IS59" s="2"/>
      <c r="IT59" s="2"/>
      <c r="IU59" s="2"/>
    </row>
    <row r="60" spans="1:255">
      <c r="A60">
        <v>18</v>
      </c>
      <c r="B60">
        <v>1</v>
      </c>
      <c r="C60">
        <v>83</v>
      </c>
      <c r="E60" t="s">
        <v>103</v>
      </c>
      <c r="F60" t="s">
        <v>104</v>
      </c>
      <c r="G60" t="s">
        <v>105</v>
      </c>
      <c r="H60" t="s">
        <v>56</v>
      </c>
      <c r="I60">
        <f>I58*J60</f>
        <v>0.1164</v>
      </c>
      <c r="J60">
        <v>0.97000000000000008</v>
      </c>
      <c r="K60">
        <v>0.97</v>
      </c>
      <c r="O60">
        <f t="shared" si="21"/>
        <v>1201.69</v>
      </c>
      <c r="P60">
        <f t="shared" si="22"/>
        <v>1201.69</v>
      </c>
      <c r="Q60">
        <f t="shared" si="59"/>
        <v>0</v>
      </c>
      <c r="R60">
        <f t="shared" si="23"/>
        <v>0</v>
      </c>
      <c r="S60">
        <f t="shared" si="24"/>
        <v>0</v>
      </c>
      <c r="T60">
        <f t="shared" si="25"/>
        <v>0</v>
      </c>
      <c r="U60">
        <f t="shared" si="26"/>
        <v>0</v>
      </c>
      <c r="V60">
        <f t="shared" si="27"/>
        <v>0</v>
      </c>
      <c r="W60">
        <f t="shared" si="28"/>
        <v>0</v>
      </c>
      <c r="X60">
        <f t="shared" si="29"/>
        <v>0</v>
      </c>
      <c r="Y60">
        <f t="shared" si="30"/>
        <v>0</v>
      </c>
      <c r="AA60">
        <v>70335976</v>
      </c>
      <c r="AB60">
        <f t="shared" si="31"/>
        <v>996.23</v>
      </c>
      <c r="AC60">
        <f t="shared" si="60"/>
        <v>996.23</v>
      </c>
      <c r="AD60">
        <f t="shared" si="61"/>
        <v>0</v>
      </c>
      <c r="AE60">
        <f t="shared" si="62"/>
        <v>0</v>
      </c>
      <c r="AF60">
        <f t="shared" si="62"/>
        <v>0</v>
      </c>
      <c r="AG60">
        <f t="shared" si="33"/>
        <v>0</v>
      </c>
      <c r="AH60">
        <f t="shared" si="63"/>
        <v>0</v>
      </c>
      <c r="AI60">
        <f t="shared" si="63"/>
        <v>0</v>
      </c>
      <c r="AJ60">
        <f t="shared" si="35"/>
        <v>0</v>
      </c>
      <c r="AK60">
        <v>996.23</v>
      </c>
      <c r="AL60">
        <v>996.23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1</v>
      </c>
      <c r="AW60">
        <v>1.0189999999999999</v>
      </c>
      <c r="AZ60">
        <v>1</v>
      </c>
      <c r="BA60">
        <v>1</v>
      </c>
      <c r="BB60">
        <v>1</v>
      </c>
      <c r="BC60">
        <v>10.17</v>
      </c>
      <c r="BD60" t="s">
        <v>4</v>
      </c>
      <c r="BE60" t="s">
        <v>4</v>
      </c>
      <c r="BF60" t="s">
        <v>4</v>
      </c>
      <c r="BG60" t="s">
        <v>4</v>
      </c>
      <c r="BH60">
        <v>3</v>
      </c>
      <c r="BI60">
        <v>1</v>
      </c>
      <c r="BJ60" t="s">
        <v>106</v>
      </c>
      <c r="BM60">
        <v>143</v>
      </c>
      <c r="BN60">
        <v>0</v>
      </c>
      <c r="BO60" t="s">
        <v>104</v>
      </c>
      <c r="BP60">
        <v>1</v>
      </c>
      <c r="BQ60">
        <v>30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4</v>
      </c>
      <c r="BZ60">
        <v>0</v>
      </c>
      <c r="CA60">
        <v>0</v>
      </c>
      <c r="CB60" t="s">
        <v>4</v>
      </c>
      <c r="CE60">
        <v>30</v>
      </c>
      <c r="CF60">
        <v>0</v>
      </c>
      <c r="CG60">
        <v>0</v>
      </c>
      <c r="CM60">
        <v>0</v>
      </c>
      <c r="CN60" t="s">
        <v>36</v>
      </c>
      <c r="CO60">
        <v>0</v>
      </c>
      <c r="CP60">
        <f t="shared" si="36"/>
        <v>1201.69</v>
      </c>
      <c r="CQ60">
        <f t="shared" si="37"/>
        <v>10324.18</v>
      </c>
      <c r="CR60">
        <f t="shared" si="64"/>
        <v>0</v>
      </c>
      <c r="CS60">
        <f t="shared" si="38"/>
        <v>0</v>
      </c>
      <c r="CT60">
        <f t="shared" si="39"/>
        <v>0</v>
      </c>
      <c r="CU60">
        <f t="shared" si="40"/>
        <v>0</v>
      </c>
      <c r="CV60">
        <f t="shared" si="41"/>
        <v>0</v>
      </c>
      <c r="CW60">
        <f t="shared" si="42"/>
        <v>0</v>
      </c>
      <c r="CX60">
        <f t="shared" si="43"/>
        <v>0</v>
      </c>
      <c r="CY60">
        <f>S60*(BZ60/100)</f>
        <v>0</v>
      </c>
      <c r="CZ60">
        <f>S60*(CA60/100)</f>
        <v>0</v>
      </c>
      <c r="DC60" t="s">
        <v>4</v>
      </c>
      <c r="DD60" t="s">
        <v>4</v>
      </c>
      <c r="DE60" t="s">
        <v>4</v>
      </c>
      <c r="DF60" t="s">
        <v>4</v>
      </c>
      <c r="DG60" t="s">
        <v>4</v>
      </c>
      <c r="DH60" t="s">
        <v>4</v>
      </c>
      <c r="DI60" t="s">
        <v>4</v>
      </c>
      <c r="DJ60" t="s">
        <v>4</v>
      </c>
      <c r="DK60" t="s">
        <v>4</v>
      </c>
      <c r="DL60" t="s">
        <v>4</v>
      </c>
      <c r="DM60" t="s">
        <v>4</v>
      </c>
      <c r="DN60">
        <v>98</v>
      </c>
      <c r="DO60">
        <v>73</v>
      </c>
      <c r="DP60">
        <v>1.0469999999999999</v>
      </c>
      <c r="DQ60">
        <v>1.0189999999999999</v>
      </c>
      <c r="DU60">
        <v>1007</v>
      </c>
      <c r="DV60" t="s">
        <v>56</v>
      </c>
      <c r="DW60" t="s">
        <v>56</v>
      </c>
      <c r="DX60">
        <v>1</v>
      </c>
      <c r="DZ60" t="s">
        <v>4</v>
      </c>
      <c r="EA60" t="s">
        <v>4</v>
      </c>
      <c r="EB60" t="s">
        <v>4</v>
      </c>
      <c r="EC60" t="s">
        <v>4</v>
      </c>
      <c r="EE60">
        <v>69252768</v>
      </c>
      <c r="EF60">
        <v>30</v>
      </c>
      <c r="EG60" t="s">
        <v>18</v>
      </c>
      <c r="EH60">
        <v>0</v>
      </c>
      <c r="EI60" t="s">
        <v>4</v>
      </c>
      <c r="EJ60">
        <v>1</v>
      </c>
      <c r="EK60">
        <v>143</v>
      </c>
      <c r="EL60" t="s">
        <v>101</v>
      </c>
      <c r="EM60" t="s">
        <v>102</v>
      </c>
      <c r="EO60" t="s">
        <v>39</v>
      </c>
      <c r="EQ60">
        <v>0</v>
      </c>
      <c r="ER60">
        <v>996.23</v>
      </c>
      <c r="ES60">
        <v>996.23</v>
      </c>
      <c r="ET60">
        <v>0</v>
      </c>
      <c r="EU60">
        <v>0</v>
      </c>
      <c r="EV60">
        <v>0</v>
      </c>
      <c r="EW60">
        <v>0</v>
      </c>
      <c r="EX60">
        <v>0</v>
      </c>
      <c r="FQ60">
        <v>0</v>
      </c>
      <c r="FR60">
        <f t="shared" si="44"/>
        <v>0</v>
      </c>
      <c r="FS60">
        <v>0</v>
      </c>
      <c r="FX60">
        <v>98</v>
      </c>
      <c r="FY60">
        <v>73</v>
      </c>
      <c r="GA60" t="s">
        <v>4</v>
      </c>
      <c r="GD60">
        <v>0</v>
      </c>
      <c r="GF60">
        <v>1444267033</v>
      </c>
      <c r="GG60">
        <v>2</v>
      </c>
      <c r="GH60">
        <v>1</v>
      </c>
      <c r="GI60">
        <v>2</v>
      </c>
      <c r="GJ60">
        <v>0</v>
      </c>
      <c r="GK60">
        <f>ROUND(R60*(S12)/100,2)</f>
        <v>0</v>
      </c>
      <c r="GL60">
        <f t="shared" si="45"/>
        <v>0</v>
      </c>
      <c r="GM60">
        <f t="shared" si="46"/>
        <v>1201.69</v>
      </c>
      <c r="GN60">
        <f t="shared" si="47"/>
        <v>1201.69</v>
      </c>
      <c r="GO60">
        <f t="shared" si="48"/>
        <v>0</v>
      </c>
      <c r="GP60">
        <f t="shared" si="49"/>
        <v>0</v>
      </c>
      <c r="GR60">
        <v>0</v>
      </c>
      <c r="GS60">
        <v>3</v>
      </c>
      <c r="GT60">
        <v>0</v>
      </c>
      <c r="GU60" t="s">
        <v>4</v>
      </c>
      <c r="GV60">
        <f t="shared" si="50"/>
        <v>0</v>
      </c>
      <c r="GW60">
        <v>1</v>
      </c>
      <c r="GX60">
        <f t="shared" si="51"/>
        <v>0</v>
      </c>
      <c r="HA60">
        <v>0</v>
      </c>
      <c r="HB60">
        <v>0</v>
      </c>
      <c r="HC60">
        <f t="shared" si="52"/>
        <v>0</v>
      </c>
      <c r="HE60" t="s">
        <v>4</v>
      </c>
      <c r="HF60" t="s">
        <v>4</v>
      </c>
      <c r="HM60" t="s">
        <v>25</v>
      </c>
      <c r="HN60" t="s">
        <v>4</v>
      </c>
      <c r="HO60" t="s">
        <v>4</v>
      </c>
      <c r="HP60" t="s">
        <v>4</v>
      </c>
      <c r="HQ60" t="s">
        <v>4</v>
      </c>
      <c r="IK60">
        <v>0</v>
      </c>
    </row>
    <row r="61" spans="1:255">
      <c r="A61" s="2">
        <v>17</v>
      </c>
      <c r="B61" s="2">
        <v>1</v>
      </c>
      <c r="C61" s="2">
        <f>ROW(SmtRes!A95)</f>
        <v>95</v>
      </c>
      <c r="D61" s="2">
        <f>ROW(EtalonRes!A91)</f>
        <v>91</v>
      </c>
      <c r="E61" s="2" t="s">
        <v>4</v>
      </c>
      <c r="F61" s="2" t="s">
        <v>107</v>
      </c>
      <c r="G61" s="2" t="s">
        <v>108</v>
      </c>
      <c r="H61" s="2" t="s">
        <v>109</v>
      </c>
      <c r="I61" s="2">
        <f>ROUND((228/1.5*2)/100,9)</f>
        <v>3.04</v>
      </c>
      <c r="J61" s="2">
        <v>0</v>
      </c>
      <c r="K61" s="2">
        <f>ROUND((228/1.5*2)/100,9)</f>
        <v>3.04</v>
      </c>
      <c r="L61" s="2"/>
      <c r="M61" s="2"/>
      <c r="N61" s="2"/>
      <c r="O61" s="2">
        <f t="shared" si="21"/>
        <v>8987.7099999999991</v>
      </c>
      <c r="P61" s="2">
        <f t="shared" si="22"/>
        <v>1569.89</v>
      </c>
      <c r="Q61" s="2">
        <f t="shared" si="59"/>
        <v>1271.97</v>
      </c>
      <c r="R61" s="2">
        <f t="shared" si="23"/>
        <v>1.88</v>
      </c>
      <c r="S61" s="2">
        <f t="shared" si="24"/>
        <v>6145.85</v>
      </c>
      <c r="T61" s="2">
        <f t="shared" si="25"/>
        <v>0</v>
      </c>
      <c r="U61" s="2">
        <f t="shared" si="26"/>
        <v>429.68880000000001</v>
      </c>
      <c r="V61" s="2">
        <f t="shared" si="27"/>
        <v>0</v>
      </c>
      <c r="W61" s="2">
        <f t="shared" si="28"/>
        <v>0</v>
      </c>
      <c r="X61" s="2">
        <f t="shared" si="29"/>
        <v>6453.14</v>
      </c>
      <c r="Y61" s="2">
        <f t="shared" si="30"/>
        <v>4732.3</v>
      </c>
      <c r="Z61" s="2"/>
      <c r="AA61" s="2">
        <v>-1</v>
      </c>
      <c r="AB61" s="2">
        <f t="shared" si="31"/>
        <v>2846.95</v>
      </c>
      <c r="AC61" s="2">
        <f t="shared" si="60"/>
        <v>516.41</v>
      </c>
      <c r="AD61" s="2">
        <f t="shared" si="61"/>
        <v>399.63</v>
      </c>
      <c r="AE61" s="2">
        <f t="shared" si="62"/>
        <v>0.59</v>
      </c>
      <c r="AF61" s="2">
        <f t="shared" si="62"/>
        <v>1930.91</v>
      </c>
      <c r="AG61" s="2">
        <f t="shared" si="33"/>
        <v>0</v>
      </c>
      <c r="AH61" s="2">
        <f t="shared" si="63"/>
        <v>135</v>
      </c>
      <c r="AI61" s="2">
        <f t="shared" si="63"/>
        <v>0</v>
      </c>
      <c r="AJ61" s="2">
        <f t="shared" si="35"/>
        <v>0</v>
      </c>
      <c r="AK61" s="2">
        <v>2846.95</v>
      </c>
      <c r="AL61" s="2">
        <v>516.41</v>
      </c>
      <c r="AM61" s="2">
        <v>399.63</v>
      </c>
      <c r="AN61" s="2">
        <v>0.59</v>
      </c>
      <c r="AO61" s="2">
        <v>1930.91</v>
      </c>
      <c r="AP61" s="2">
        <v>0</v>
      </c>
      <c r="AQ61" s="2">
        <v>135</v>
      </c>
      <c r="AR61" s="2">
        <v>0</v>
      </c>
      <c r="AS61" s="2">
        <v>0</v>
      </c>
      <c r="AT61" s="2">
        <v>105</v>
      </c>
      <c r="AU61" s="2">
        <v>77</v>
      </c>
      <c r="AV61" s="2">
        <v>1.0469999999999999</v>
      </c>
      <c r="AW61" s="2">
        <v>1</v>
      </c>
      <c r="AX61" s="2"/>
      <c r="AY61" s="2"/>
      <c r="AZ61" s="2">
        <v>1</v>
      </c>
      <c r="BA61" s="2">
        <v>1</v>
      </c>
      <c r="BB61" s="2">
        <v>1</v>
      </c>
      <c r="BC61" s="2">
        <v>1</v>
      </c>
      <c r="BD61" s="2" t="s">
        <v>4</v>
      </c>
      <c r="BE61" s="2" t="s">
        <v>4</v>
      </c>
      <c r="BF61" s="2" t="s">
        <v>4</v>
      </c>
      <c r="BG61" s="2" t="s">
        <v>4</v>
      </c>
      <c r="BH61" s="2">
        <v>0</v>
      </c>
      <c r="BI61" s="2">
        <v>1</v>
      </c>
      <c r="BJ61" s="2" t="s">
        <v>110</v>
      </c>
      <c r="BK61" s="2"/>
      <c r="BL61" s="2"/>
      <c r="BM61" s="2">
        <v>99</v>
      </c>
      <c r="BN61" s="2">
        <v>0</v>
      </c>
      <c r="BO61" s="2" t="s">
        <v>4</v>
      </c>
      <c r="BP61" s="2">
        <v>0</v>
      </c>
      <c r="BQ61" s="2">
        <v>30</v>
      </c>
      <c r="BR61" s="2">
        <v>0</v>
      </c>
      <c r="BS61" s="2">
        <v>1</v>
      </c>
      <c r="BT61" s="2">
        <v>1</v>
      </c>
      <c r="BU61" s="2">
        <v>1</v>
      </c>
      <c r="BV61" s="2">
        <v>1</v>
      </c>
      <c r="BW61" s="2">
        <v>1</v>
      </c>
      <c r="BX61" s="2">
        <v>1</v>
      </c>
      <c r="BY61" s="2" t="s">
        <v>4</v>
      </c>
      <c r="BZ61" s="2">
        <v>105</v>
      </c>
      <c r="CA61" s="2">
        <v>77</v>
      </c>
      <c r="CB61" s="2" t="s">
        <v>4</v>
      </c>
      <c r="CC61" s="2"/>
      <c r="CD61" s="2"/>
      <c r="CE61" s="2">
        <v>30</v>
      </c>
      <c r="CF61" s="2">
        <v>0</v>
      </c>
      <c r="CG61" s="2">
        <v>0</v>
      </c>
      <c r="CH61" s="2"/>
      <c r="CI61" s="2"/>
      <c r="CJ61" s="2"/>
      <c r="CK61" s="2"/>
      <c r="CL61" s="2"/>
      <c r="CM61" s="2">
        <v>0</v>
      </c>
      <c r="CN61" s="2" t="s">
        <v>4</v>
      </c>
      <c r="CO61" s="2">
        <v>0</v>
      </c>
      <c r="CP61" s="2">
        <f t="shared" si="36"/>
        <v>8987.7100000000009</v>
      </c>
      <c r="CQ61" s="2">
        <f t="shared" si="37"/>
        <v>516.41</v>
      </c>
      <c r="CR61" s="2">
        <f t="shared" si="64"/>
        <v>418.41</v>
      </c>
      <c r="CS61" s="2">
        <f t="shared" si="38"/>
        <v>0.62</v>
      </c>
      <c r="CT61" s="2">
        <f t="shared" si="39"/>
        <v>2021.66</v>
      </c>
      <c r="CU61" s="2">
        <f t="shared" si="40"/>
        <v>0</v>
      </c>
      <c r="CV61" s="2">
        <f t="shared" si="41"/>
        <v>141.345</v>
      </c>
      <c r="CW61" s="2">
        <f t="shared" si="42"/>
        <v>0</v>
      </c>
      <c r="CX61" s="2">
        <f t="shared" si="43"/>
        <v>0</v>
      </c>
      <c r="CY61" s="2">
        <f>((S61*BZ61)/100)</f>
        <v>6453.1424999999999</v>
      </c>
      <c r="CZ61" s="2">
        <f>((S61*CA61)/100)</f>
        <v>4732.3045000000002</v>
      </c>
      <c r="DA61" s="2"/>
      <c r="DB61" s="2"/>
      <c r="DC61" s="2" t="s">
        <v>4</v>
      </c>
      <c r="DD61" s="2" t="s">
        <v>4</v>
      </c>
      <c r="DE61" s="2" t="s">
        <v>4</v>
      </c>
      <c r="DF61" s="2" t="s">
        <v>4</v>
      </c>
      <c r="DG61" s="2" t="s">
        <v>4</v>
      </c>
      <c r="DH61" s="2" t="s">
        <v>4</v>
      </c>
      <c r="DI61" s="2" t="s">
        <v>4</v>
      </c>
      <c r="DJ61" s="2" t="s">
        <v>4</v>
      </c>
      <c r="DK61" s="2" t="s">
        <v>4</v>
      </c>
      <c r="DL61" s="2" t="s">
        <v>4</v>
      </c>
      <c r="DM61" s="2" t="s">
        <v>4</v>
      </c>
      <c r="DN61" s="2">
        <v>0</v>
      </c>
      <c r="DO61" s="2">
        <v>0</v>
      </c>
      <c r="DP61" s="2">
        <v>1</v>
      </c>
      <c r="DQ61" s="2">
        <v>1</v>
      </c>
      <c r="DR61" s="2"/>
      <c r="DS61" s="2"/>
      <c r="DT61" s="2"/>
      <c r="DU61" s="2">
        <v>1013</v>
      </c>
      <c r="DV61" s="2" t="s">
        <v>109</v>
      </c>
      <c r="DW61" s="2" t="s">
        <v>109</v>
      </c>
      <c r="DX61" s="2">
        <v>1</v>
      </c>
      <c r="DY61" s="2"/>
      <c r="DZ61" s="2" t="s">
        <v>4</v>
      </c>
      <c r="EA61" s="2" t="s">
        <v>4</v>
      </c>
      <c r="EB61" s="2" t="s">
        <v>4</v>
      </c>
      <c r="EC61" s="2" t="s">
        <v>4</v>
      </c>
      <c r="ED61" s="2"/>
      <c r="EE61" s="2">
        <v>69252724</v>
      </c>
      <c r="EF61" s="2">
        <v>30</v>
      </c>
      <c r="EG61" s="2" t="s">
        <v>18</v>
      </c>
      <c r="EH61" s="2">
        <v>0</v>
      </c>
      <c r="EI61" s="2" t="s">
        <v>4</v>
      </c>
      <c r="EJ61" s="2">
        <v>1</v>
      </c>
      <c r="EK61" s="2">
        <v>99</v>
      </c>
      <c r="EL61" s="2" t="s">
        <v>111</v>
      </c>
      <c r="EM61" s="2" t="s">
        <v>112</v>
      </c>
      <c r="EN61" s="2"/>
      <c r="EO61" s="2" t="s">
        <v>4</v>
      </c>
      <c r="EP61" s="2"/>
      <c r="EQ61" s="2">
        <v>1024</v>
      </c>
      <c r="ER61" s="2">
        <v>2846.95</v>
      </c>
      <c r="ES61" s="2">
        <v>516.41</v>
      </c>
      <c r="ET61" s="2">
        <v>399.63</v>
      </c>
      <c r="EU61" s="2">
        <v>0.59</v>
      </c>
      <c r="EV61" s="2">
        <v>1930.91</v>
      </c>
      <c r="EW61" s="2">
        <v>135</v>
      </c>
      <c r="EX61" s="2">
        <v>0</v>
      </c>
      <c r="EY61" s="2">
        <v>0</v>
      </c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>
        <v>0</v>
      </c>
      <c r="FR61" s="2">
        <f t="shared" si="44"/>
        <v>0</v>
      </c>
      <c r="FS61" s="2">
        <v>0</v>
      </c>
      <c r="FT61" s="2"/>
      <c r="FU61" s="2"/>
      <c r="FV61" s="2"/>
      <c r="FW61" s="2"/>
      <c r="FX61" s="2">
        <v>105</v>
      </c>
      <c r="FY61" s="2">
        <v>77</v>
      </c>
      <c r="FZ61" s="2"/>
      <c r="GA61" s="2" t="s">
        <v>4</v>
      </c>
      <c r="GB61" s="2"/>
      <c r="GC61" s="2"/>
      <c r="GD61" s="2">
        <v>0</v>
      </c>
      <c r="GE61" s="2"/>
      <c r="GF61" s="2">
        <v>-1259233256</v>
      </c>
      <c r="GG61" s="2">
        <v>2</v>
      </c>
      <c r="GH61" s="2">
        <v>1</v>
      </c>
      <c r="GI61" s="2">
        <v>-2</v>
      </c>
      <c r="GJ61" s="2">
        <v>0</v>
      </c>
      <c r="GK61" s="2">
        <f>ROUND(R61*(R12)/100,2)</f>
        <v>3.29</v>
      </c>
      <c r="GL61" s="2">
        <f t="shared" si="45"/>
        <v>0</v>
      </c>
      <c r="GM61" s="2">
        <f t="shared" si="46"/>
        <v>20176.439999999999</v>
      </c>
      <c r="GN61" s="2">
        <f t="shared" si="47"/>
        <v>20176.439999999999</v>
      </c>
      <c r="GO61" s="2">
        <f t="shared" si="48"/>
        <v>0</v>
      </c>
      <c r="GP61" s="2">
        <f t="shared" si="49"/>
        <v>0</v>
      </c>
      <c r="GQ61" s="2"/>
      <c r="GR61" s="2">
        <v>0</v>
      </c>
      <c r="GS61" s="2">
        <v>3</v>
      </c>
      <c r="GT61" s="2">
        <v>0</v>
      </c>
      <c r="GU61" s="2" t="s">
        <v>4</v>
      </c>
      <c r="GV61" s="2">
        <f t="shared" si="50"/>
        <v>0</v>
      </c>
      <c r="GW61" s="2">
        <v>1</v>
      </c>
      <c r="GX61" s="2">
        <f t="shared" si="51"/>
        <v>0</v>
      </c>
      <c r="GY61" s="2"/>
      <c r="GZ61" s="2"/>
      <c r="HA61" s="2">
        <v>0</v>
      </c>
      <c r="HB61" s="2">
        <v>0</v>
      </c>
      <c r="HC61" s="2">
        <f t="shared" si="52"/>
        <v>0</v>
      </c>
      <c r="HD61" s="2"/>
      <c r="HE61" s="2" t="s">
        <v>4</v>
      </c>
      <c r="HF61" s="2" t="s">
        <v>4</v>
      </c>
      <c r="HG61" s="2"/>
      <c r="HH61" s="2"/>
      <c r="HI61" s="2"/>
      <c r="HJ61" s="2"/>
      <c r="HK61" s="2"/>
      <c r="HL61" s="2"/>
      <c r="HM61" s="2" t="s">
        <v>4</v>
      </c>
      <c r="HN61" s="2" t="s">
        <v>4</v>
      </c>
      <c r="HO61" s="2" t="s">
        <v>4</v>
      </c>
      <c r="HP61" s="2" t="s">
        <v>4</v>
      </c>
      <c r="HQ61" s="2" t="s">
        <v>4</v>
      </c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>
        <v>0</v>
      </c>
      <c r="IL61" s="2"/>
      <c r="IM61" s="2"/>
      <c r="IN61" s="2"/>
      <c r="IO61" s="2"/>
      <c r="IP61" s="2"/>
      <c r="IQ61" s="2"/>
      <c r="IR61" s="2"/>
      <c r="IS61" s="2"/>
      <c r="IT61" s="2"/>
      <c r="IU61" s="2"/>
    </row>
    <row r="62" spans="1:255">
      <c r="A62">
        <v>17</v>
      </c>
      <c r="B62">
        <v>1</v>
      </c>
      <c r="C62">
        <f>ROW(SmtRes!A106)</f>
        <v>106</v>
      </c>
      <c r="D62">
        <f>ROW(EtalonRes!A102)</f>
        <v>102</v>
      </c>
      <c r="E62" t="s">
        <v>4</v>
      </c>
      <c r="F62" t="s">
        <v>107</v>
      </c>
      <c r="G62" t="s">
        <v>108</v>
      </c>
      <c r="H62" t="s">
        <v>109</v>
      </c>
      <c r="I62">
        <f>ROUND((228/1.5*2)/100,9)</f>
        <v>3.04</v>
      </c>
      <c r="J62">
        <v>0</v>
      </c>
      <c r="K62">
        <f>ROUND((228/1.5*2)/100,9)</f>
        <v>3.04</v>
      </c>
      <c r="O62">
        <f t="shared" si="21"/>
        <v>304774.25</v>
      </c>
      <c r="P62">
        <f t="shared" si="22"/>
        <v>5227.7299999999996</v>
      </c>
      <c r="Q62">
        <f t="shared" si="59"/>
        <v>12719.7</v>
      </c>
      <c r="R62">
        <f t="shared" si="23"/>
        <v>87.74</v>
      </c>
      <c r="S62">
        <f t="shared" si="24"/>
        <v>286826.82</v>
      </c>
      <c r="T62">
        <f t="shared" si="25"/>
        <v>0</v>
      </c>
      <c r="U62">
        <f t="shared" si="26"/>
        <v>429.68880000000001</v>
      </c>
      <c r="V62">
        <f t="shared" si="27"/>
        <v>0</v>
      </c>
      <c r="W62">
        <f t="shared" si="28"/>
        <v>0</v>
      </c>
      <c r="X62">
        <f t="shared" si="29"/>
        <v>249539.33</v>
      </c>
      <c r="Y62">
        <f t="shared" si="30"/>
        <v>117599</v>
      </c>
      <c r="AA62">
        <v>-1</v>
      </c>
      <c r="AB62">
        <f t="shared" si="31"/>
        <v>2846.95</v>
      </c>
      <c r="AC62">
        <f t="shared" si="60"/>
        <v>516.41</v>
      </c>
      <c r="AD62">
        <f t="shared" si="61"/>
        <v>399.63</v>
      </c>
      <c r="AE62">
        <f t="shared" si="62"/>
        <v>0.59</v>
      </c>
      <c r="AF62">
        <f t="shared" si="62"/>
        <v>1930.91</v>
      </c>
      <c r="AG62">
        <f t="shared" si="33"/>
        <v>0</v>
      </c>
      <c r="AH62">
        <f t="shared" si="63"/>
        <v>135</v>
      </c>
      <c r="AI62">
        <f t="shared" si="63"/>
        <v>0</v>
      </c>
      <c r="AJ62">
        <f t="shared" si="35"/>
        <v>0</v>
      </c>
      <c r="AK62">
        <v>2846.95</v>
      </c>
      <c r="AL62">
        <v>516.41</v>
      </c>
      <c r="AM62">
        <v>399.63</v>
      </c>
      <c r="AN62">
        <v>0.59</v>
      </c>
      <c r="AO62">
        <v>1930.91</v>
      </c>
      <c r="AP62">
        <v>0</v>
      </c>
      <c r="AQ62">
        <v>135</v>
      </c>
      <c r="AR62">
        <v>0</v>
      </c>
      <c r="AS62">
        <v>0</v>
      </c>
      <c r="AT62">
        <v>87</v>
      </c>
      <c r="AU62">
        <v>41</v>
      </c>
      <c r="AV62">
        <v>1.0469999999999999</v>
      </c>
      <c r="AW62">
        <v>1</v>
      </c>
      <c r="AZ62">
        <v>1</v>
      </c>
      <c r="BA62">
        <v>46.67</v>
      </c>
      <c r="BB62">
        <v>10</v>
      </c>
      <c r="BC62">
        <v>3.33</v>
      </c>
      <c r="BD62" t="s">
        <v>4</v>
      </c>
      <c r="BE62" t="s">
        <v>4</v>
      </c>
      <c r="BF62" t="s">
        <v>4</v>
      </c>
      <c r="BG62" t="s">
        <v>4</v>
      </c>
      <c r="BH62">
        <v>0</v>
      </c>
      <c r="BI62">
        <v>1</v>
      </c>
      <c r="BJ62" t="s">
        <v>110</v>
      </c>
      <c r="BM62">
        <v>99</v>
      </c>
      <c r="BN62">
        <v>0</v>
      </c>
      <c r="BO62" t="s">
        <v>107</v>
      </c>
      <c r="BP62">
        <v>1</v>
      </c>
      <c r="BQ62">
        <v>30</v>
      </c>
      <c r="BR62">
        <v>0</v>
      </c>
      <c r="BS62">
        <v>46.67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4</v>
      </c>
      <c r="BZ62">
        <v>87</v>
      </c>
      <c r="CA62">
        <v>41</v>
      </c>
      <c r="CB62" t="s">
        <v>4</v>
      </c>
      <c r="CE62">
        <v>30</v>
      </c>
      <c r="CF62">
        <v>0</v>
      </c>
      <c r="CG62">
        <v>0</v>
      </c>
      <c r="CM62">
        <v>0</v>
      </c>
      <c r="CN62" t="s">
        <v>4</v>
      </c>
      <c r="CO62">
        <v>0</v>
      </c>
      <c r="CP62">
        <f t="shared" si="36"/>
        <v>304774.25</v>
      </c>
      <c r="CQ62">
        <f t="shared" si="37"/>
        <v>1719.65</v>
      </c>
      <c r="CR62">
        <f t="shared" si="64"/>
        <v>4184.1000000000004</v>
      </c>
      <c r="CS62">
        <f t="shared" si="38"/>
        <v>28.94</v>
      </c>
      <c r="CT62">
        <f t="shared" si="39"/>
        <v>94350.87</v>
      </c>
      <c r="CU62">
        <f t="shared" si="40"/>
        <v>0</v>
      </c>
      <c r="CV62">
        <f t="shared" si="41"/>
        <v>141.345</v>
      </c>
      <c r="CW62">
        <f t="shared" si="42"/>
        <v>0</v>
      </c>
      <c r="CX62">
        <f t="shared" si="43"/>
        <v>0</v>
      </c>
      <c r="CY62">
        <f>S62*(BZ62/100)</f>
        <v>249539.3334</v>
      </c>
      <c r="CZ62">
        <f>S62*(CA62/100)</f>
        <v>117598.99619999999</v>
      </c>
      <c r="DC62" t="s">
        <v>4</v>
      </c>
      <c r="DD62" t="s">
        <v>4</v>
      </c>
      <c r="DE62" t="s">
        <v>4</v>
      </c>
      <c r="DF62" t="s">
        <v>4</v>
      </c>
      <c r="DG62" t="s">
        <v>4</v>
      </c>
      <c r="DH62" t="s">
        <v>4</v>
      </c>
      <c r="DI62" t="s">
        <v>4</v>
      </c>
      <c r="DJ62" t="s">
        <v>4</v>
      </c>
      <c r="DK62" t="s">
        <v>4</v>
      </c>
      <c r="DL62" t="s">
        <v>4</v>
      </c>
      <c r="DM62" t="s">
        <v>4</v>
      </c>
      <c r="DN62">
        <v>105</v>
      </c>
      <c r="DO62">
        <v>77</v>
      </c>
      <c r="DP62">
        <v>1.0469999999999999</v>
      </c>
      <c r="DQ62">
        <v>1</v>
      </c>
      <c r="DU62">
        <v>1013</v>
      </c>
      <c r="DV62" t="s">
        <v>109</v>
      </c>
      <c r="DW62" t="s">
        <v>109</v>
      </c>
      <c r="DX62">
        <v>1</v>
      </c>
      <c r="DZ62" t="s">
        <v>4</v>
      </c>
      <c r="EA62" t="s">
        <v>4</v>
      </c>
      <c r="EB62" t="s">
        <v>4</v>
      </c>
      <c r="EC62" t="s">
        <v>4</v>
      </c>
      <c r="EE62">
        <v>69252724</v>
      </c>
      <c r="EF62">
        <v>30</v>
      </c>
      <c r="EG62" t="s">
        <v>18</v>
      </c>
      <c r="EH62">
        <v>0</v>
      </c>
      <c r="EI62" t="s">
        <v>4</v>
      </c>
      <c r="EJ62">
        <v>1</v>
      </c>
      <c r="EK62">
        <v>99</v>
      </c>
      <c r="EL62" t="s">
        <v>111</v>
      </c>
      <c r="EM62" t="s">
        <v>112</v>
      </c>
      <c r="EO62" t="s">
        <v>4</v>
      </c>
      <c r="EQ62">
        <v>1024</v>
      </c>
      <c r="ER62">
        <v>2846.95</v>
      </c>
      <c r="ES62">
        <v>516.41</v>
      </c>
      <c r="ET62">
        <v>399.63</v>
      </c>
      <c r="EU62">
        <v>0.59</v>
      </c>
      <c r="EV62">
        <v>1930.91</v>
      </c>
      <c r="EW62">
        <v>135</v>
      </c>
      <c r="EX62">
        <v>0</v>
      </c>
      <c r="EY62">
        <v>0</v>
      </c>
      <c r="FQ62">
        <v>0</v>
      </c>
      <c r="FR62">
        <f t="shared" si="44"/>
        <v>0</v>
      </c>
      <c r="FS62">
        <v>0</v>
      </c>
      <c r="FX62">
        <v>105</v>
      </c>
      <c r="FY62">
        <v>77</v>
      </c>
      <c r="GA62" t="s">
        <v>4</v>
      </c>
      <c r="GD62">
        <v>0</v>
      </c>
      <c r="GF62">
        <v>-1259233256</v>
      </c>
      <c r="GG62">
        <v>2</v>
      </c>
      <c r="GH62">
        <v>1</v>
      </c>
      <c r="GI62">
        <v>2</v>
      </c>
      <c r="GJ62">
        <v>0</v>
      </c>
      <c r="GK62">
        <f>ROUND(R62*(S12)/100,2)</f>
        <v>140.38</v>
      </c>
      <c r="GL62">
        <f t="shared" si="45"/>
        <v>0</v>
      </c>
      <c r="GM62">
        <f t="shared" si="46"/>
        <v>672052.96</v>
      </c>
      <c r="GN62">
        <f t="shared" si="47"/>
        <v>672052.96</v>
      </c>
      <c r="GO62">
        <f t="shared" si="48"/>
        <v>0</v>
      </c>
      <c r="GP62">
        <f t="shared" si="49"/>
        <v>0</v>
      </c>
      <c r="GR62">
        <v>0</v>
      </c>
      <c r="GS62">
        <v>3</v>
      </c>
      <c r="GT62">
        <v>0</v>
      </c>
      <c r="GU62" t="s">
        <v>4</v>
      </c>
      <c r="GV62">
        <f t="shared" si="50"/>
        <v>0</v>
      </c>
      <c r="GW62">
        <v>1</v>
      </c>
      <c r="GX62">
        <f t="shared" si="51"/>
        <v>0</v>
      </c>
      <c r="HA62">
        <v>0</v>
      </c>
      <c r="HB62">
        <v>0</v>
      </c>
      <c r="HC62">
        <f t="shared" si="52"/>
        <v>0</v>
      </c>
      <c r="HE62" t="s">
        <v>4</v>
      </c>
      <c r="HF62" t="s">
        <v>4</v>
      </c>
      <c r="HM62" t="s">
        <v>4</v>
      </c>
      <c r="HN62" t="s">
        <v>4</v>
      </c>
      <c r="HO62" t="s">
        <v>4</v>
      </c>
      <c r="HP62" t="s">
        <v>4</v>
      </c>
      <c r="HQ62" t="s">
        <v>4</v>
      </c>
      <c r="IK62">
        <v>0</v>
      </c>
    </row>
    <row r="63" spans="1:255">
      <c r="A63" s="2">
        <v>18</v>
      </c>
      <c r="B63" s="2">
        <v>1</v>
      </c>
      <c r="C63" s="2">
        <v>93</v>
      </c>
      <c r="D63" s="2"/>
      <c r="E63" s="2" t="s">
        <v>4</v>
      </c>
      <c r="F63" s="2" t="s">
        <v>113</v>
      </c>
      <c r="G63" s="2" t="s">
        <v>592</v>
      </c>
      <c r="H63" s="2" t="s">
        <v>94</v>
      </c>
      <c r="I63" s="2">
        <f>I61*J63</f>
        <v>0.45599999999999996</v>
      </c>
      <c r="J63" s="2">
        <v>0.15</v>
      </c>
      <c r="K63" s="2">
        <v>0.15</v>
      </c>
      <c r="L63" s="2"/>
      <c r="M63" s="2"/>
      <c r="N63" s="2"/>
      <c r="O63" s="2">
        <f t="shared" si="21"/>
        <v>92091.36</v>
      </c>
      <c r="P63" s="2">
        <f t="shared" si="22"/>
        <v>92091.36</v>
      </c>
      <c r="Q63" s="2">
        <f t="shared" si="59"/>
        <v>0</v>
      </c>
      <c r="R63" s="2">
        <f t="shared" si="23"/>
        <v>0</v>
      </c>
      <c r="S63" s="2">
        <f t="shared" si="24"/>
        <v>0</v>
      </c>
      <c r="T63" s="2">
        <f t="shared" si="25"/>
        <v>0</v>
      </c>
      <c r="U63" s="2">
        <f t="shared" si="26"/>
        <v>0</v>
      </c>
      <c r="V63" s="2">
        <f t="shared" si="27"/>
        <v>0</v>
      </c>
      <c r="W63" s="2">
        <f t="shared" si="28"/>
        <v>0</v>
      </c>
      <c r="X63" s="2">
        <f t="shared" si="29"/>
        <v>0</v>
      </c>
      <c r="Y63" s="2">
        <f t="shared" si="30"/>
        <v>0</v>
      </c>
      <c r="Z63" s="2"/>
      <c r="AA63" s="2">
        <v>-1</v>
      </c>
      <c r="AB63" s="2">
        <f t="shared" si="31"/>
        <v>201954.73</v>
      </c>
      <c r="AC63" s="2">
        <f t="shared" si="60"/>
        <v>201954.73</v>
      </c>
      <c r="AD63" s="2">
        <f t="shared" si="61"/>
        <v>0</v>
      </c>
      <c r="AE63" s="2">
        <f t="shared" si="62"/>
        <v>0</v>
      </c>
      <c r="AF63" s="2">
        <f t="shared" si="62"/>
        <v>0</v>
      </c>
      <c r="AG63" s="2">
        <f t="shared" si="33"/>
        <v>0</v>
      </c>
      <c r="AH63" s="2">
        <f t="shared" si="63"/>
        <v>0</v>
      </c>
      <c r="AI63" s="2">
        <f t="shared" si="63"/>
        <v>0</v>
      </c>
      <c r="AJ63" s="2">
        <f t="shared" si="35"/>
        <v>0</v>
      </c>
      <c r="AK63" s="2">
        <v>201954.73</v>
      </c>
      <c r="AL63" s="2">
        <v>201954.73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105</v>
      </c>
      <c r="AU63" s="2">
        <v>77</v>
      </c>
      <c r="AV63" s="2">
        <v>1.0469999999999999</v>
      </c>
      <c r="AW63" s="2">
        <v>1</v>
      </c>
      <c r="AX63" s="2"/>
      <c r="AY63" s="2"/>
      <c r="AZ63" s="2">
        <v>1</v>
      </c>
      <c r="BA63" s="2">
        <v>1</v>
      </c>
      <c r="BB63" s="2">
        <v>1</v>
      </c>
      <c r="BC63" s="2">
        <v>1</v>
      </c>
      <c r="BD63" s="2" t="s">
        <v>4</v>
      </c>
      <c r="BE63" s="2" t="s">
        <v>4</v>
      </c>
      <c r="BF63" s="2" t="s">
        <v>4</v>
      </c>
      <c r="BG63" s="2" t="s">
        <v>4</v>
      </c>
      <c r="BH63" s="2">
        <v>3</v>
      </c>
      <c r="BI63" s="2">
        <v>1</v>
      </c>
      <c r="BJ63" s="2" t="s">
        <v>114</v>
      </c>
      <c r="BK63" s="2"/>
      <c r="BL63" s="2"/>
      <c r="BM63" s="2">
        <v>99</v>
      </c>
      <c r="BN63" s="2">
        <v>0</v>
      </c>
      <c r="BO63" s="2" t="s">
        <v>4</v>
      </c>
      <c r="BP63" s="2">
        <v>0</v>
      </c>
      <c r="BQ63" s="2">
        <v>30</v>
      </c>
      <c r="BR63" s="2">
        <v>0</v>
      </c>
      <c r="BS63" s="2">
        <v>1</v>
      </c>
      <c r="BT63" s="2">
        <v>1</v>
      </c>
      <c r="BU63" s="2">
        <v>1</v>
      </c>
      <c r="BV63" s="2">
        <v>1</v>
      </c>
      <c r="BW63" s="2">
        <v>1</v>
      </c>
      <c r="BX63" s="2">
        <v>1</v>
      </c>
      <c r="BY63" s="2" t="s">
        <v>4</v>
      </c>
      <c r="BZ63" s="2">
        <v>105</v>
      </c>
      <c r="CA63" s="2">
        <v>77</v>
      </c>
      <c r="CB63" s="2" t="s">
        <v>4</v>
      </c>
      <c r="CC63" s="2"/>
      <c r="CD63" s="2"/>
      <c r="CE63" s="2">
        <v>30</v>
      </c>
      <c r="CF63" s="2">
        <v>0</v>
      </c>
      <c r="CG63" s="2">
        <v>0</v>
      </c>
      <c r="CH63" s="2"/>
      <c r="CI63" s="2"/>
      <c r="CJ63" s="2"/>
      <c r="CK63" s="2"/>
      <c r="CL63" s="2"/>
      <c r="CM63" s="2">
        <v>0</v>
      </c>
      <c r="CN63" s="2" t="s">
        <v>4</v>
      </c>
      <c r="CO63" s="2">
        <v>0</v>
      </c>
      <c r="CP63" s="2">
        <f t="shared" si="36"/>
        <v>92091.36</v>
      </c>
      <c r="CQ63" s="2">
        <f t="shared" si="37"/>
        <v>201954.73</v>
      </c>
      <c r="CR63" s="2">
        <f t="shared" si="64"/>
        <v>0</v>
      </c>
      <c r="CS63" s="2">
        <f t="shared" si="38"/>
        <v>0</v>
      </c>
      <c r="CT63" s="2">
        <f t="shared" si="39"/>
        <v>0</v>
      </c>
      <c r="CU63" s="2">
        <f t="shared" si="40"/>
        <v>0</v>
      </c>
      <c r="CV63" s="2">
        <f t="shared" si="41"/>
        <v>0</v>
      </c>
      <c r="CW63" s="2">
        <f t="shared" si="42"/>
        <v>0</v>
      </c>
      <c r="CX63" s="2">
        <f t="shared" si="43"/>
        <v>0</v>
      </c>
      <c r="CY63" s="2">
        <f>((S63*BZ63)/100)</f>
        <v>0</v>
      </c>
      <c r="CZ63" s="2">
        <f>((S63*CA63)/100)</f>
        <v>0</v>
      </c>
      <c r="DA63" s="2"/>
      <c r="DB63" s="2"/>
      <c r="DC63" s="2" t="s">
        <v>4</v>
      </c>
      <c r="DD63" s="2" t="s">
        <v>4</v>
      </c>
      <c r="DE63" s="2" t="s">
        <v>4</v>
      </c>
      <c r="DF63" s="2" t="s">
        <v>4</v>
      </c>
      <c r="DG63" s="2" t="s">
        <v>4</v>
      </c>
      <c r="DH63" s="2" t="s">
        <v>4</v>
      </c>
      <c r="DI63" s="2" t="s">
        <v>4</v>
      </c>
      <c r="DJ63" s="2" t="s">
        <v>4</v>
      </c>
      <c r="DK63" s="2" t="s">
        <v>4</v>
      </c>
      <c r="DL63" s="2" t="s">
        <v>4</v>
      </c>
      <c r="DM63" s="2" t="s">
        <v>4</v>
      </c>
      <c r="DN63" s="2">
        <v>0</v>
      </c>
      <c r="DO63" s="2">
        <v>0</v>
      </c>
      <c r="DP63" s="2">
        <v>1</v>
      </c>
      <c r="DQ63" s="2">
        <v>1</v>
      </c>
      <c r="DR63" s="2"/>
      <c r="DS63" s="2"/>
      <c r="DT63" s="2"/>
      <c r="DU63" s="2">
        <v>1009</v>
      </c>
      <c r="DV63" s="2" t="s">
        <v>94</v>
      </c>
      <c r="DW63" s="2" t="s">
        <v>94</v>
      </c>
      <c r="DX63" s="2">
        <v>1000</v>
      </c>
      <c r="DY63" s="2"/>
      <c r="DZ63" s="2" t="s">
        <v>4</v>
      </c>
      <c r="EA63" s="2" t="s">
        <v>4</v>
      </c>
      <c r="EB63" s="2" t="s">
        <v>4</v>
      </c>
      <c r="EC63" s="2" t="s">
        <v>4</v>
      </c>
      <c r="ED63" s="2"/>
      <c r="EE63" s="2">
        <v>69252724</v>
      </c>
      <c r="EF63" s="2">
        <v>30</v>
      </c>
      <c r="EG63" s="2" t="s">
        <v>18</v>
      </c>
      <c r="EH63" s="2">
        <v>0</v>
      </c>
      <c r="EI63" s="2" t="s">
        <v>4</v>
      </c>
      <c r="EJ63" s="2">
        <v>1</v>
      </c>
      <c r="EK63" s="2">
        <v>99</v>
      </c>
      <c r="EL63" s="2" t="s">
        <v>111</v>
      </c>
      <c r="EM63" s="2" t="s">
        <v>112</v>
      </c>
      <c r="EN63" s="2"/>
      <c r="EO63" s="2" t="s">
        <v>4</v>
      </c>
      <c r="EP63" s="2"/>
      <c r="EQ63" s="2">
        <v>1024</v>
      </c>
      <c r="ER63" s="2">
        <v>201954.73</v>
      </c>
      <c r="ES63" s="2">
        <v>201954.73</v>
      </c>
      <c r="ET63" s="2">
        <v>0</v>
      </c>
      <c r="EU63" s="2">
        <v>0</v>
      </c>
      <c r="EV63" s="2">
        <v>0</v>
      </c>
      <c r="EW63" s="2">
        <v>0</v>
      </c>
      <c r="EX63" s="2">
        <v>0</v>
      </c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>
        <v>0</v>
      </c>
      <c r="FR63" s="2">
        <f t="shared" si="44"/>
        <v>0</v>
      </c>
      <c r="FS63" s="2">
        <v>0</v>
      </c>
      <c r="FT63" s="2"/>
      <c r="FU63" s="2"/>
      <c r="FV63" s="2"/>
      <c r="FW63" s="2"/>
      <c r="FX63" s="2">
        <v>105</v>
      </c>
      <c r="FY63" s="2">
        <v>77</v>
      </c>
      <c r="FZ63" s="2"/>
      <c r="GA63" s="2" t="s">
        <v>4</v>
      </c>
      <c r="GB63" s="2"/>
      <c r="GC63" s="2"/>
      <c r="GD63" s="2">
        <v>0</v>
      </c>
      <c r="GE63" s="2"/>
      <c r="GF63" s="2">
        <v>977808223</v>
      </c>
      <c r="GG63" s="2">
        <v>2</v>
      </c>
      <c r="GH63" s="2">
        <v>1</v>
      </c>
      <c r="GI63" s="2">
        <v>-2</v>
      </c>
      <c r="GJ63" s="2">
        <v>0</v>
      </c>
      <c r="GK63" s="2">
        <f>ROUND(R63*(R12)/100,2)</f>
        <v>0</v>
      </c>
      <c r="GL63" s="2">
        <f t="shared" si="45"/>
        <v>0</v>
      </c>
      <c r="GM63" s="2">
        <f t="shared" si="46"/>
        <v>92091.36</v>
      </c>
      <c r="GN63" s="2">
        <f t="shared" si="47"/>
        <v>92091.36</v>
      </c>
      <c r="GO63" s="2">
        <f t="shared" si="48"/>
        <v>0</v>
      </c>
      <c r="GP63" s="2">
        <f t="shared" si="49"/>
        <v>0</v>
      </c>
      <c r="GQ63" s="2"/>
      <c r="GR63" s="2">
        <v>0</v>
      </c>
      <c r="GS63" s="2">
        <v>3</v>
      </c>
      <c r="GT63" s="2">
        <v>0</v>
      </c>
      <c r="GU63" s="2" t="s">
        <v>4</v>
      </c>
      <c r="GV63" s="2">
        <f t="shared" si="50"/>
        <v>0</v>
      </c>
      <c r="GW63" s="2">
        <v>1</v>
      </c>
      <c r="GX63" s="2">
        <f t="shared" si="51"/>
        <v>0</v>
      </c>
      <c r="GY63" s="2"/>
      <c r="GZ63" s="2"/>
      <c r="HA63" s="2">
        <v>0</v>
      </c>
      <c r="HB63" s="2">
        <v>0</v>
      </c>
      <c r="HC63" s="2">
        <f t="shared" si="52"/>
        <v>0</v>
      </c>
      <c r="HD63" s="2"/>
      <c r="HE63" s="2" t="s">
        <v>4</v>
      </c>
      <c r="HF63" s="2" t="s">
        <v>4</v>
      </c>
      <c r="HG63" s="2"/>
      <c r="HH63" s="2"/>
      <c r="HI63" s="2"/>
      <c r="HJ63" s="2"/>
      <c r="HK63" s="2"/>
      <c r="HL63" s="2"/>
      <c r="HM63" s="2" t="s">
        <v>4</v>
      </c>
      <c r="HN63" s="2" t="s">
        <v>4</v>
      </c>
      <c r="HO63" s="2" t="s">
        <v>4</v>
      </c>
      <c r="HP63" s="2" t="s">
        <v>4</v>
      </c>
      <c r="HQ63" s="2" t="s">
        <v>4</v>
      </c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>
        <v>0</v>
      </c>
      <c r="IL63" s="2"/>
      <c r="IM63" s="2"/>
      <c r="IN63" s="2"/>
      <c r="IO63" s="2"/>
      <c r="IP63" s="2"/>
      <c r="IQ63" s="2"/>
      <c r="IR63" s="2"/>
      <c r="IS63" s="2"/>
      <c r="IT63" s="2"/>
      <c r="IU63" s="2"/>
    </row>
    <row r="64" spans="1:255">
      <c r="A64">
        <v>18</v>
      </c>
      <c r="B64">
        <v>1</v>
      </c>
      <c r="C64">
        <v>104</v>
      </c>
      <c r="E64" t="s">
        <v>4</v>
      </c>
      <c r="F64" t="s">
        <v>113</v>
      </c>
      <c r="G64" t="s">
        <v>592</v>
      </c>
      <c r="H64" t="s">
        <v>94</v>
      </c>
      <c r="I64">
        <f>I62*J64</f>
        <v>0.45599999999999996</v>
      </c>
      <c r="J64">
        <v>0.15</v>
      </c>
      <c r="K64">
        <v>0.15</v>
      </c>
      <c r="O64">
        <f t="shared" si="21"/>
        <v>187866.37</v>
      </c>
      <c r="P64">
        <f t="shared" si="22"/>
        <v>187866.37</v>
      </c>
      <c r="Q64">
        <f t="shared" si="59"/>
        <v>0</v>
      </c>
      <c r="R64">
        <f t="shared" si="23"/>
        <v>0</v>
      </c>
      <c r="S64">
        <f t="shared" si="24"/>
        <v>0</v>
      </c>
      <c r="T64">
        <f t="shared" si="25"/>
        <v>0</v>
      </c>
      <c r="U64">
        <f t="shared" si="26"/>
        <v>0</v>
      </c>
      <c r="V64">
        <f t="shared" si="27"/>
        <v>0</v>
      </c>
      <c r="W64">
        <f t="shared" si="28"/>
        <v>0</v>
      </c>
      <c r="X64">
        <f t="shared" si="29"/>
        <v>0</v>
      </c>
      <c r="Y64">
        <f t="shared" si="30"/>
        <v>0</v>
      </c>
      <c r="AA64">
        <v>-1</v>
      </c>
      <c r="AB64">
        <f t="shared" si="31"/>
        <v>201954.73</v>
      </c>
      <c r="AC64">
        <f t="shared" si="60"/>
        <v>201954.73</v>
      </c>
      <c r="AD64">
        <f t="shared" si="61"/>
        <v>0</v>
      </c>
      <c r="AE64">
        <f t="shared" si="62"/>
        <v>0</v>
      </c>
      <c r="AF64">
        <f t="shared" si="62"/>
        <v>0</v>
      </c>
      <c r="AG64">
        <f t="shared" si="33"/>
        <v>0</v>
      </c>
      <c r="AH64">
        <f t="shared" si="63"/>
        <v>0</v>
      </c>
      <c r="AI64">
        <f t="shared" si="63"/>
        <v>0</v>
      </c>
      <c r="AJ64">
        <f t="shared" si="35"/>
        <v>0</v>
      </c>
      <c r="AK64">
        <v>201954.73</v>
      </c>
      <c r="AL64">
        <v>201954.73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2.04</v>
      </c>
      <c r="BD64" t="s">
        <v>4</v>
      </c>
      <c r="BE64" t="s">
        <v>4</v>
      </c>
      <c r="BF64" t="s">
        <v>4</v>
      </c>
      <c r="BG64" t="s">
        <v>4</v>
      </c>
      <c r="BH64">
        <v>3</v>
      </c>
      <c r="BI64">
        <v>1</v>
      </c>
      <c r="BJ64" t="s">
        <v>114</v>
      </c>
      <c r="BM64">
        <v>99</v>
      </c>
      <c r="BN64">
        <v>0</v>
      </c>
      <c r="BO64" t="s">
        <v>113</v>
      </c>
      <c r="BP64">
        <v>1</v>
      </c>
      <c r="BQ64">
        <v>30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4</v>
      </c>
      <c r="BZ64">
        <v>0</v>
      </c>
      <c r="CA64">
        <v>0</v>
      </c>
      <c r="CB64" t="s">
        <v>4</v>
      </c>
      <c r="CE64">
        <v>30</v>
      </c>
      <c r="CF64">
        <v>0</v>
      </c>
      <c r="CG64">
        <v>0</v>
      </c>
      <c r="CM64">
        <v>0</v>
      </c>
      <c r="CN64" t="s">
        <v>4</v>
      </c>
      <c r="CO64">
        <v>0</v>
      </c>
      <c r="CP64">
        <f t="shared" si="36"/>
        <v>187866.37</v>
      </c>
      <c r="CQ64">
        <f t="shared" si="37"/>
        <v>411987.65</v>
      </c>
      <c r="CR64">
        <f t="shared" si="64"/>
        <v>0</v>
      </c>
      <c r="CS64">
        <f t="shared" si="38"/>
        <v>0</v>
      </c>
      <c r="CT64">
        <f t="shared" si="39"/>
        <v>0</v>
      </c>
      <c r="CU64">
        <f t="shared" si="40"/>
        <v>0</v>
      </c>
      <c r="CV64">
        <f t="shared" si="41"/>
        <v>0</v>
      </c>
      <c r="CW64">
        <f t="shared" si="42"/>
        <v>0</v>
      </c>
      <c r="CX64">
        <f t="shared" si="43"/>
        <v>0</v>
      </c>
      <c r="CY64">
        <f>S64*(BZ64/100)</f>
        <v>0</v>
      </c>
      <c r="CZ64">
        <f>S64*(CA64/100)</f>
        <v>0</v>
      </c>
      <c r="DC64" t="s">
        <v>4</v>
      </c>
      <c r="DD64" t="s">
        <v>4</v>
      </c>
      <c r="DE64" t="s">
        <v>4</v>
      </c>
      <c r="DF64" t="s">
        <v>4</v>
      </c>
      <c r="DG64" t="s">
        <v>4</v>
      </c>
      <c r="DH64" t="s">
        <v>4</v>
      </c>
      <c r="DI64" t="s">
        <v>4</v>
      </c>
      <c r="DJ64" t="s">
        <v>4</v>
      </c>
      <c r="DK64" t="s">
        <v>4</v>
      </c>
      <c r="DL64" t="s">
        <v>4</v>
      </c>
      <c r="DM64" t="s">
        <v>4</v>
      </c>
      <c r="DN64">
        <v>105</v>
      </c>
      <c r="DO64">
        <v>77</v>
      </c>
      <c r="DP64">
        <v>1.0469999999999999</v>
      </c>
      <c r="DQ64">
        <v>1</v>
      </c>
      <c r="DU64">
        <v>1009</v>
      </c>
      <c r="DV64" t="s">
        <v>94</v>
      </c>
      <c r="DW64" t="s">
        <v>94</v>
      </c>
      <c r="DX64">
        <v>1000</v>
      </c>
      <c r="DZ64" t="s">
        <v>4</v>
      </c>
      <c r="EA64" t="s">
        <v>4</v>
      </c>
      <c r="EB64" t="s">
        <v>4</v>
      </c>
      <c r="EC64" t="s">
        <v>4</v>
      </c>
      <c r="EE64">
        <v>69252724</v>
      </c>
      <c r="EF64">
        <v>30</v>
      </c>
      <c r="EG64" t="s">
        <v>18</v>
      </c>
      <c r="EH64">
        <v>0</v>
      </c>
      <c r="EI64" t="s">
        <v>4</v>
      </c>
      <c r="EJ64">
        <v>1</v>
      </c>
      <c r="EK64">
        <v>99</v>
      </c>
      <c r="EL64" t="s">
        <v>111</v>
      </c>
      <c r="EM64" t="s">
        <v>112</v>
      </c>
      <c r="EO64" t="s">
        <v>4</v>
      </c>
      <c r="EQ64">
        <v>1024</v>
      </c>
      <c r="ER64">
        <v>201954.73</v>
      </c>
      <c r="ES64">
        <v>201954.73</v>
      </c>
      <c r="ET64">
        <v>0</v>
      </c>
      <c r="EU64">
        <v>0</v>
      </c>
      <c r="EV64">
        <v>0</v>
      </c>
      <c r="EW64">
        <v>0</v>
      </c>
      <c r="EX64">
        <v>0</v>
      </c>
      <c r="FQ64">
        <v>0</v>
      </c>
      <c r="FR64">
        <f t="shared" si="44"/>
        <v>0</v>
      </c>
      <c r="FS64">
        <v>0</v>
      </c>
      <c r="FX64">
        <v>105</v>
      </c>
      <c r="FY64">
        <v>77</v>
      </c>
      <c r="GA64" t="s">
        <v>4</v>
      </c>
      <c r="GD64">
        <v>0</v>
      </c>
      <c r="GF64">
        <v>977808223</v>
      </c>
      <c r="GG64">
        <v>2</v>
      </c>
      <c r="GH64">
        <v>1</v>
      </c>
      <c r="GI64">
        <v>2</v>
      </c>
      <c r="GJ64">
        <v>0</v>
      </c>
      <c r="GK64">
        <f>ROUND(R64*(S12)/100,2)</f>
        <v>0</v>
      </c>
      <c r="GL64">
        <f t="shared" si="45"/>
        <v>0</v>
      </c>
      <c r="GM64">
        <f t="shared" si="46"/>
        <v>187866.37</v>
      </c>
      <c r="GN64">
        <f t="shared" si="47"/>
        <v>187866.37</v>
      </c>
      <c r="GO64">
        <f t="shared" si="48"/>
        <v>0</v>
      </c>
      <c r="GP64">
        <f t="shared" si="49"/>
        <v>0</v>
      </c>
      <c r="GR64">
        <v>0</v>
      </c>
      <c r="GS64">
        <v>3</v>
      </c>
      <c r="GT64">
        <v>0</v>
      </c>
      <c r="GU64" t="s">
        <v>4</v>
      </c>
      <c r="GV64">
        <f t="shared" si="50"/>
        <v>0</v>
      </c>
      <c r="GW64">
        <v>1</v>
      </c>
      <c r="GX64">
        <f t="shared" si="51"/>
        <v>0</v>
      </c>
      <c r="HA64">
        <v>0</v>
      </c>
      <c r="HB64">
        <v>0</v>
      </c>
      <c r="HC64">
        <f t="shared" si="52"/>
        <v>0</v>
      </c>
      <c r="HE64" t="s">
        <v>4</v>
      </c>
      <c r="HF64" t="s">
        <v>4</v>
      </c>
      <c r="HM64" t="s">
        <v>4</v>
      </c>
      <c r="HN64" t="s">
        <v>4</v>
      </c>
      <c r="HO64" t="s">
        <v>4</v>
      </c>
      <c r="HP64" t="s">
        <v>4</v>
      </c>
      <c r="HQ64" t="s">
        <v>4</v>
      </c>
      <c r="IK64">
        <v>0</v>
      </c>
    </row>
    <row r="65" spans="1:255">
      <c r="A65" s="2">
        <v>17</v>
      </c>
      <c r="B65" s="2">
        <v>1</v>
      </c>
      <c r="C65" s="2">
        <f>ROW(SmtRes!A108)</f>
        <v>108</v>
      </c>
      <c r="D65" s="2">
        <f>ROW(EtalonRes!A104)</f>
        <v>104</v>
      </c>
      <c r="E65" s="2" t="s">
        <v>115</v>
      </c>
      <c r="F65" s="2" t="s">
        <v>116</v>
      </c>
      <c r="G65" s="2" t="s">
        <v>117</v>
      </c>
      <c r="H65" s="2" t="s">
        <v>118</v>
      </c>
      <c r="I65" s="2">
        <f>ROUND((228/1.5*2),9)</f>
        <v>304</v>
      </c>
      <c r="J65" s="2">
        <v>0</v>
      </c>
      <c r="K65" s="2">
        <f>ROUND((228/1.5*2),9)</f>
        <v>304</v>
      </c>
      <c r="L65" s="2"/>
      <c r="M65" s="2"/>
      <c r="N65" s="2"/>
      <c r="O65" s="2">
        <f t="shared" si="21"/>
        <v>12380.13</v>
      </c>
      <c r="P65" s="2">
        <f t="shared" si="22"/>
        <v>0</v>
      </c>
      <c r="Q65" s="2">
        <f>(ROUND((ROUND((((ET65*1.1))*AV65*I65),2)*BB65),2)+ROUND((ROUND(((AE65-((EU65*1.1)))*AV65*I65),2)*BS65),2))</f>
        <v>0</v>
      </c>
      <c r="R65" s="2">
        <f t="shared" si="23"/>
        <v>0</v>
      </c>
      <c r="S65" s="2">
        <f t="shared" si="24"/>
        <v>12380.13</v>
      </c>
      <c r="T65" s="2">
        <f t="shared" si="25"/>
        <v>0</v>
      </c>
      <c r="U65" s="2">
        <f t="shared" si="26"/>
        <v>1064.3550720000001</v>
      </c>
      <c r="V65" s="2">
        <f t="shared" si="27"/>
        <v>0</v>
      </c>
      <c r="W65" s="2">
        <f t="shared" si="28"/>
        <v>0</v>
      </c>
      <c r="X65" s="2">
        <f t="shared" si="29"/>
        <v>12999.14</v>
      </c>
      <c r="Y65" s="2">
        <f t="shared" si="30"/>
        <v>9532.7000000000007</v>
      </c>
      <c r="Z65" s="2"/>
      <c r="AA65" s="2">
        <v>70335979</v>
      </c>
      <c r="AB65" s="2">
        <f t="shared" si="31"/>
        <v>38.896000000000001</v>
      </c>
      <c r="AC65" s="2">
        <f>ROUND(((ES65*1)),6)</f>
        <v>0</v>
      </c>
      <c r="AD65" s="2">
        <f>ROUND(((((ET65*1.1))-((EU65*1.1)))+AE65),6)</f>
        <v>0</v>
      </c>
      <c r="AE65" s="2">
        <f>ROUND(((EU65*1.1)),6)</f>
        <v>0</v>
      </c>
      <c r="AF65" s="2">
        <f>ROUND(((EV65*1.1)),6)</f>
        <v>38.896000000000001</v>
      </c>
      <c r="AG65" s="2">
        <f t="shared" si="33"/>
        <v>0</v>
      </c>
      <c r="AH65" s="2">
        <f>((EW65*1.1))</f>
        <v>3.3440000000000003</v>
      </c>
      <c r="AI65" s="2">
        <f>((EX65*1.1))</f>
        <v>0</v>
      </c>
      <c r="AJ65" s="2">
        <f t="shared" si="35"/>
        <v>0</v>
      </c>
      <c r="AK65" s="2">
        <v>35.36</v>
      </c>
      <c r="AL65" s="2">
        <v>0</v>
      </c>
      <c r="AM65" s="2">
        <v>0</v>
      </c>
      <c r="AN65" s="2">
        <v>0</v>
      </c>
      <c r="AO65" s="2">
        <v>35.36</v>
      </c>
      <c r="AP65" s="2">
        <v>0</v>
      </c>
      <c r="AQ65" s="2">
        <v>3.04</v>
      </c>
      <c r="AR65" s="2">
        <v>0</v>
      </c>
      <c r="AS65" s="2">
        <v>0</v>
      </c>
      <c r="AT65" s="2">
        <v>105</v>
      </c>
      <c r="AU65" s="2">
        <v>77</v>
      </c>
      <c r="AV65" s="2">
        <v>1.0469999999999999</v>
      </c>
      <c r="AW65" s="2">
        <v>1</v>
      </c>
      <c r="AX65" s="2"/>
      <c r="AY65" s="2"/>
      <c r="AZ65" s="2">
        <v>1</v>
      </c>
      <c r="BA65" s="2">
        <v>1</v>
      </c>
      <c r="BB65" s="2">
        <v>1</v>
      </c>
      <c r="BC65" s="2">
        <v>1</v>
      </c>
      <c r="BD65" s="2" t="s">
        <v>4</v>
      </c>
      <c r="BE65" s="2" t="s">
        <v>4</v>
      </c>
      <c r="BF65" s="2" t="s">
        <v>4</v>
      </c>
      <c r="BG65" s="2" t="s">
        <v>4</v>
      </c>
      <c r="BH65" s="2">
        <v>0</v>
      </c>
      <c r="BI65" s="2">
        <v>1</v>
      </c>
      <c r="BJ65" s="2" t="s">
        <v>119</v>
      </c>
      <c r="BK65" s="2"/>
      <c r="BL65" s="2"/>
      <c r="BM65" s="2">
        <v>99</v>
      </c>
      <c r="BN65" s="2">
        <v>0</v>
      </c>
      <c r="BO65" s="2" t="s">
        <v>4</v>
      </c>
      <c r="BP65" s="2">
        <v>0</v>
      </c>
      <c r="BQ65" s="2">
        <v>30</v>
      </c>
      <c r="BR65" s="2">
        <v>0</v>
      </c>
      <c r="BS65" s="2">
        <v>1</v>
      </c>
      <c r="BT65" s="2">
        <v>1</v>
      </c>
      <c r="BU65" s="2">
        <v>1</v>
      </c>
      <c r="BV65" s="2">
        <v>1</v>
      </c>
      <c r="BW65" s="2">
        <v>1</v>
      </c>
      <c r="BX65" s="2">
        <v>1</v>
      </c>
      <c r="BY65" s="2" t="s">
        <v>4</v>
      </c>
      <c r="BZ65" s="2">
        <v>105</v>
      </c>
      <c r="CA65" s="2">
        <v>77</v>
      </c>
      <c r="CB65" s="2" t="s">
        <v>4</v>
      </c>
      <c r="CC65" s="2"/>
      <c r="CD65" s="2"/>
      <c r="CE65" s="2">
        <v>30</v>
      </c>
      <c r="CF65" s="2">
        <v>0</v>
      </c>
      <c r="CG65" s="2">
        <v>0</v>
      </c>
      <c r="CH65" s="2"/>
      <c r="CI65" s="2"/>
      <c r="CJ65" s="2"/>
      <c r="CK65" s="2"/>
      <c r="CL65" s="2"/>
      <c r="CM65" s="2">
        <v>0</v>
      </c>
      <c r="CN65" s="2" t="s">
        <v>36</v>
      </c>
      <c r="CO65" s="2">
        <v>0</v>
      </c>
      <c r="CP65" s="2">
        <f t="shared" si="36"/>
        <v>12380.13</v>
      </c>
      <c r="CQ65" s="2">
        <f t="shared" si="37"/>
        <v>0</v>
      </c>
      <c r="CR65" s="2">
        <f>(ROUND((ROUND((((ET65*1.1))*AV65*1),2)*BB65),2)+ROUND((ROUND(((AE65-((EU65*1.1)))*AV65*1),2)*BS65),2))</f>
        <v>0</v>
      </c>
      <c r="CS65" s="2">
        <f t="shared" si="38"/>
        <v>0</v>
      </c>
      <c r="CT65" s="2">
        <f t="shared" si="39"/>
        <v>40.72</v>
      </c>
      <c r="CU65" s="2">
        <f t="shared" si="40"/>
        <v>0</v>
      </c>
      <c r="CV65" s="2">
        <f t="shared" si="41"/>
        <v>3.5011680000000003</v>
      </c>
      <c r="CW65" s="2">
        <f t="shared" si="42"/>
        <v>0</v>
      </c>
      <c r="CX65" s="2">
        <f t="shared" si="43"/>
        <v>0</v>
      </c>
      <c r="CY65" s="2">
        <f>((S65*BZ65)/100)</f>
        <v>12999.136499999999</v>
      </c>
      <c r="CZ65" s="2">
        <f>((S65*CA65)/100)</f>
        <v>9532.7000999999982</v>
      </c>
      <c r="DA65" s="2"/>
      <c r="DB65" s="2">
        <v>15</v>
      </c>
      <c r="DC65" s="2" t="s">
        <v>4</v>
      </c>
      <c r="DD65" s="2" t="s">
        <v>25</v>
      </c>
      <c r="DE65" s="2" t="s">
        <v>26</v>
      </c>
      <c r="DF65" s="2" t="s">
        <v>26</v>
      </c>
      <c r="DG65" s="2" t="s">
        <v>26</v>
      </c>
      <c r="DH65" s="2" t="s">
        <v>4</v>
      </c>
      <c r="DI65" s="2" t="s">
        <v>26</v>
      </c>
      <c r="DJ65" s="2" t="s">
        <v>26</v>
      </c>
      <c r="DK65" s="2" t="s">
        <v>4</v>
      </c>
      <c r="DL65" s="2" t="s">
        <v>4</v>
      </c>
      <c r="DM65" s="2" t="s">
        <v>4</v>
      </c>
      <c r="DN65" s="2">
        <v>0</v>
      </c>
      <c r="DO65" s="2">
        <v>0</v>
      </c>
      <c r="DP65" s="2">
        <v>1</v>
      </c>
      <c r="DQ65" s="2">
        <v>1</v>
      </c>
      <c r="DR65" s="2"/>
      <c r="DS65" s="2"/>
      <c r="DT65" s="2"/>
      <c r="DU65" s="2">
        <v>1013</v>
      </c>
      <c r="DV65" s="2" t="s">
        <v>118</v>
      </c>
      <c r="DW65" s="2" t="s">
        <v>118</v>
      </c>
      <c r="DX65" s="2">
        <v>1</v>
      </c>
      <c r="DY65" s="2"/>
      <c r="DZ65" s="2" t="s">
        <v>4</v>
      </c>
      <c r="EA65" s="2" t="s">
        <v>4</v>
      </c>
      <c r="EB65" s="2" t="s">
        <v>4</v>
      </c>
      <c r="EC65" s="2" t="s">
        <v>4</v>
      </c>
      <c r="ED65" s="2"/>
      <c r="EE65" s="2">
        <v>69252724</v>
      </c>
      <c r="EF65" s="2">
        <v>30</v>
      </c>
      <c r="EG65" s="2" t="s">
        <v>18</v>
      </c>
      <c r="EH65" s="2">
        <v>0</v>
      </c>
      <c r="EI65" s="2" t="s">
        <v>4</v>
      </c>
      <c r="EJ65" s="2">
        <v>1</v>
      </c>
      <c r="EK65" s="2">
        <v>99</v>
      </c>
      <c r="EL65" s="2" t="s">
        <v>111</v>
      </c>
      <c r="EM65" s="2" t="s">
        <v>112</v>
      </c>
      <c r="EN65" s="2"/>
      <c r="EO65" s="2" t="s">
        <v>39</v>
      </c>
      <c r="EP65" s="2"/>
      <c r="EQ65" s="2">
        <v>0</v>
      </c>
      <c r="ER65" s="2">
        <v>35.36</v>
      </c>
      <c r="ES65" s="2">
        <v>0</v>
      </c>
      <c r="ET65" s="2">
        <v>0</v>
      </c>
      <c r="EU65" s="2">
        <v>0</v>
      </c>
      <c r="EV65" s="2">
        <v>35.36</v>
      </c>
      <c r="EW65" s="2">
        <v>3.04</v>
      </c>
      <c r="EX65" s="2">
        <v>0</v>
      </c>
      <c r="EY65" s="2">
        <v>0</v>
      </c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>
        <v>0</v>
      </c>
      <c r="FR65" s="2">
        <f t="shared" si="44"/>
        <v>0</v>
      </c>
      <c r="FS65" s="2">
        <v>0</v>
      </c>
      <c r="FT65" s="2"/>
      <c r="FU65" s="2"/>
      <c r="FV65" s="2"/>
      <c r="FW65" s="2"/>
      <c r="FX65" s="2">
        <v>105</v>
      </c>
      <c r="FY65" s="2">
        <v>77</v>
      </c>
      <c r="FZ65" s="2"/>
      <c r="GA65" s="2" t="s">
        <v>4</v>
      </c>
      <c r="GB65" s="2"/>
      <c r="GC65" s="2"/>
      <c r="GD65" s="2">
        <v>0</v>
      </c>
      <c r="GE65" s="2"/>
      <c r="GF65" s="2">
        <v>774955207</v>
      </c>
      <c r="GG65" s="2">
        <v>2</v>
      </c>
      <c r="GH65" s="2">
        <v>1</v>
      </c>
      <c r="GI65" s="2">
        <v>-2</v>
      </c>
      <c r="GJ65" s="2">
        <v>0</v>
      </c>
      <c r="GK65" s="2">
        <f>ROUND(R65*(R12)/100,2)</f>
        <v>0</v>
      </c>
      <c r="GL65" s="2">
        <f t="shared" si="45"/>
        <v>0</v>
      </c>
      <c r="GM65" s="2">
        <f t="shared" si="46"/>
        <v>34911.97</v>
      </c>
      <c r="GN65" s="2">
        <f t="shared" si="47"/>
        <v>34911.97</v>
      </c>
      <c r="GO65" s="2">
        <f t="shared" si="48"/>
        <v>0</v>
      </c>
      <c r="GP65" s="2">
        <f t="shared" si="49"/>
        <v>0</v>
      </c>
      <c r="GQ65" s="2"/>
      <c r="GR65" s="2">
        <v>0</v>
      </c>
      <c r="GS65" s="2">
        <v>3</v>
      </c>
      <c r="GT65" s="2">
        <v>0</v>
      </c>
      <c r="GU65" s="2" t="s">
        <v>4</v>
      </c>
      <c r="GV65" s="2">
        <f t="shared" si="50"/>
        <v>0</v>
      </c>
      <c r="GW65" s="2">
        <v>1</v>
      </c>
      <c r="GX65" s="2">
        <f t="shared" si="51"/>
        <v>0</v>
      </c>
      <c r="GY65" s="2"/>
      <c r="GZ65" s="2"/>
      <c r="HA65" s="2">
        <v>0</v>
      </c>
      <c r="HB65" s="2">
        <v>0</v>
      </c>
      <c r="HC65" s="2">
        <f t="shared" si="52"/>
        <v>0</v>
      </c>
      <c r="HD65" s="2"/>
      <c r="HE65" s="2" t="s">
        <v>4</v>
      </c>
      <c r="HF65" s="2" t="s">
        <v>4</v>
      </c>
      <c r="HG65" s="2"/>
      <c r="HH65" s="2"/>
      <c r="HI65" s="2"/>
      <c r="HJ65" s="2"/>
      <c r="HK65" s="2"/>
      <c r="HL65" s="2"/>
      <c r="HM65" s="2" t="s">
        <v>4</v>
      </c>
      <c r="HN65" s="2" t="s">
        <v>4</v>
      </c>
      <c r="HO65" s="2" t="s">
        <v>4</v>
      </c>
      <c r="HP65" s="2" t="s">
        <v>4</v>
      </c>
      <c r="HQ65" s="2" t="s">
        <v>4</v>
      </c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>
        <v>0</v>
      </c>
      <c r="IL65" s="2"/>
      <c r="IM65" s="2"/>
      <c r="IN65" s="2"/>
      <c r="IO65" s="2"/>
      <c r="IP65" s="2"/>
      <c r="IQ65" s="2"/>
      <c r="IR65" s="2"/>
      <c r="IS65" s="2"/>
      <c r="IT65" s="2"/>
      <c r="IU65" s="2"/>
    </row>
    <row r="66" spans="1:255">
      <c r="A66">
        <v>17</v>
      </c>
      <c r="B66">
        <v>1</v>
      </c>
      <c r="C66">
        <f>ROW(SmtRes!A110)</f>
        <v>110</v>
      </c>
      <c r="D66">
        <f>ROW(EtalonRes!A106)</f>
        <v>106</v>
      </c>
      <c r="E66" t="s">
        <v>115</v>
      </c>
      <c r="F66" t="s">
        <v>116</v>
      </c>
      <c r="G66" t="s">
        <v>117</v>
      </c>
      <c r="H66" t="s">
        <v>118</v>
      </c>
      <c r="I66">
        <f>ROUND((228/1.5*2),9)</f>
        <v>304</v>
      </c>
      <c r="J66">
        <v>0</v>
      </c>
      <c r="K66">
        <f>ROUND((228/1.5*2),9)</f>
        <v>304</v>
      </c>
      <c r="O66">
        <f t="shared" si="21"/>
        <v>577780.67000000004</v>
      </c>
      <c r="P66">
        <f t="shared" si="22"/>
        <v>0</v>
      </c>
      <c r="Q66">
        <f>(ROUND((ROUND((((ET66*1.1))*AV66*I66),2)*BB66),2)+ROUND((ROUND(((AE66-((EU66*1.1)))*AV66*I66),2)*BS66),2))</f>
        <v>0</v>
      </c>
      <c r="R66">
        <f t="shared" si="23"/>
        <v>0</v>
      </c>
      <c r="S66">
        <f t="shared" si="24"/>
        <v>577780.67000000004</v>
      </c>
      <c r="T66">
        <f t="shared" si="25"/>
        <v>0</v>
      </c>
      <c r="U66">
        <f t="shared" si="26"/>
        <v>1064.3550720000001</v>
      </c>
      <c r="V66">
        <f t="shared" si="27"/>
        <v>0</v>
      </c>
      <c r="W66">
        <f t="shared" si="28"/>
        <v>0</v>
      </c>
      <c r="X66">
        <f t="shared" si="29"/>
        <v>502669.18</v>
      </c>
      <c r="Y66">
        <f t="shared" si="30"/>
        <v>236890.07</v>
      </c>
      <c r="AA66">
        <v>70335976</v>
      </c>
      <c r="AB66">
        <f t="shared" si="31"/>
        <v>38.896000000000001</v>
      </c>
      <c r="AC66">
        <f>ROUND(((ES66*1)),6)</f>
        <v>0</v>
      </c>
      <c r="AD66">
        <f>ROUND(((((ET66*1.1))-((EU66*1.1)))+AE66),6)</f>
        <v>0</v>
      </c>
      <c r="AE66">
        <f>ROUND(((EU66*1.1)),6)</f>
        <v>0</v>
      </c>
      <c r="AF66">
        <f>ROUND(((EV66*1.1)),6)</f>
        <v>38.896000000000001</v>
      </c>
      <c r="AG66">
        <f t="shared" si="33"/>
        <v>0</v>
      </c>
      <c r="AH66">
        <f>((EW66*1.1))</f>
        <v>3.3440000000000003</v>
      </c>
      <c r="AI66">
        <f>((EX66*1.1))</f>
        <v>0</v>
      </c>
      <c r="AJ66">
        <f t="shared" si="35"/>
        <v>0</v>
      </c>
      <c r="AK66">
        <v>35.36</v>
      </c>
      <c r="AL66">
        <v>0</v>
      </c>
      <c r="AM66">
        <v>0</v>
      </c>
      <c r="AN66">
        <v>0</v>
      </c>
      <c r="AO66">
        <v>35.36</v>
      </c>
      <c r="AP66">
        <v>0</v>
      </c>
      <c r="AQ66">
        <v>3.04</v>
      </c>
      <c r="AR66">
        <v>0</v>
      </c>
      <c r="AS66">
        <v>0</v>
      </c>
      <c r="AT66">
        <v>87</v>
      </c>
      <c r="AU66">
        <v>41</v>
      </c>
      <c r="AV66">
        <v>1.0469999999999999</v>
      </c>
      <c r="AW66">
        <v>1</v>
      </c>
      <c r="AZ66">
        <v>1</v>
      </c>
      <c r="BA66">
        <v>46.67</v>
      </c>
      <c r="BB66">
        <v>1</v>
      </c>
      <c r="BC66">
        <v>1</v>
      </c>
      <c r="BD66" t="s">
        <v>4</v>
      </c>
      <c r="BE66" t="s">
        <v>4</v>
      </c>
      <c r="BF66" t="s">
        <v>4</v>
      </c>
      <c r="BG66" t="s">
        <v>4</v>
      </c>
      <c r="BH66">
        <v>0</v>
      </c>
      <c r="BI66">
        <v>1</v>
      </c>
      <c r="BJ66" t="s">
        <v>119</v>
      </c>
      <c r="BM66">
        <v>99</v>
      </c>
      <c r="BN66">
        <v>0</v>
      </c>
      <c r="BO66" t="s">
        <v>116</v>
      </c>
      <c r="BP66">
        <v>1</v>
      </c>
      <c r="BQ66">
        <v>30</v>
      </c>
      <c r="BR66">
        <v>0</v>
      </c>
      <c r="BS66">
        <v>46.67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4</v>
      </c>
      <c r="BZ66">
        <v>87</v>
      </c>
      <c r="CA66">
        <v>41</v>
      </c>
      <c r="CB66" t="s">
        <v>4</v>
      </c>
      <c r="CE66">
        <v>30</v>
      </c>
      <c r="CF66">
        <v>0</v>
      </c>
      <c r="CG66">
        <v>0</v>
      </c>
      <c r="CM66">
        <v>0</v>
      </c>
      <c r="CN66" t="s">
        <v>36</v>
      </c>
      <c r="CO66">
        <v>0</v>
      </c>
      <c r="CP66">
        <f t="shared" si="36"/>
        <v>577780.67000000004</v>
      </c>
      <c r="CQ66">
        <f t="shared" si="37"/>
        <v>0</v>
      </c>
      <c r="CR66">
        <f>(ROUND((ROUND((((ET66*1.1))*AV66*1),2)*BB66),2)+ROUND((ROUND(((AE66-((EU66*1.1)))*AV66*1),2)*BS66),2))</f>
        <v>0</v>
      </c>
      <c r="CS66">
        <f t="shared" si="38"/>
        <v>0</v>
      </c>
      <c r="CT66">
        <f t="shared" si="39"/>
        <v>1900.4</v>
      </c>
      <c r="CU66">
        <f t="shared" si="40"/>
        <v>0</v>
      </c>
      <c r="CV66">
        <f t="shared" si="41"/>
        <v>3.5011680000000003</v>
      </c>
      <c r="CW66">
        <f t="shared" si="42"/>
        <v>0</v>
      </c>
      <c r="CX66">
        <f t="shared" si="43"/>
        <v>0</v>
      </c>
      <c r="CY66">
        <f>S66*(BZ66/100)</f>
        <v>502669.18290000001</v>
      </c>
      <c r="CZ66">
        <f>S66*(CA66/100)</f>
        <v>236890.0747</v>
      </c>
      <c r="DB66">
        <v>16</v>
      </c>
      <c r="DC66" t="s">
        <v>4</v>
      </c>
      <c r="DD66" t="s">
        <v>25</v>
      </c>
      <c r="DE66" t="s">
        <v>26</v>
      </c>
      <c r="DF66" t="s">
        <v>26</v>
      </c>
      <c r="DG66" t="s">
        <v>26</v>
      </c>
      <c r="DH66" t="s">
        <v>4</v>
      </c>
      <c r="DI66" t="s">
        <v>26</v>
      </c>
      <c r="DJ66" t="s">
        <v>26</v>
      </c>
      <c r="DK66" t="s">
        <v>4</v>
      </c>
      <c r="DL66" t="s">
        <v>4</v>
      </c>
      <c r="DM66" t="s">
        <v>4</v>
      </c>
      <c r="DN66">
        <v>105</v>
      </c>
      <c r="DO66">
        <v>77</v>
      </c>
      <c r="DP66">
        <v>1.0469999999999999</v>
      </c>
      <c r="DQ66">
        <v>1</v>
      </c>
      <c r="DU66">
        <v>1013</v>
      </c>
      <c r="DV66" t="s">
        <v>118</v>
      </c>
      <c r="DW66" t="s">
        <v>118</v>
      </c>
      <c r="DX66">
        <v>1</v>
      </c>
      <c r="DZ66" t="s">
        <v>4</v>
      </c>
      <c r="EA66" t="s">
        <v>4</v>
      </c>
      <c r="EB66" t="s">
        <v>4</v>
      </c>
      <c r="EC66" t="s">
        <v>4</v>
      </c>
      <c r="EE66">
        <v>69252724</v>
      </c>
      <c r="EF66">
        <v>30</v>
      </c>
      <c r="EG66" t="s">
        <v>18</v>
      </c>
      <c r="EH66">
        <v>0</v>
      </c>
      <c r="EI66" t="s">
        <v>4</v>
      </c>
      <c r="EJ66">
        <v>1</v>
      </c>
      <c r="EK66">
        <v>99</v>
      </c>
      <c r="EL66" t="s">
        <v>111</v>
      </c>
      <c r="EM66" t="s">
        <v>112</v>
      </c>
      <c r="EO66" t="s">
        <v>39</v>
      </c>
      <c r="EQ66">
        <v>0</v>
      </c>
      <c r="ER66">
        <v>35.36</v>
      </c>
      <c r="ES66">
        <v>0</v>
      </c>
      <c r="ET66">
        <v>0</v>
      </c>
      <c r="EU66">
        <v>0</v>
      </c>
      <c r="EV66">
        <v>35.36</v>
      </c>
      <c r="EW66">
        <v>3.04</v>
      </c>
      <c r="EX66">
        <v>0</v>
      </c>
      <c r="EY66">
        <v>0</v>
      </c>
      <c r="FQ66">
        <v>0</v>
      </c>
      <c r="FR66">
        <f t="shared" si="44"/>
        <v>0</v>
      </c>
      <c r="FS66">
        <v>0</v>
      </c>
      <c r="FX66">
        <v>105</v>
      </c>
      <c r="FY66">
        <v>77</v>
      </c>
      <c r="GA66" t="s">
        <v>4</v>
      </c>
      <c r="GD66">
        <v>0</v>
      </c>
      <c r="GF66">
        <v>774955207</v>
      </c>
      <c r="GG66">
        <v>2</v>
      </c>
      <c r="GH66">
        <v>1</v>
      </c>
      <c r="GI66">
        <v>2</v>
      </c>
      <c r="GJ66">
        <v>0</v>
      </c>
      <c r="GK66">
        <f>ROUND(R66*(S12)/100,2)</f>
        <v>0</v>
      </c>
      <c r="GL66">
        <f t="shared" si="45"/>
        <v>0</v>
      </c>
      <c r="GM66">
        <f t="shared" si="46"/>
        <v>1317339.92</v>
      </c>
      <c r="GN66">
        <f t="shared" si="47"/>
        <v>1317339.92</v>
      </c>
      <c r="GO66">
        <f t="shared" si="48"/>
        <v>0</v>
      </c>
      <c r="GP66">
        <f t="shared" si="49"/>
        <v>0</v>
      </c>
      <c r="GR66">
        <v>0</v>
      </c>
      <c r="GS66">
        <v>3</v>
      </c>
      <c r="GT66">
        <v>0</v>
      </c>
      <c r="GU66" t="s">
        <v>4</v>
      </c>
      <c r="GV66">
        <f t="shared" si="50"/>
        <v>0</v>
      </c>
      <c r="GW66">
        <v>1</v>
      </c>
      <c r="GX66">
        <f t="shared" si="51"/>
        <v>0</v>
      </c>
      <c r="HA66">
        <v>0</v>
      </c>
      <c r="HB66">
        <v>0</v>
      </c>
      <c r="HC66">
        <f t="shared" si="52"/>
        <v>0</v>
      </c>
      <c r="HE66" t="s">
        <v>4</v>
      </c>
      <c r="HF66" t="s">
        <v>4</v>
      </c>
      <c r="HM66" t="s">
        <v>4</v>
      </c>
      <c r="HN66" t="s">
        <v>4</v>
      </c>
      <c r="HO66" t="s">
        <v>4</v>
      </c>
      <c r="HP66" t="s">
        <v>4</v>
      </c>
      <c r="HQ66" t="s">
        <v>4</v>
      </c>
      <c r="IK66">
        <v>0</v>
      </c>
    </row>
    <row r="67" spans="1:255">
      <c r="A67" s="2">
        <v>18</v>
      </c>
      <c r="B67" s="2">
        <v>1</v>
      </c>
      <c r="C67" s="2">
        <v>108</v>
      </c>
      <c r="D67" s="2"/>
      <c r="E67" s="2" t="s">
        <v>120</v>
      </c>
      <c r="F67" s="2" t="s">
        <v>121</v>
      </c>
      <c r="G67" s="2" t="s">
        <v>593</v>
      </c>
      <c r="H67" s="2" t="s">
        <v>94</v>
      </c>
      <c r="I67" s="2">
        <f>I65*J67</f>
        <v>4.5599999999999996</v>
      </c>
      <c r="J67" s="2">
        <v>1.4999999999999999E-2</v>
      </c>
      <c r="K67" s="2">
        <v>1.4999999999999999E-2</v>
      </c>
      <c r="L67" s="2"/>
      <c r="M67" s="2"/>
      <c r="N67" s="2"/>
      <c r="O67" s="2">
        <f t="shared" si="21"/>
        <v>670703.04</v>
      </c>
      <c r="P67" s="2">
        <f t="shared" si="22"/>
        <v>670703.04</v>
      </c>
      <c r="Q67" s="2">
        <f t="shared" ref="Q67:Q74" si="65">(ROUND((ROUND(((ET67)*AV67*I67),2)*BB67),2)+ROUND((ROUND(((AE67-(EU67))*AV67*I67),2)*BS67),2))</f>
        <v>0</v>
      </c>
      <c r="R67" s="2">
        <f t="shared" si="23"/>
        <v>0</v>
      </c>
      <c r="S67" s="2">
        <f t="shared" si="24"/>
        <v>0</v>
      </c>
      <c r="T67" s="2">
        <f t="shared" si="25"/>
        <v>0</v>
      </c>
      <c r="U67" s="2">
        <f t="shared" si="26"/>
        <v>0</v>
      </c>
      <c r="V67" s="2">
        <f t="shared" si="27"/>
        <v>0</v>
      </c>
      <c r="W67" s="2">
        <f t="shared" si="28"/>
        <v>0</v>
      </c>
      <c r="X67" s="2">
        <f t="shared" si="29"/>
        <v>0</v>
      </c>
      <c r="Y67" s="2">
        <f t="shared" si="30"/>
        <v>0</v>
      </c>
      <c r="Z67" s="2"/>
      <c r="AA67" s="2">
        <v>70335979</v>
      </c>
      <c r="AB67" s="2">
        <f t="shared" si="31"/>
        <v>147084</v>
      </c>
      <c r="AC67" s="2">
        <f t="shared" ref="AC67:AC74" si="66">ROUND((ES67),6)</f>
        <v>147084</v>
      </c>
      <c r="AD67" s="2">
        <f t="shared" ref="AD67:AD74" si="67">ROUND((((ET67)-(EU67))+AE67),6)</f>
        <v>0</v>
      </c>
      <c r="AE67" s="2">
        <f t="shared" ref="AE67:AF74" si="68">ROUND((EU67),6)</f>
        <v>0</v>
      </c>
      <c r="AF67" s="2">
        <f t="shared" si="68"/>
        <v>0</v>
      </c>
      <c r="AG67" s="2">
        <f t="shared" si="33"/>
        <v>0</v>
      </c>
      <c r="AH67" s="2">
        <f t="shared" ref="AH67:AI74" si="69">(EW67)</f>
        <v>0</v>
      </c>
      <c r="AI67" s="2">
        <f t="shared" si="69"/>
        <v>0</v>
      </c>
      <c r="AJ67" s="2">
        <f t="shared" si="35"/>
        <v>0</v>
      </c>
      <c r="AK67" s="2">
        <v>147084</v>
      </c>
      <c r="AL67" s="2">
        <v>147084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105</v>
      </c>
      <c r="AU67" s="2">
        <v>77</v>
      </c>
      <c r="AV67" s="2">
        <v>1.0469999999999999</v>
      </c>
      <c r="AW67" s="2">
        <v>1</v>
      </c>
      <c r="AX67" s="2"/>
      <c r="AY67" s="2"/>
      <c r="AZ67" s="2">
        <v>1</v>
      </c>
      <c r="BA67" s="2">
        <v>1</v>
      </c>
      <c r="BB67" s="2">
        <v>1</v>
      </c>
      <c r="BC67" s="2">
        <v>1</v>
      </c>
      <c r="BD67" s="2" t="s">
        <v>4</v>
      </c>
      <c r="BE67" s="2" t="s">
        <v>4</v>
      </c>
      <c r="BF67" s="2" t="s">
        <v>4</v>
      </c>
      <c r="BG67" s="2" t="s">
        <v>4</v>
      </c>
      <c r="BH67" s="2">
        <v>3</v>
      </c>
      <c r="BI67" s="2">
        <v>1</v>
      </c>
      <c r="BJ67" s="2" t="s">
        <v>122</v>
      </c>
      <c r="BK67" s="2"/>
      <c r="BL67" s="2"/>
      <c r="BM67" s="2">
        <v>99</v>
      </c>
      <c r="BN67" s="2">
        <v>0</v>
      </c>
      <c r="BO67" s="2" t="s">
        <v>4</v>
      </c>
      <c r="BP67" s="2">
        <v>0</v>
      </c>
      <c r="BQ67" s="2">
        <v>30</v>
      </c>
      <c r="BR67" s="2">
        <v>0</v>
      </c>
      <c r="BS67" s="2">
        <v>1</v>
      </c>
      <c r="BT67" s="2">
        <v>1</v>
      </c>
      <c r="BU67" s="2">
        <v>1</v>
      </c>
      <c r="BV67" s="2">
        <v>1</v>
      </c>
      <c r="BW67" s="2">
        <v>1</v>
      </c>
      <c r="BX67" s="2">
        <v>1</v>
      </c>
      <c r="BY67" s="2" t="s">
        <v>4</v>
      </c>
      <c r="BZ67" s="2">
        <v>105</v>
      </c>
      <c r="CA67" s="2">
        <v>77</v>
      </c>
      <c r="CB67" s="2" t="s">
        <v>4</v>
      </c>
      <c r="CC67" s="2"/>
      <c r="CD67" s="2"/>
      <c r="CE67" s="2">
        <v>30</v>
      </c>
      <c r="CF67" s="2">
        <v>0</v>
      </c>
      <c r="CG67" s="2">
        <v>0</v>
      </c>
      <c r="CH67" s="2"/>
      <c r="CI67" s="2"/>
      <c r="CJ67" s="2"/>
      <c r="CK67" s="2"/>
      <c r="CL67" s="2"/>
      <c r="CM67" s="2">
        <v>0</v>
      </c>
      <c r="CN67" s="2" t="s">
        <v>36</v>
      </c>
      <c r="CO67" s="2">
        <v>0</v>
      </c>
      <c r="CP67" s="2">
        <f t="shared" si="36"/>
        <v>670703.04</v>
      </c>
      <c r="CQ67" s="2">
        <f t="shared" si="37"/>
        <v>147084</v>
      </c>
      <c r="CR67" s="2">
        <f t="shared" ref="CR67:CR74" si="70">(ROUND((ROUND(((ET67)*AV67*1),2)*BB67),2)+ROUND((ROUND(((AE67-(EU67))*AV67*1),2)*BS67),2))</f>
        <v>0</v>
      </c>
      <c r="CS67" s="2">
        <f t="shared" si="38"/>
        <v>0</v>
      </c>
      <c r="CT67" s="2">
        <f t="shared" si="39"/>
        <v>0</v>
      </c>
      <c r="CU67" s="2">
        <f t="shared" si="40"/>
        <v>0</v>
      </c>
      <c r="CV67" s="2">
        <f t="shared" si="41"/>
        <v>0</v>
      </c>
      <c r="CW67" s="2">
        <f t="shared" si="42"/>
        <v>0</v>
      </c>
      <c r="CX67" s="2">
        <f t="shared" si="43"/>
        <v>0</v>
      </c>
      <c r="CY67" s="2">
        <f>((S67*BZ67)/100)</f>
        <v>0</v>
      </c>
      <c r="CZ67" s="2">
        <f>((S67*CA67)/100)</f>
        <v>0</v>
      </c>
      <c r="DA67" s="2"/>
      <c r="DB67" s="2"/>
      <c r="DC67" s="2" t="s">
        <v>4</v>
      </c>
      <c r="DD67" s="2" t="s">
        <v>4</v>
      </c>
      <c r="DE67" s="2" t="s">
        <v>4</v>
      </c>
      <c r="DF67" s="2" t="s">
        <v>4</v>
      </c>
      <c r="DG67" s="2" t="s">
        <v>4</v>
      </c>
      <c r="DH67" s="2" t="s">
        <v>4</v>
      </c>
      <c r="DI67" s="2" t="s">
        <v>4</v>
      </c>
      <c r="DJ67" s="2" t="s">
        <v>4</v>
      </c>
      <c r="DK67" s="2" t="s">
        <v>4</v>
      </c>
      <c r="DL67" s="2" t="s">
        <v>4</v>
      </c>
      <c r="DM67" s="2" t="s">
        <v>4</v>
      </c>
      <c r="DN67" s="2">
        <v>0</v>
      </c>
      <c r="DO67" s="2">
        <v>0</v>
      </c>
      <c r="DP67" s="2">
        <v>1</v>
      </c>
      <c r="DQ67" s="2">
        <v>1</v>
      </c>
      <c r="DR67" s="2"/>
      <c r="DS67" s="2"/>
      <c r="DT67" s="2"/>
      <c r="DU67" s="2">
        <v>1009</v>
      </c>
      <c r="DV67" s="2" t="s">
        <v>94</v>
      </c>
      <c r="DW67" s="2" t="s">
        <v>94</v>
      </c>
      <c r="DX67" s="2">
        <v>1000</v>
      </c>
      <c r="DY67" s="2"/>
      <c r="DZ67" s="2" t="s">
        <v>4</v>
      </c>
      <c r="EA67" s="2" t="s">
        <v>4</v>
      </c>
      <c r="EB67" s="2" t="s">
        <v>4</v>
      </c>
      <c r="EC67" s="2" t="s">
        <v>4</v>
      </c>
      <c r="ED67" s="2"/>
      <c r="EE67" s="2">
        <v>69252724</v>
      </c>
      <c r="EF67" s="2">
        <v>30</v>
      </c>
      <c r="EG67" s="2" t="s">
        <v>18</v>
      </c>
      <c r="EH67" s="2">
        <v>0</v>
      </c>
      <c r="EI67" s="2" t="s">
        <v>4</v>
      </c>
      <c r="EJ67" s="2">
        <v>1</v>
      </c>
      <c r="EK67" s="2">
        <v>99</v>
      </c>
      <c r="EL67" s="2" t="s">
        <v>111</v>
      </c>
      <c r="EM67" s="2" t="s">
        <v>112</v>
      </c>
      <c r="EN67" s="2"/>
      <c r="EO67" s="2" t="s">
        <v>39</v>
      </c>
      <c r="EP67" s="2"/>
      <c r="EQ67" s="2">
        <v>0</v>
      </c>
      <c r="ER67" s="2">
        <v>147084</v>
      </c>
      <c r="ES67" s="2">
        <v>147084</v>
      </c>
      <c r="ET67" s="2">
        <v>0</v>
      </c>
      <c r="EU67" s="2">
        <v>0</v>
      </c>
      <c r="EV67" s="2">
        <v>0</v>
      </c>
      <c r="EW67" s="2">
        <v>0</v>
      </c>
      <c r="EX67" s="2">
        <v>0</v>
      </c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>
        <v>0</v>
      </c>
      <c r="FR67" s="2">
        <f t="shared" si="44"/>
        <v>0</v>
      </c>
      <c r="FS67" s="2">
        <v>0</v>
      </c>
      <c r="FT67" s="2"/>
      <c r="FU67" s="2"/>
      <c r="FV67" s="2"/>
      <c r="FW67" s="2"/>
      <c r="FX67" s="2">
        <v>105</v>
      </c>
      <c r="FY67" s="2">
        <v>77</v>
      </c>
      <c r="FZ67" s="2"/>
      <c r="GA67" s="2" t="s">
        <v>4</v>
      </c>
      <c r="GB67" s="2"/>
      <c r="GC67" s="2"/>
      <c r="GD67" s="2">
        <v>0</v>
      </c>
      <c r="GE67" s="2"/>
      <c r="GF67" s="2">
        <v>136580940</v>
      </c>
      <c r="GG67" s="2">
        <v>2</v>
      </c>
      <c r="GH67" s="2">
        <v>1</v>
      </c>
      <c r="GI67" s="2">
        <v>-2</v>
      </c>
      <c r="GJ67" s="2">
        <v>0</v>
      </c>
      <c r="GK67" s="2">
        <f>ROUND(R67*(R12)/100,2)</f>
        <v>0</v>
      </c>
      <c r="GL67" s="2">
        <f t="shared" si="45"/>
        <v>0</v>
      </c>
      <c r="GM67" s="2">
        <f t="shared" si="46"/>
        <v>670703.04</v>
      </c>
      <c r="GN67" s="2">
        <f t="shared" si="47"/>
        <v>670703.04</v>
      </c>
      <c r="GO67" s="2">
        <f t="shared" si="48"/>
        <v>0</v>
      </c>
      <c r="GP67" s="2">
        <f t="shared" si="49"/>
        <v>0</v>
      </c>
      <c r="GQ67" s="2"/>
      <c r="GR67" s="2">
        <v>0</v>
      </c>
      <c r="GS67" s="2">
        <v>3</v>
      </c>
      <c r="GT67" s="2">
        <v>0</v>
      </c>
      <c r="GU67" s="2" t="s">
        <v>4</v>
      </c>
      <c r="GV67" s="2">
        <f t="shared" si="50"/>
        <v>0</v>
      </c>
      <c r="GW67" s="2">
        <v>1</v>
      </c>
      <c r="GX67" s="2">
        <f t="shared" si="51"/>
        <v>0</v>
      </c>
      <c r="GY67" s="2"/>
      <c r="GZ67" s="2"/>
      <c r="HA67" s="2">
        <v>0</v>
      </c>
      <c r="HB67" s="2">
        <v>0</v>
      </c>
      <c r="HC67" s="2">
        <f t="shared" si="52"/>
        <v>0</v>
      </c>
      <c r="HD67" s="2"/>
      <c r="HE67" s="2" t="s">
        <v>4</v>
      </c>
      <c r="HF67" s="2" t="s">
        <v>4</v>
      </c>
      <c r="HG67" s="2"/>
      <c r="HH67" s="2"/>
      <c r="HI67" s="2"/>
      <c r="HJ67" s="2"/>
      <c r="HK67" s="2"/>
      <c r="HL67" s="2"/>
      <c r="HM67" s="2" t="s">
        <v>25</v>
      </c>
      <c r="HN67" s="2" t="s">
        <v>4</v>
      </c>
      <c r="HO67" s="2" t="s">
        <v>4</v>
      </c>
      <c r="HP67" s="2" t="s">
        <v>4</v>
      </c>
      <c r="HQ67" s="2" t="s">
        <v>4</v>
      </c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>
        <v>0</v>
      </c>
      <c r="IL67" s="2"/>
      <c r="IM67" s="2"/>
      <c r="IN67" s="2"/>
      <c r="IO67" s="2"/>
      <c r="IP67" s="2"/>
      <c r="IQ67" s="2"/>
      <c r="IR67" s="2"/>
      <c r="IS67" s="2"/>
      <c r="IT67" s="2"/>
      <c r="IU67" s="2"/>
    </row>
    <row r="68" spans="1:255">
      <c r="A68">
        <v>18</v>
      </c>
      <c r="B68">
        <v>1</v>
      </c>
      <c r="C68">
        <v>110</v>
      </c>
      <c r="E68" t="s">
        <v>120</v>
      </c>
      <c r="F68" t="s">
        <v>121</v>
      </c>
      <c r="G68" t="s">
        <v>593</v>
      </c>
      <c r="H68" t="s">
        <v>94</v>
      </c>
      <c r="I68">
        <f>I66*J68</f>
        <v>4.5599999999999996</v>
      </c>
      <c r="J68">
        <v>1.4999999999999999E-2</v>
      </c>
      <c r="K68">
        <v>1.4999999999999999E-2</v>
      </c>
      <c r="O68">
        <f t="shared" si="21"/>
        <v>1663343.54</v>
      </c>
      <c r="P68">
        <f t="shared" si="22"/>
        <v>1663343.54</v>
      </c>
      <c r="Q68">
        <f t="shared" si="65"/>
        <v>0</v>
      </c>
      <c r="R68">
        <f t="shared" si="23"/>
        <v>0</v>
      </c>
      <c r="S68">
        <f t="shared" si="24"/>
        <v>0</v>
      </c>
      <c r="T68">
        <f t="shared" si="25"/>
        <v>0</v>
      </c>
      <c r="U68">
        <f t="shared" si="26"/>
        <v>0</v>
      </c>
      <c r="V68">
        <f t="shared" si="27"/>
        <v>0</v>
      </c>
      <c r="W68">
        <f t="shared" si="28"/>
        <v>0</v>
      </c>
      <c r="X68">
        <f t="shared" si="29"/>
        <v>0</v>
      </c>
      <c r="Y68">
        <f t="shared" si="30"/>
        <v>0</v>
      </c>
      <c r="AA68">
        <v>70335976</v>
      </c>
      <c r="AB68">
        <f t="shared" si="31"/>
        <v>147084</v>
      </c>
      <c r="AC68">
        <f t="shared" si="66"/>
        <v>147084</v>
      </c>
      <c r="AD68">
        <f t="shared" si="67"/>
        <v>0</v>
      </c>
      <c r="AE68">
        <f t="shared" si="68"/>
        <v>0</v>
      </c>
      <c r="AF68">
        <f t="shared" si="68"/>
        <v>0</v>
      </c>
      <c r="AG68">
        <f t="shared" si="33"/>
        <v>0</v>
      </c>
      <c r="AH68">
        <f t="shared" si="69"/>
        <v>0</v>
      </c>
      <c r="AI68">
        <f t="shared" si="69"/>
        <v>0</v>
      </c>
      <c r="AJ68">
        <f t="shared" si="35"/>
        <v>0</v>
      </c>
      <c r="AK68">
        <v>147084</v>
      </c>
      <c r="AL68">
        <v>147084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2.48</v>
      </c>
      <c r="BD68" t="s">
        <v>4</v>
      </c>
      <c r="BE68" t="s">
        <v>4</v>
      </c>
      <c r="BF68" t="s">
        <v>4</v>
      </c>
      <c r="BG68" t="s">
        <v>4</v>
      </c>
      <c r="BH68">
        <v>3</v>
      </c>
      <c r="BI68">
        <v>1</v>
      </c>
      <c r="BJ68" t="s">
        <v>122</v>
      </c>
      <c r="BM68">
        <v>99</v>
      </c>
      <c r="BN68">
        <v>0</v>
      </c>
      <c r="BO68" t="s">
        <v>121</v>
      </c>
      <c r="BP68">
        <v>1</v>
      </c>
      <c r="BQ68">
        <v>30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4</v>
      </c>
      <c r="BZ68">
        <v>0</v>
      </c>
      <c r="CA68">
        <v>0</v>
      </c>
      <c r="CB68" t="s">
        <v>4</v>
      </c>
      <c r="CE68">
        <v>30</v>
      </c>
      <c r="CF68">
        <v>0</v>
      </c>
      <c r="CG68">
        <v>0</v>
      </c>
      <c r="CM68">
        <v>0</v>
      </c>
      <c r="CN68" t="s">
        <v>36</v>
      </c>
      <c r="CO68">
        <v>0</v>
      </c>
      <c r="CP68">
        <f t="shared" si="36"/>
        <v>1663343.54</v>
      </c>
      <c r="CQ68">
        <f t="shared" si="37"/>
        <v>364768.32</v>
      </c>
      <c r="CR68">
        <f t="shared" si="70"/>
        <v>0</v>
      </c>
      <c r="CS68">
        <f t="shared" si="38"/>
        <v>0</v>
      </c>
      <c r="CT68">
        <f t="shared" si="39"/>
        <v>0</v>
      </c>
      <c r="CU68">
        <f t="shared" si="40"/>
        <v>0</v>
      </c>
      <c r="CV68">
        <f t="shared" si="41"/>
        <v>0</v>
      </c>
      <c r="CW68">
        <f t="shared" si="42"/>
        <v>0</v>
      </c>
      <c r="CX68">
        <f t="shared" si="43"/>
        <v>0</v>
      </c>
      <c r="CY68">
        <f>S68*(BZ68/100)</f>
        <v>0</v>
      </c>
      <c r="CZ68">
        <f>S68*(CA68/100)</f>
        <v>0</v>
      </c>
      <c r="DC68" t="s">
        <v>4</v>
      </c>
      <c r="DD68" t="s">
        <v>4</v>
      </c>
      <c r="DE68" t="s">
        <v>4</v>
      </c>
      <c r="DF68" t="s">
        <v>4</v>
      </c>
      <c r="DG68" t="s">
        <v>4</v>
      </c>
      <c r="DH68" t="s">
        <v>4</v>
      </c>
      <c r="DI68" t="s">
        <v>4</v>
      </c>
      <c r="DJ68" t="s">
        <v>4</v>
      </c>
      <c r="DK68" t="s">
        <v>4</v>
      </c>
      <c r="DL68" t="s">
        <v>4</v>
      </c>
      <c r="DM68" t="s">
        <v>4</v>
      </c>
      <c r="DN68">
        <v>105</v>
      </c>
      <c r="DO68">
        <v>77</v>
      </c>
      <c r="DP68">
        <v>1.0469999999999999</v>
      </c>
      <c r="DQ68">
        <v>1</v>
      </c>
      <c r="DU68">
        <v>1009</v>
      </c>
      <c r="DV68" t="s">
        <v>94</v>
      </c>
      <c r="DW68" t="s">
        <v>94</v>
      </c>
      <c r="DX68">
        <v>1000</v>
      </c>
      <c r="DZ68" t="s">
        <v>4</v>
      </c>
      <c r="EA68" t="s">
        <v>4</v>
      </c>
      <c r="EB68" t="s">
        <v>4</v>
      </c>
      <c r="EC68" t="s">
        <v>4</v>
      </c>
      <c r="EE68">
        <v>69252724</v>
      </c>
      <c r="EF68">
        <v>30</v>
      </c>
      <c r="EG68" t="s">
        <v>18</v>
      </c>
      <c r="EH68">
        <v>0</v>
      </c>
      <c r="EI68" t="s">
        <v>4</v>
      </c>
      <c r="EJ68">
        <v>1</v>
      </c>
      <c r="EK68">
        <v>99</v>
      </c>
      <c r="EL68" t="s">
        <v>111</v>
      </c>
      <c r="EM68" t="s">
        <v>112</v>
      </c>
      <c r="EO68" t="s">
        <v>39</v>
      </c>
      <c r="EQ68">
        <v>0</v>
      </c>
      <c r="ER68">
        <v>147084</v>
      </c>
      <c r="ES68">
        <v>147084</v>
      </c>
      <c r="ET68">
        <v>0</v>
      </c>
      <c r="EU68">
        <v>0</v>
      </c>
      <c r="EV68">
        <v>0</v>
      </c>
      <c r="EW68">
        <v>0</v>
      </c>
      <c r="EX68">
        <v>0</v>
      </c>
      <c r="FQ68">
        <v>0</v>
      </c>
      <c r="FR68">
        <f t="shared" si="44"/>
        <v>0</v>
      </c>
      <c r="FS68">
        <v>0</v>
      </c>
      <c r="FX68">
        <v>105</v>
      </c>
      <c r="FY68">
        <v>77</v>
      </c>
      <c r="GA68" t="s">
        <v>4</v>
      </c>
      <c r="GD68">
        <v>0</v>
      </c>
      <c r="GF68">
        <v>136580940</v>
      </c>
      <c r="GG68">
        <v>2</v>
      </c>
      <c r="GH68">
        <v>1</v>
      </c>
      <c r="GI68">
        <v>2</v>
      </c>
      <c r="GJ68">
        <v>0</v>
      </c>
      <c r="GK68">
        <f>ROUND(R68*(S12)/100,2)</f>
        <v>0</v>
      </c>
      <c r="GL68">
        <f t="shared" si="45"/>
        <v>0</v>
      </c>
      <c r="GM68">
        <f t="shared" si="46"/>
        <v>1663343.54</v>
      </c>
      <c r="GN68">
        <f t="shared" si="47"/>
        <v>1663343.54</v>
      </c>
      <c r="GO68">
        <f t="shared" si="48"/>
        <v>0</v>
      </c>
      <c r="GP68">
        <f t="shared" si="49"/>
        <v>0</v>
      </c>
      <c r="GR68">
        <v>0</v>
      </c>
      <c r="GS68">
        <v>3</v>
      </c>
      <c r="GT68">
        <v>0</v>
      </c>
      <c r="GU68" t="s">
        <v>4</v>
      </c>
      <c r="GV68">
        <f t="shared" si="50"/>
        <v>0</v>
      </c>
      <c r="GW68">
        <v>1</v>
      </c>
      <c r="GX68">
        <f t="shared" si="51"/>
        <v>0</v>
      </c>
      <c r="HA68">
        <v>0</v>
      </c>
      <c r="HB68">
        <v>0</v>
      </c>
      <c r="HC68">
        <f t="shared" si="52"/>
        <v>0</v>
      </c>
      <c r="HE68" t="s">
        <v>4</v>
      </c>
      <c r="HF68" t="s">
        <v>4</v>
      </c>
      <c r="HM68" t="s">
        <v>25</v>
      </c>
      <c r="HN68" t="s">
        <v>4</v>
      </c>
      <c r="HO68" t="s">
        <v>4</v>
      </c>
      <c r="HP68" t="s">
        <v>4</v>
      </c>
      <c r="HQ68" t="s">
        <v>4</v>
      </c>
      <c r="IK68">
        <v>0</v>
      </c>
    </row>
    <row r="69" spans="1:255">
      <c r="A69" s="2">
        <v>17</v>
      </c>
      <c r="B69" s="2">
        <v>1</v>
      </c>
      <c r="C69" s="2">
        <f>ROW(SmtRes!A116)</f>
        <v>116</v>
      </c>
      <c r="D69" s="2">
        <f>ROW(EtalonRes!A112)</f>
        <v>112</v>
      </c>
      <c r="E69" s="2" t="s">
        <v>4</v>
      </c>
      <c r="F69" s="2" t="s">
        <v>123</v>
      </c>
      <c r="G69" s="2" t="s">
        <v>124</v>
      </c>
      <c r="H69" s="2" t="s">
        <v>34</v>
      </c>
      <c r="I69" s="2">
        <f>ROUND(1*2*3/1000,9)</f>
        <v>6.0000000000000001E-3</v>
      </c>
      <c r="J69" s="2">
        <v>0</v>
      </c>
      <c r="K69" s="2">
        <f>ROUND(1*2*3/1000,9)</f>
        <v>6.0000000000000001E-3</v>
      </c>
      <c r="L69" s="2"/>
      <c r="M69" s="2"/>
      <c r="N69" s="2"/>
      <c r="O69" s="2">
        <f t="shared" si="21"/>
        <v>143.21</v>
      </c>
      <c r="P69" s="2">
        <f t="shared" si="22"/>
        <v>131.54</v>
      </c>
      <c r="Q69" s="2">
        <f t="shared" si="65"/>
        <v>0</v>
      </c>
      <c r="R69" s="2">
        <f t="shared" si="23"/>
        <v>0</v>
      </c>
      <c r="S69" s="2">
        <f t="shared" si="24"/>
        <v>11.67</v>
      </c>
      <c r="T69" s="2">
        <f t="shared" si="25"/>
        <v>0</v>
      </c>
      <c r="U69" s="2">
        <f t="shared" si="26"/>
        <v>1.043526</v>
      </c>
      <c r="V69" s="2">
        <f t="shared" si="27"/>
        <v>0</v>
      </c>
      <c r="W69" s="2">
        <f t="shared" si="28"/>
        <v>0</v>
      </c>
      <c r="X69" s="2">
        <f t="shared" si="29"/>
        <v>13.07</v>
      </c>
      <c r="Y69" s="2">
        <f t="shared" si="30"/>
        <v>8.17</v>
      </c>
      <c r="Z69" s="2"/>
      <c r="AA69" s="2">
        <v>-1</v>
      </c>
      <c r="AB69" s="2">
        <f t="shared" si="31"/>
        <v>22103.27</v>
      </c>
      <c r="AC69" s="2">
        <f t="shared" si="66"/>
        <v>20280.93</v>
      </c>
      <c r="AD69" s="2">
        <f t="shared" si="67"/>
        <v>0</v>
      </c>
      <c r="AE69" s="2">
        <f t="shared" si="68"/>
        <v>0</v>
      </c>
      <c r="AF69" s="2">
        <f t="shared" si="68"/>
        <v>1822.34</v>
      </c>
      <c r="AG69" s="2">
        <f t="shared" si="33"/>
        <v>0</v>
      </c>
      <c r="AH69" s="2">
        <f t="shared" si="69"/>
        <v>163</v>
      </c>
      <c r="AI69" s="2">
        <f t="shared" si="69"/>
        <v>0</v>
      </c>
      <c r="AJ69" s="2">
        <f t="shared" si="35"/>
        <v>0</v>
      </c>
      <c r="AK69" s="2">
        <v>22103.27</v>
      </c>
      <c r="AL69" s="2">
        <v>20280.93</v>
      </c>
      <c r="AM69" s="2">
        <v>0</v>
      </c>
      <c r="AN69" s="2">
        <v>0</v>
      </c>
      <c r="AO69" s="2">
        <v>1822.34</v>
      </c>
      <c r="AP69" s="2">
        <v>0</v>
      </c>
      <c r="AQ69" s="2">
        <v>163</v>
      </c>
      <c r="AR69" s="2">
        <v>0</v>
      </c>
      <c r="AS69" s="2">
        <v>0</v>
      </c>
      <c r="AT69" s="2">
        <v>112</v>
      </c>
      <c r="AU69" s="2">
        <v>70</v>
      </c>
      <c r="AV69" s="2">
        <v>1.0669999999999999</v>
      </c>
      <c r="AW69" s="2">
        <v>1.081</v>
      </c>
      <c r="AX69" s="2"/>
      <c r="AY69" s="2"/>
      <c r="AZ69" s="2">
        <v>1</v>
      </c>
      <c r="BA69" s="2">
        <v>1</v>
      </c>
      <c r="BB69" s="2">
        <v>1</v>
      </c>
      <c r="BC69" s="2">
        <v>1</v>
      </c>
      <c r="BD69" s="2" t="s">
        <v>4</v>
      </c>
      <c r="BE69" s="2" t="s">
        <v>4</v>
      </c>
      <c r="BF69" s="2" t="s">
        <v>4</v>
      </c>
      <c r="BG69" s="2" t="s">
        <v>4</v>
      </c>
      <c r="BH69" s="2">
        <v>0</v>
      </c>
      <c r="BI69" s="2">
        <v>1</v>
      </c>
      <c r="BJ69" s="2" t="s">
        <v>125</v>
      </c>
      <c r="BK69" s="2"/>
      <c r="BL69" s="2"/>
      <c r="BM69" s="2">
        <v>242</v>
      </c>
      <c r="BN69" s="2">
        <v>0</v>
      </c>
      <c r="BO69" s="2" t="s">
        <v>4</v>
      </c>
      <c r="BP69" s="2">
        <v>0</v>
      </c>
      <c r="BQ69" s="2">
        <v>30</v>
      </c>
      <c r="BR69" s="2">
        <v>0</v>
      </c>
      <c r="BS69" s="2">
        <v>1</v>
      </c>
      <c r="BT69" s="2">
        <v>1</v>
      </c>
      <c r="BU69" s="2">
        <v>1</v>
      </c>
      <c r="BV69" s="2">
        <v>1</v>
      </c>
      <c r="BW69" s="2">
        <v>1</v>
      </c>
      <c r="BX69" s="2">
        <v>1</v>
      </c>
      <c r="BY69" s="2" t="s">
        <v>4</v>
      </c>
      <c r="BZ69" s="2">
        <v>112</v>
      </c>
      <c r="CA69" s="2">
        <v>70</v>
      </c>
      <c r="CB69" s="2" t="s">
        <v>4</v>
      </c>
      <c r="CC69" s="2"/>
      <c r="CD69" s="2"/>
      <c r="CE69" s="2">
        <v>30</v>
      </c>
      <c r="CF69" s="2">
        <v>0</v>
      </c>
      <c r="CG69" s="2">
        <v>0</v>
      </c>
      <c r="CH69" s="2"/>
      <c r="CI69" s="2"/>
      <c r="CJ69" s="2"/>
      <c r="CK69" s="2"/>
      <c r="CL69" s="2"/>
      <c r="CM69" s="2">
        <v>0</v>
      </c>
      <c r="CN69" s="2" t="s">
        <v>4</v>
      </c>
      <c r="CO69" s="2">
        <v>0</v>
      </c>
      <c r="CP69" s="2">
        <f t="shared" si="36"/>
        <v>143.20999999999998</v>
      </c>
      <c r="CQ69" s="2">
        <f t="shared" si="37"/>
        <v>21923.69</v>
      </c>
      <c r="CR69" s="2">
        <f t="shared" si="70"/>
        <v>0</v>
      </c>
      <c r="CS69" s="2">
        <f t="shared" si="38"/>
        <v>0</v>
      </c>
      <c r="CT69" s="2">
        <f t="shared" si="39"/>
        <v>1944.44</v>
      </c>
      <c r="CU69" s="2">
        <f t="shared" si="40"/>
        <v>0</v>
      </c>
      <c r="CV69" s="2">
        <f t="shared" si="41"/>
        <v>173.92099999999999</v>
      </c>
      <c r="CW69" s="2">
        <f t="shared" si="42"/>
        <v>0</v>
      </c>
      <c r="CX69" s="2">
        <f t="shared" si="43"/>
        <v>0</v>
      </c>
      <c r="CY69" s="2">
        <f>((S69*BZ69)/100)</f>
        <v>13.070399999999999</v>
      </c>
      <c r="CZ69" s="2">
        <f>((S69*CA69)/100)</f>
        <v>8.1690000000000005</v>
      </c>
      <c r="DA69" s="2"/>
      <c r="DB69" s="2"/>
      <c r="DC69" s="2" t="s">
        <v>4</v>
      </c>
      <c r="DD69" s="2" t="s">
        <v>4</v>
      </c>
      <c r="DE69" s="2" t="s">
        <v>4</v>
      </c>
      <c r="DF69" s="2" t="s">
        <v>4</v>
      </c>
      <c r="DG69" s="2" t="s">
        <v>4</v>
      </c>
      <c r="DH69" s="2" t="s">
        <v>4</v>
      </c>
      <c r="DI69" s="2" t="s">
        <v>4</v>
      </c>
      <c r="DJ69" s="2" t="s">
        <v>4</v>
      </c>
      <c r="DK69" s="2" t="s">
        <v>4</v>
      </c>
      <c r="DL69" s="2" t="s">
        <v>4</v>
      </c>
      <c r="DM69" s="2" t="s">
        <v>4</v>
      </c>
      <c r="DN69" s="2">
        <v>0</v>
      </c>
      <c r="DO69" s="2">
        <v>0</v>
      </c>
      <c r="DP69" s="2">
        <v>1</v>
      </c>
      <c r="DQ69" s="2">
        <v>1</v>
      </c>
      <c r="DR69" s="2"/>
      <c r="DS69" s="2"/>
      <c r="DT69" s="2"/>
      <c r="DU69" s="2">
        <v>1013</v>
      </c>
      <c r="DV69" s="2" t="s">
        <v>34</v>
      </c>
      <c r="DW69" s="2" t="s">
        <v>34</v>
      </c>
      <c r="DX69" s="2">
        <v>1</v>
      </c>
      <c r="DY69" s="2"/>
      <c r="DZ69" s="2" t="s">
        <v>4</v>
      </c>
      <c r="EA69" s="2" t="s">
        <v>4</v>
      </c>
      <c r="EB69" s="2" t="s">
        <v>4</v>
      </c>
      <c r="EC69" s="2" t="s">
        <v>4</v>
      </c>
      <c r="ED69" s="2"/>
      <c r="EE69" s="2">
        <v>69252867</v>
      </c>
      <c r="EF69" s="2">
        <v>30</v>
      </c>
      <c r="EG69" s="2" t="s">
        <v>18</v>
      </c>
      <c r="EH69" s="2">
        <v>0</v>
      </c>
      <c r="EI69" s="2" t="s">
        <v>4</v>
      </c>
      <c r="EJ69" s="2">
        <v>1</v>
      </c>
      <c r="EK69" s="2">
        <v>242</v>
      </c>
      <c r="EL69" s="2" t="s">
        <v>37</v>
      </c>
      <c r="EM69" s="2" t="s">
        <v>38</v>
      </c>
      <c r="EN69" s="2"/>
      <c r="EO69" s="2" t="s">
        <v>4</v>
      </c>
      <c r="EP69" s="2"/>
      <c r="EQ69" s="2">
        <v>1024</v>
      </c>
      <c r="ER69" s="2">
        <v>22103.27</v>
      </c>
      <c r="ES69" s="2">
        <v>20280.93</v>
      </c>
      <c r="ET69" s="2">
        <v>0</v>
      </c>
      <c r="EU69" s="2">
        <v>0</v>
      </c>
      <c r="EV69" s="2">
        <v>1822.34</v>
      </c>
      <c r="EW69" s="2">
        <v>163</v>
      </c>
      <c r="EX69" s="2">
        <v>0</v>
      </c>
      <c r="EY69" s="2">
        <v>0</v>
      </c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>
        <v>0</v>
      </c>
      <c r="FR69" s="2">
        <f t="shared" si="44"/>
        <v>0</v>
      </c>
      <c r="FS69" s="2">
        <v>2</v>
      </c>
      <c r="FT69" s="2"/>
      <c r="FU69" s="2"/>
      <c r="FV69" s="2"/>
      <c r="FW69" s="2"/>
      <c r="FX69" s="2">
        <v>112</v>
      </c>
      <c r="FY69" s="2">
        <v>70</v>
      </c>
      <c r="FZ69" s="2"/>
      <c r="GA69" s="2" t="s">
        <v>4</v>
      </c>
      <c r="GB69" s="2"/>
      <c r="GC69" s="2"/>
      <c r="GD69" s="2">
        <v>0</v>
      </c>
      <c r="GE69" s="2"/>
      <c r="GF69" s="2">
        <v>1238676358</v>
      </c>
      <c r="GG69" s="2">
        <v>2</v>
      </c>
      <c r="GH69" s="2">
        <v>1</v>
      </c>
      <c r="GI69" s="2">
        <v>-2</v>
      </c>
      <c r="GJ69" s="2">
        <v>0</v>
      </c>
      <c r="GK69" s="2">
        <f>ROUND(R69*(R12)/100,2)</f>
        <v>0</v>
      </c>
      <c r="GL69" s="2">
        <f t="shared" si="45"/>
        <v>0</v>
      </c>
      <c r="GM69" s="2">
        <f t="shared" si="46"/>
        <v>164.45</v>
      </c>
      <c r="GN69" s="2">
        <f t="shared" si="47"/>
        <v>164.45</v>
      </c>
      <c r="GO69" s="2">
        <f t="shared" si="48"/>
        <v>0</v>
      </c>
      <c r="GP69" s="2">
        <f t="shared" si="49"/>
        <v>0</v>
      </c>
      <c r="GQ69" s="2"/>
      <c r="GR69" s="2">
        <v>0</v>
      </c>
      <c r="GS69" s="2">
        <v>3</v>
      </c>
      <c r="GT69" s="2">
        <v>0</v>
      </c>
      <c r="GU69" s="2" t="s">
        <v>4</v>
      </c>
      <c r="GV69" s="2">
        <f t="shared" si="50"/>
        <v>0</v>
      </c>
      <c r="GW69" s="2">
        <v>1</v>
      </c>
      <c r="GX69" s="2">
        <f t="shared" si="51"/>
        <v>0</v>
      </c>
      <c r="GY69" s="2"/>
      <c r="GZ69" s="2"/>
      <c r="HA69" s="2">
        <v>0</v>
      </c>
      <c r="HB69" s="2">
        <v>0</v>
      </c>
      <c r="HC69" s="2">
        <f t="shared" si="52"/>
        <v>0</v>
      </c>
      <c r="HD69" s="2"/>
      <c r="HE69" s="2" t="s">
        <v>4</v>
      </c>
      <c r="HF69" s="2" t="s">
        <v>4</v>
      </c>
      <c r="HG69" s="2"/>
      <c r="HH69" s="2"/>
      <c r="HI69" s="2"/>
      <c r="HJ69" s="2"/>
      <c r="HK69" s="2"/>
      <c r="HL69" s="2"/>
      <c r="HM69" s="2" t="s">
        <v>4</v>
      </c>
      <c r="HN69" s="2" t="s">
        <v>4</v>
      </c>
      <c r="HO69" s="2" t="s">
        <v>4</v>
      </c>
      <c r="HP69" s="2" t="s">
        <v>4</v>
      </c>
      <c r="HQ69" s="2" t="s">
        <v>4</v>
      </c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>
        <v>0</v>
      </c>
      <c r="IL69" s="2"/>
      <c r="IM69" s="2"/>
      <c r="IN69" s="2"/>
      <c r="IO69" s="2"/>
      <c r="IP69" s="2"/>
      <c r="IQ69" s="2"/>
      <c r="IR69" s="2"/>
      <c r="IS69" s="2"/>
      <c r="IT69" s="2"/>
      <c r="IU69" s="2"/>
    </row>
    <row r="70" spans="1:255">
      <c r="A70">
        <v>17</v>
      </c>
      <c r="B70">
        <v>1</v>
      </c>
      <c r="C70">
        <f>ROW(SmtRes!A122)</f>
        <v>122</v>
      </c>
      <c r="D70">
        <f>ROW(EtalonRes!A118)</f>
        <v>118</v>
      </c>
      <c r="E70" t="s">
        <v>4</v>
      </c>
      <c r="F70" t="s">
        <v>123</v>
      </c>
      <c r="G70" t="s">
        <v>124</v>
      </c>
      <c r="H70" t="s">
        <v>34</v>
      </c>
      <c r="I70">
        <f>ROUND(1*2*3/1000,9)</f>
        <v>6.0000000000000001E-3</v>
      </c>
      <c r="J70">
        <v>0</v>
      </c>
      <c r="K70">
        <f>ROUND(1*2*3/1000,9)</f>
        <v>6.0000000000000001E-3</v>
      </c>
      <c r="O70">
        <f t="shared" si="21"/>
        <v>1631.16</v>
      </c>
      <c r="P70">
        <f t="shared" si="22"/>
        <v>1086.52</v>
      </c>
      <c r="Q70">
        <f t="shared" si="65"/>
        <v>0</v>
      </c>
      <c r="R70">
        <f t="shared" si="23"/>
        <v>0</v>
      </c>
      <c r="S70">
        <f t="shared" si="24"/>
        <v>544.64</v>
      </c>
      <c r="T70">
        <f t="shared" si="25"/>
        <v>0</v>
      </c>
      <c r="U70">
        <f t="shared" si="26"/>
        <v>1.043526</v>
      </c>
      <c r="V70">
        <f t="shared" si="27"/>
        <v>0</v>
      </c>
      <c r="W70">
        <f t="shared" si="28"/>
        <v>0</v>
      </c>
      <c r="X70">
        <f t="shared" si="29"/>
        <v>501.07</v>
      </c>
      <c r="Y70">
        <f t="shared" si="30"/>
        <v>223.3</v>
      </c>
      <c r="AA70">
        <v>-1</v>
      </c>
      <c r="AB70">
        <f t="shared" si="31"/>
        <v>22103.27</v>
      </c>
      <c r="AC70">
        <f t="shared" si="66"/>
        <v>20280.93</v>
      </c>
      <c r="AD70">
        <f t="shared" si="67"/>
        <v>0</v>
      </c>
      <c r="AE70">
        <f t="shared" si="68"/>
        <v>0</v>
      </c>
      <c r="AF70">
        <f t="shared" si="68"/>
        <v>1822.34</v>
      </c>
      <c r="AG70">
        <f t="shared" si="33"/>
        <v>0</v>
      </c>
      <c r="AH70">
        <f t="shared" si="69"/>
        <v>163</v>
      </c>
      <c r="AI70">
        <f t="shared" si="69"/>
        <v>0</v>
      </c>
      <c r="AJ70">
        <f t="shared" si="35"/>
        <v>0</v>
      </c>
      <c r="AK70">
        <v>22103.27</v>
      </c>
      <c r="AL70">
        <v>20280.93</v>
      </c>
      <c r="AM70">
        <v>0</v>
      </c>
      <c r="AN70">
        <v>0</v>
      </c>
      <c r="AO70">
        <v>1822.34</v>
      </c>
      <c r="AP70">
        <v>0</v>
      </c>
      <c r="AQ70">
        <v>163</v>
      </c>
      <c r="AR70">
        <v>0</v>
      </c>
      <c r="AS70">
        <v>0</v>
      </c>
      <c r="AT70">
        <v>92</v>
      </c>
      <c r="AU70">
        <v>41</v>
      </c>
      <c r="AV70">
        <v>1.0669999999999999</v>
      </c>
      <c r="AW70">
        <v>1.081</v>
      </c>
      <c r="AZ70">
        <v>1</v>
      </c>
      <c r="BA70">
        <v>46.67</v>
      </c>
      <c r="BB70">
        <v>1</v>
      </c>
      <c r="BC70">
        <v>8.26</v>
      </c>
      <c r="BD70" t="s">
        <v>4</v>
      </c>
      <c r="BE70" t="s">
        <v>4</v>
      </c>
      <c r="BF70" t="s">
        <v>4</v>
      </c>
      <c r="BG70" t="s">
        <v>4</v>
      </c>
      <c r="BH70">
        <v>0</v>
      </c>
      <c r="BI70">
        <v>1</v>
      </c>
      <c r="BJ70" t="s">
        <v>125</v>
      </c>
      <c r="BM70">
        <v>242</v>
      </c>
      <c r="BN70">
        <v>0</v>
      </c>
      <c r="BO70" t="s">
        <v>123</v>
      </c>
      <c r="BP70">
        <v>1</v>
      </c>
      <c r="BQ70">
        <v>30</v>
      </c>
      <c r="BR70">
        <v>0</v>
      </c>
      <c r="BS70">
        <v>46.67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4</v>
      </c>
      <c r="BZ70">
        <v>92</v>
      </c>
      <c r="CA70">
        <v>41</v>
      </c>
      <c r="CB70" t="s">
        <v>4</v>
      </c>
      <c r="CE70">
        <v>30</v>
      </c>
      <c r="CF70">
        <v>0</v>
      </c>
      <c r="CG70">
        <v>0</v>
      </c>
      <c r="CM70">
        <v>0</v>
      </c>
      <c r="CN70" t="s">
        <v>4</v>
      </c>
      <c r="CO70">
        <v>0</v>
      </c>
      <c r="CP70">
        <f t="shared" si="36"/>
        <v>1631.1599999999999</v>
      </c>
      <c r="CQ70">
        <f t="shared" si="37"/>
        <v>181089.68</v>
      </c>
      <c r="CR70">
        <f t="shared" si="70"/>
        <v>0</v>
      </c>
      <c r="CS70">
        <f t="shared" si="38"/>
        <v>0</v>
      </c>
      <c r="CT70">
        <f t="shared" si="39"/>
        <v>90747.01</v>
      </c>
      <c r="CU70">
        <f t="shared" si="40"/>
        <v>0</v>
      </c>
      <c r="CV70">
        <f t="shared" si="41"/>
        <v>173.92099999999999</v>
      </c>
      <c r="CW70">
        <f t="shared" si="42"/>
        <v>0</v>
      </c>
      <c r="CX70">
        <f t="shared" si="43"/>
        <v>0</v>
      </c>
      <c r="CY70">
        <f>S70*(BZ70/100)</f>
        <v>501.06880000000001</v>
      </c>
      <c r="CZ70">
        <f>S70*(CA70/100)</f>
        <v>223.30239999999998</v>
      </c>
      <c r="DC70" t="s">
        <v>4</v>
      </c>
      <c r="DD70" t="s">
        <v>4</v>
      </c>
      <c r="DE70" t="s">
        <v>4</v>
      </c>
      <c r="DF70" t="s">
        <v>4</v>
      </c>
      <c r="DG70" t="s">
        <v>4</v>
      </c>
      <c r="DH70" t="s">
        <v>4</v>
      </c>
      <c r="DI70" t="s">
        <v>4</v>
      </c>
      <c r="DJ70" t="s">
        <v>4</v>
      </c>
      <c r="DK70" t="s">
        <v>4</v>
      </c>
      <c r="DL70" t="s">
        <v>4</v>
      </c>
      <c r="DM70" t="s">
        <v>4</v>
      </c>
      <c r="DN70">
        <v>112</v>
      </c>
      <c r="DO70">
        <v>70</v>
      </c>
      <c r="DP70">
        <v>1.0669999999999999</v>
      </c>
      <c r="DQ70">
        <v>1.081</v>
      </c>
      <c r="DU70">
        <v>1013</v>
      </c>
      <c r="DV70" t="s">
        <v>34</v>
      </c>
      <c r="DW70" t="s">
        <v>34</v>
      </c>
      <c r="DX70">
        <v>1</v>
      </c>
      <c r="DZ70" t="s">
        <v>4</v>
      </c>
      <c r="EA70" t="s">
        <v>4</v>
      </c>
      <c r="EB70" t="s">
        <v>4</v>
      </c>
      <c r="EC70" t="s">
        <v>4</v>
      </c>
      <c r="EE70">
        <v>69252867</v>
      </c>
      <c r="EF70">
        <v>30</v>
      </c>
      <c r="EG70" t="s">
        <v>18</v>
      </c>
      <c r="EH70">
        <v>0</v>
      </c>
      <c r="EI70" t="s">
        <v>4</v>
      </c>
      <c r="EJ70">
        <v>1</v>
      </c>
      <c r="EK70">
        <v>242</v>
      </c>
      <c r="EL70" t="s">
        <v>37</v>
      </c>
      <c r="EM70" t="s">
        <v>38</v>
      </c>
      <c r="EO70" t="s">
        <v>4</v>
      </c>
      <c r="EQ70">
        <v>1024</v>
      </c>
      <c r="ER70">
        <v>22103.27</v>
      </c>
      <c r="ES70">
        <v>20280.93</v>
      </c>
      <c r="ET70">
        <v>0</v>
      </c>
      <c r="EU70">
        <v>0</v>
      </c>
      <c r="EV70">
        <v>1822.34</v>
      </c>
      <c r="EW70">
        <v>163</v>
      </c>
      <c r="EX70">
        <v>0</v>
      </c>
      <c r="EY70">
        <v>0</v>
      </c>
      <c r="FQ70">
        <v>0</v>
      </c>
      <c r="FR70">
        <f t="shared" si="44"/>
        <v>0</v>
      </c>
      <c r="FS70">
        <v>2</v>
      </c>
      <c r="FX70">
        <v>112</v>
      </c>
      <c r="FY70">
        <v>70</v>
      </c>
      <c r="GA70" t="s">
        <v>4</v>
      </c>
      <c r="GD70">
        <v>0</v>
      </c>
      <c r="GF70">
        <v>1238676358</v>
      </c>
      <c r="GG70">
        <v>2</v>
      </c>
      <c r="GH70">
        <v>1</v>
      </c>
      <c r="GI70">
        <v>2</v>
      </c>
      <c r="GJ70">
        <v>0</v>
      </c>
      <c r="GK70">
        <f>ROUND(R70*(S12)/100,2)</f>
        <v>0</v>
      </c>
      <c r="GL70">
        <f t="shared" si="45"/>
        <v>0</v>
      </c>
      <c r="GM70">
        <f t="shared" si="46"/>
        <v>2355.5300000000002</v>
      </c>
      <c r="GN70">
        <f t="shared" si="47"/>
        <v>2355.5300000000002</v>
      </c>
      <c r="GO70">
        <f t="shared" si="48"/>
        <v>0</v>
      </c>
      <c r="GP70">
        <f t="shared" si="49"/>
        <v>0</v>
      </c>
      <c r="GR70">
        <v>0</v>
      </c>
      <c r="GS70">
        <v>3</v>
      </c>
      <c r="GT70">
        <v>0</v>
      </c>
      <c r="GU70" t="s">
        <v>4</v>
      </c>
      <c r="GV70">
        <f t="shared" si="50"/>
        <v>0</v>
      </c>
      <c r="GW70">
        <v>1</v>
      </c>
      <c r="GX70">
        <f t="shared" si="51"/>
        <v>0</v>
      </c>
      <c r="HA70">
        <v>0</v>
      </c>
      <c r="HB70">
        <v>0</v>
      </c>
      <c r="HC70">
        <f t="shared" si="52"/>
        <v>0</v>
      </c>
      <c r="HE70" t="s">
        <v>4</v>
      </c>
      <c r="HF70" t="s">
        <v>4</v>
      </c>
      <c r="HM70" t="s">
        <v>4</v>
      </c>
      <c r="HN70" t="s">
        <v>4</v>
      </c>
      <c r="HO70" t="s">
        <v>4</v>
      </c>
      <c r="HP70" t="s">
        <v>4</v>
      </c>
      <c r="HQ70" t="s">
        <v>4</v>
      </c>
      <c r="IK70">
        <v>0</v>
      </c>
    </row>
    <row r="71" spans="1:255">
      <c r="A71" s="2">
        <v>18</v>
      </c>
      <c r="B71" s="2">
        <v>1</v>
      </c>
      <c r="C71" s="2">
        <v>113</v>
      </c>
      <c r="D71" s="2"/>
      <c r="E71" s="2" t="s">
        <v>4</v>
      </c>
      <c r="F71" s="2" t="s">
        <v>41</v>
      </c>
      <c r="G71" s="2" t="s">
        <v>42</v>
      </c>
      <c r="H71" s="2" t="s">
        <v>43</v>
      </c>
      <c r="I71" s="2">
        <f>I69*J71</f>
        <v>-6</v>
      </c>
      <c r="J71" s="2">
        <v>-1000</v>
      </c>
      <c r="K71" s="2">
        <v>-1000</v>
      </c>
      <c r="L71" s="2"/>
      <c r="M71" s="2"/>
      <c r="N71" s="2"/>
      <c r="O71" s="2">
        <f t="shared" si="21"/>
        <v>-97.35</v>
      </c>
      <c r="P71" s="2">
        <f t="shared" si="22"/>
        <v>-97.35</v>
      </c>
      <c r="Q71" s="2">
        <f t="shared" si="65"/>
        <v>0</v>
      </c>
      <c r="R71" s="2">
        <f t="shared" si="23"/>
        <v>0</v>
      </c>
      <c r="S71" s="2">
        <f t="shared" si="24"/>
        <v>0</v>
      </c>
      <c r="T71" s="2">
        <f t="shared" si="25"/>
        <v>0</v>
      </c>
      <c r="U71" s="2">
        <f t="shared" si="26"/>
        <v>0</v>
      </c>
      <c r="V71" s="2">
        <f t="shared" si="27"/>
        <v>0</v>
      </c>
      <c r="W71" s="2">
        <f t="shared" si="28"/>
        <v>0</v>
      </c>
      <c r="X71" s="2">
        <f t="shared" si="29"/>
        <v>0</v>
      </c>
      <c r="Y71" s="2">
        <f t="shared" si="30"/>
        <v>0</v>
      </c>
      <c r="Z71" s="2"/>
      <c r="AA71" s="2">
        <v>-1</v>
      </c>
      <c r="AB71" s="2">
        <f t="shared" si="31"/>
        <v>15.01</v>
      </c>
      <c r="AC71" s="2">
        <f t="shared" si="66"/>
        <v>15.01</v>
      </c>
      <c r="AD71" s="2">
        <f t="shared" si="67"/>
        <v>0</v>
      </c>
      <c r="AE71" s="2">
        <f t="shared" si="68"/>
        <v>0</v>
      </c>
      <c r="AF71" s="2">
        <f t="shared" si="68"/>
        <v>0</v>
      </c>
      <c r="AG71" s="2">
        <f t="shared" si="33"/>
        <v>0</v>
      </c>
      <c r="AH71" s="2">
        <f t="shared" si="69"/>
        <v>0</v>
      </c>
      <c r="AI71" s="2">
        <f t="shared" si="69"/>
        <v>0</v>
      </c>
      <c r="AJ71" s="2">
        <f t="shared" si="35"/>
        <v>0</v>
      </c>
      <c r="AK71" s="2">
        <v>15.01</v>
      </c>
      <c r="AL71" s="2">
        <v>15.01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112</v>
      </c>
      <c r="AU71" s="2">
        <v>70</v>
      </c>
      <c r="AV71" s="2">
        <v>1.0669999999999999</v>
      </c>
      <c r="AW71" s="2">
        <v>1.081</v>
      </c>
      <c r="AX71" s="2"/>
      <c r="AY71" s="2"/>
      <c r="AZ71" s="2">
        <v>1</v>
      </c>
      <c r="BA71" s="2">
        <v>1</v>
      </c>
      <c r="BB71" s="2">
        <v>1</v>
      </c>
      <c r="BC71" s="2">
        <v>1</v>
      </c>
      <c r="BD71" s="2" t="s">
        <v>4</v>
      </c>
      <c r="BE71" s="2" t="s">
        <v>4</v>
      </c>
      <c r="BF71" s="2" t="s">
        <v>4</v>
      </c>
      <c r="BG71" s="2" t="s">
        <v>4</v>
      </c>
      <c r="BH71" s="2">
        <v>3</v>
      </c>
      <c r="BI71" s="2">
        <v>1</v>
      </c>
      <c r="BJ71" s="2" t="s">
        <v>44</v>
      </c>
      <c r="BK71" s="2"/>
      <c r="BL71" s="2"/>
      <c r="BM71" s="2">
        <v>242</v>
      </c>
      <c r="BN71" s="2">
        <v>0</v>
      </c>
      <c r="BO71" s="2" t="s">
        <v>4</v>
      </c>
      <c r="BP71" s="2">
        <v>0</v>
      </c>
      <c r="BQ71" s="2">
        <v>30</v>
      </c>
      <c r="BR71" s="2">
        <v>1</v>
      </c>
      <c r="BS71" s="2">
        <v>1</v>
      </c>
      <c r="BT71" s="2">
        <v>1</v>
      </c>
      <c r="BU71" s="2">
        <v>1</v>
      </c>
      <c r="BV71" s="2">
        <v>1</v>
      </c>
      <c r="BW71" s="2">
        <v>1</v>
      </c>
      <c r="BX71" s="2">
        <v>1</v>
      </c>
      <c r="BY71" s="2" t="s">
        <v>4</v>
      </c>
      <c r="BZ71" s="2">
        <v>112</v>
      </c>
      <c r="CA71" s="2">
        <v>70</v>
      </c>
      <c r="CB71" s="2" t="s">
        <v>4</v>
      </c>
      <c r="CC71" s="2"/>
      <c r="CD71" s="2"/>
      <c r="CE71" s="2">
        <v>30</v>
      </c>
      <c r="CF71" s="2">
        <v>0</v>
      </c>
      <c r="CG71" s="2">
        <v>0</v>
      </c>
      <c r="CH71" s="2"/>
      <c r="CI71" s="2"/>
      <c r="CJ71" s="2"/>
      <c r="CK71" s="2"/>
      <c r="CL71" s="2"/>
      <c r="CM71" s="2">
        <v>0</v>
      </c>
      <c r="CN71" s="2" t="s">
        <v>4</v>
      </c>
      <c r="CO71" s="2">
        <v>0</v>
      </c>
      <c r="CP71" s="2">
        <f t="shared" si="36"/>
        <v>-97.35</v>
      </c>
      <c r="CQ71" s="2">
        <f t="shared" si="37"/>
        <v>16.23</v>
      </c>
      <c r="CR71" s="2">
        <f t="shared" si="70"/>
        <v>0</v>
      </c>
      <c r="CS71" s="2">
        <f t="shared" si="38"/>
        <v>0</v>
      </c>
      <c r="CT71" s="2">
        <f t="shared" si="39"/>
        <v>0</v>
      </c>
      <c r="CU71" s="2">
        <f t="shared" si="40"/>
        <v>0</v>
      </c>
      <c r="CV71" s="2">
        <f t="shared" si="41"/>
        <v>0</v>
      </c>
      <c r="CW71" s="2">
        <f t="shared" si="42"/>
        <v>0</v>
      </c>
      <c r="CX71" s="2">
        <f t="shared" si="43"/>
        <v>0</v>
      </c>
      <c r="CY71" s="2">
        <f>((S71*BZ71)/100)</f>
        <v>0</v>
      </c>
      <c r="CZ71" s="2">
        <f>((S71*CA71)/100)</f>
        <v>0</v>
      </c>
      <c r="DA71" s="2"/>
      <c r="DB71" s="2"/>
      <c r="DC71" s="2" t="s">
        <v>4</v>
      </c>
      <c r="DD71" s="2" t="s">
        <v>4</v>
      </c>
      <c r="DE71" s="2" t="s">
        <v>4</v>
      </c>
      <c r="DF71" s="2" t="s">
        <v>4</v>
      </c>
      <c r="DG71" s="2" t="s">
        <v>4</v>
      </c>
      <c r="DH71" s="2" t="s">
        <v>4</v>
      </c>
      <c r="DI71" s="2" t="s">
        <v>4</v>
      </c>
      <c r="DJ71" s="2" t="s">
        <v>4</v>
      </c>
      <c r="DK71" s="2" t="s">
        <v>4</v>
      </c>
      <c r="DL71" s="2" t="s">
        <v>4</v>
      </c>
      <c r="DM71" s="2" t="s">
        <v>4</v>
      </c>
      <c r="DN71" s="2">
        <v>0</v>
      </c>
      <c r="DO71" s="2">
        <v>0</v>
      </c>
      <c r="DP71" s="2">
        <v>1</v>
      </c>
      <c r="DQ71" s="2">
        <v>1</v>
      </c>
      <c r="DR71" s="2"/>
      <c r="DS71" s="2"/>
      <c r="DT71" s="2"/>
      <c r="DU71" s="2">
        <v>1003</v>
      </c>
      <c r="DV71" s="2" t="s">
        <v>43</v>
      </c>
      <c r="DW71" s="2" t="s">
        <v>43</v>
      </c>
      <c r="DX71" s="2">
        <v>1</v>
      </c>
      <c r="DY71" s="2"/>
      <c r="DZ71" s="2" t="s">
        <v>4</v>
      </c>
      <c r="EA71" s="2" t="s">
        <v>4</v>
      </c>
      <c r="EB71" s="2" t="s">
        <v>4</v>
      </c>
      <c r="EC71" s="2" t="s">
        <v>4</v>
      </c>
      <c r="ED71" s="2"/>
      <c r="EE71" s="2">
        <v>69252867</v>
      </c>
      <c r="EF71" s="2">
        <v>30</v>
      </c>
      <c r="EG71" s="2" t="s">
        <v>18</v>
      </c>
      <c r="EH71" s="2">
        <v>0</v>
      </c>
      <c r="EI71" s="2" t="s">
        <v>4</v>
      </c>
      <c r="EJ71" s="2">
        <v>1</v>
      </c>
      <c r="EK71" s="2">
        <v>242</v>
      </c>
      <c r="EL71" s="2" t="s">
        <v>37</v>
      </c>
      <c r="EM71" s="2" t="s">
        <v>38</v>
      </c>
      <c r="EN71" s="2"/>
      <c r="EO71" s="2" t="s">
        <v>4</v>
      </c>
      <c r="EP71" s="2"/>
      <c r="EQ71" s="2">
        <v>1024</v>
      </c>
      <c r="ER71" s="2">
        <v>15.01</v>
      </c>
      <c r="ES71" s="2">
        <v>15.01</v>
      </c>
      <c r="ET71" s="2">
        <v>0</v>
      </c>
      <c r="EU71" s="2">
        <v>0</v>
      </c>
      <c r="EV71" s="2">
        <v>0</v>
      </c>
      <c r="EW71" s="2">
        <v>0</v>
      </c>
      <c r="EX71" s="2">
        <v>0</v>
      </c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>
        <v>0</v>
      </c>
      <c r="FR71" s="2">
        <f t="shared" si="44"/>
        <v>0</v>
      </c>
      <c r="FS71" s="2">
        <v>0</v>
      </c>
      <c r="FT71" s="2"/>
      <c r="FU71" s="2"/>
      <c r="FV71" s="2"/>
      <c r="FW71" s="2"/>
      <c r="FX71" s="2">
        <v>112</v>
      </c>
      <c r="FY71" s="2">
        <v>70</v>
      </c>
      <c r="FZ71" s="2"/>
      <c r="GA71" s="2" t="s">
        <v>4</v>
      </c>
      <c r="GB71" s="2"/>
      <c r="GC71" s="2"/>
      <c r="GD71" s="2">
        <v>0</v>
      </c>
      <c r="GE71" s="2"/>
      <c r="GF71" s="2">
        <v>-1582708316</v>
      </c>
      <c r="GG71" s="2">
        <v>2</v>
      </c>
      <c r="GH71" s="2">
        <v>1</v>
      </c>
      <c r="GI71" s="2">
        <v>-2</v>
      </c>
      <c r="GJ71" s="2">
        <v>0</v>
      </c>
      <c r="GK71" s="2">
        <f>ROUND(R71*(R12)/100,2)</f>
        <v>0</v>
      </c>
      <c r="GL71" s="2">
        <f t="shared" si="45"/>
        <v>0</v>
      </c>
      <c r="GM71" s="2">
        <f t="shared" si="46"/>
        <v>-97.35</v>
      </c>
      <c r="GN71" s="2">
        <f t="shared" si="47"/>
        <v>-97.35</v>
      </c>
      <c r="GO71" s="2">
        <f t="shared" si="48"/>
        <v>0</v>
      </c>
      <c r="GP71" s="2">
        <f t="shared" si="49"/>
        <v>0</v>
      </c>
      <c r="GQ71" s="2"/>
      <c r="GR71" s="2">
        <v>0</v>
      </c>
      <c r="GS71" s="2">
        <v>3</v>
      </c>
      <c r="GT71" s="2">
        <v>0</v>
      </c>
      <c r="GU71" s="2" t="s">
        <v>4</v>
      </c>
      <c r="GV71" s="2">
        <f t="shared" si="50"/>
        <v>0</v>
      </c>
      <c r="GW71" s="2">
        <v>1</v>
      </c>
      <c r="GX71" s="2">
        <f t="shared" si="51"/>
        <v>0</v>
      </c>
      <c r="GY71" s="2"/>
      <c r="GZ71" s="2"/>
      <c r="HA71" s="2">
        <v>0</v>
      </c>
      <c r="HB71" s="2">
        <v>0</v>
      </c>
      <c r="HC71" s="2">
        <f t="shared" si="52"/>
        <v>0</v>
      </c>
      <c r="HD71" s="2"/>
      <c r="HE71" s="2" t="s">
        <v>4</v>
      </c>
      <c r="HF71" s="2" t="s">
        <v>4</v>
      </c>
      <c r="HG71" s="2"/>
      <c r="HH71" s="2"/>
      <c r="HI71" s="2"/>
      <c r="HJ71" s="2"/>
      <c r="HK71" s="2"/>
      <c r="HL71" s="2"/>
      <c r="HM71" s="2" t="s">
        <v>4</v>
      </c>
      <c r="HN71" s="2" t="s">
        <v>4</v>
      </c>
      <c r="HO71" s="2" t="s">
        <v>4</v>
      </c>
      <c r="HP71" s="2" t="s">
        <v>4</v>
      </c>
      <c r="HQ71" s="2" t="s">
        <v>4</v>
      </c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>
        <v>0</v>
      </c>
      <c r="IL71" s="2"/>
      <c r="IM71" s="2"/>
      <c r="IN71" s="2"/>
      <c r="IO71" s="2"/>
      <c r="IP71" s="2"/>
      <c r="IQ71" s="2"/>
      <c r="IR71" s="2"/>
      <c r="IS71" s="2"/>
      <c r="IT71" s="2"/>
      <c r="IU71" s="2"/>
    </row>
    <row r="72" spans="1:255">
      <c r="A72">
        <v>18</v>
      </c>
      <c r="B72">
        <v>1</v>
      </c>
      <c r="C72">
        <v>119</v>
      </c>
      <c r="E72" t="s">
        <v>4</v>
      </c>
      <c r="F72" t="s">
        <v>41</v>
      </c>
      <c r="G72" t="s">
        <v>42</v>
      </c>
      <c r="H72" t="s">
        <v>43</v>
      </c>
      <c r="I72">
        <f>I70*J72</f>
        <v>-6</v>
      </c>
      <c r="J72">
        <v>-1000</v>
      </c>
      <c r="K72">
        <v>-1000</v>
      </c>
      <c r="O72">
        <f t="shared" si="21"/>
        <v>-893.67</v>
      </c>
      <c r="P72">
        <f t="shared" si="22"/>
        <v>-893.67</v>
      </c>
      <c r="Q72">
        <f t="shared" si="65"/>
        <v>0</v>
      </c>
      <c r="R72">
        <f t="shared" si="23"/>
        <v>0</v>
      </c>
      <c r="S72">
        <f t="shared" si="24"/>
        <v>0</v>
      </c>
      <c r="T72">
        <f t="shared" si="25"/>
        <v>0</v>
      </c>
      <c r="U72">
        <f t="shared" si="26"/>
        <v>0</v>
      </c>
      <c r="V72">
        <f t="shared" si="27"/>
        <v>0</v>
      </c>
      <c r="W72">
        <f t="shared" si="28"/>
        <v>0</v>
      </c>
      <c r="X72">
        <f t="shared" si="29"/>
        <v>0</v>
      </c>
      <c r="Y72">
        <f t="shared" si="30"/>
        <v>0</v>
      </c>
      <c r="AA72">
        <v>-1</v>
      </c>
      <c r="AB72">
        <f t="shared" si="31"/>
        <v>15.01</v>
      </c>
      <c r="AC72">
        <f t="shared" si="66"/>
        <v>15.01</v>
      </c>
      <c r="AD72">
        <f t="shared" si="67"/>
        <v>0</v>
      </c>
      <c r="AE72">
        <f t="shared" si="68"/>
        <v>0</v>
      </c>
      <c r="AF72">
        <f t="shared" si="68"/>
        <v>0</v>
      </c>
      <c r="AG72">
        <f t="shared" si="33"/>
        <v>0</v>
      </c>
      <c r="AH72">
        <f t="shared" si="69"/>
        <v>0</v>
      </c>
      <c r="AI72">
        <f t="shared" si="69"/>
        <v>0</v>
      </c>
      <c r="AJ72">
        <f t="shared" si="35"/>
        <v>0</v>
      </c>
      <c r="AK72">
        <v>15.01</v>
      </c>
      <c r="AL72">
        <v>15.01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1.0669999999999999</v>
      </c>
      <c r="AW72">
        <v>1.081</v>
      </c>
      <c r="AZ72">
        <v>1</v>
      </c>
      <c r="BA72">
        <v>1</v>
      </c>
      <c r="BB72">
        <v>1</v>
      </c>
      <c r="BC72">
        <v>9.18</v>
      </c>
      <c r="BD72" t="s">
        <v>4</v>
      </c>
      <c r="BE72" t="s">
        <v>4</v>
      </c>
      <c r="BF72" t="s">
        <v>4</v>
      </c>
      <c r="BG72" t="s">
        <v>4</v>
      </c>
      <c r="BH72">
        <v>3</v>
      </c>
      <c r="BI72">
        <v>1</v>
      </c>
      <c r="BJ72" t="s">
        <v>44</v>
      </c>
      <c r="BM72">
        <v>242</v>
      </c>
      <c r="BN72">
        <v>0</v>
      </c>
      <c r="BO72" t="s">
        <v>41</v>
      </c>
      <c r="BP72">
        <v>1</v>
      </c>
      <c r="BQ72">
        <v>30</v>
      </c>
      <c r="BR72">
        <v>1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4</v>
      </c>
      <c r="BZ72">
        <v>0</v>
      </c>
      <c r="CA72">
        <v>0</v>
      </c>
      <c r="CB72" t="s">
        <v>4</v>
      </c>
      <c r="CE72">
        <v>30</v>
      </c>
      <c r="CF72">
        <v>0</v>
      </c>
      <c r="CG72">
        <v>0</v>
      </c>
      <c r="CM72">
        <v>0</v>
      </c>
      <c r="CN72" t="s">
        <v>4</v>
      </c>
      <c r="CO72">
        <v>0</v>
      </c>
      <c r="CP72">
        <f t="shared" si="36"/>
        <v>-893.67</v>
      </c>
      <c r="CQ72">
        <f t="shared" si="37"/>
        <v>148.99</v>
      </c>
      <c r="CR72">
        <f t="shared" si="70"/>
        <v>0</v>
      </c>
      <c r="CS72">
        <f t="shared" si="38"/>
        <v>0</v>
      </c>
      <c r="CT72">
        <f t="shared" si="39"/>
        <v>0</v>
      </c>
      <c r="CU72">
        <f t="shared" si="40"/>
        <v>0</v>
      </c>
      <c r="CV72">
        <f t="shared" si="41"/>
        <v>0</v>
      </c>
      <c r="CW72">
        <f t="shared" si="42"/>
        <v>0</v>
      </c>
      <c r="CX72">
        <f t="shared" si="43"/>
        <v>0</v>
      </c>
      <c r="CY72">
        <f>S72*(BZ72/100)</f>
        <v>0</v>
      </c>
      <c r="CZ72">
        <f>S72*(CA72/100)</f>
        <v>0</v>
      </c>
      <c r="DC72" t="s">
        <v>4</v>
      </c>
      <c r="DD72" t="s">
        <v>4</v>
      </c>
      <c r="DE72" t="s">
        <v>4</v>
      </c>
      <c r="DF72" t="s">
        <v>4</v>
      </c>
      <c r="DG72" t="s">
        <v>4</v>
      </c>
      <c r="DH72" t="s">
        <v>4</v>
      </c>
      <c r="DI72" t="s">
        <v>4</v>
      </c>
      <c r="DJ72" t="s">
        <v>4</v>
      </c>
      <c r="DK72" t="s">
        <v>4</v>
      </c>
      <c r="DL72" t="s">
        <v>4</v>
      </c>
      <c r="DM72" t="s">
        <v>4</v>
      </c>
      <c r="DN72">
        <v>112</v>
      </c>
      <c r="DO72">
        <v>70</v>
      </c>
      <c r="DP72">
        <v>1.0669999999999999</v>
      </c>
      <c r="DQ72">
        <v>1.081</v>
      </c>
      <c r="DU72">
        <v>1003</v>
      </c>
      <c r="DV72" t="s">
        <v>43</v>
      </c>
      <c r="DW72" t="s">
        <v>43</v>
      </c>
      <c r="DX72">
        <v>1</v>
      </c>
      <c r="DZ72" t="s">
        <v>4</v>
      </c>
      <c r="EA72" t="s">
        <v>4</v>
      </c>
      <c r="EB72" t="s">
        <v>4</v>
      </c>
      <c r="EC72" t="s">
        <v>4</v>
      </c>
      <c r="EE72">
        <v>69252867</v>
      </c>
      <c r="EF72">
        <v>30</v>
      </c>
      <c r="EG72" t="s">
        <v>18</v>
      </c>
      <c r="EH72">
        <v>0</v>
      </c>
      <c r="EI72" t="s">
        <v>4</v>
      </c>
      <c r="EJ72">
        <v>1</v>
      </c>
      <c r="EK72">
        <v>242</v>
      </c>
      <c r="EL72" t="s">
        <v>37</v>
      </c>
      <c r="EM72" t="s">
        <v>38</v>
      </c>
      <c r="EO72" t="s">
        <v>4</v>
      </c>
      <c r="EQ72">
        <v>1024</v>
      </c>
      <c r="ER72">
        <v>15.01</v>
      </c>
      <c r="ES72">
        <v>15.01</v>
      </c>
      <c r="ET72">
        <v>0</v>
      </c>
      <c r="EU72">
        <v>0</v>
      </c>
      <c r="EV72">
        <v>0</v>
      </c>
      <c r="EW72">
        <v>0</v>
      </c>
      <c r="EX72">
        <v>0</v>
      </c>
      <c r="FQ72">
        <v>0</v>
      </c>
      <c r="FR72">
        <f t="shared" si="44"/>
        <v>0</v>
      </c>
      <c r="FS72">
        <v>0</v>
      </c>
      <c r="FX72">
        <v>112</v>
      </c>
      <c r="FY72">
        <v>70</v>
      </c>
      <c r="GA72" t="s">
        <v>4</v>
      </c>
      <c r="GD72">
        <v>0</v>
      </c>
      <c r="GF72">
        <v>-1582708316</v>
      </c>
      <c r="GG72">
        <v>2</v>
      </c>
      <c r="GH72">
        <v>1</v>
      </c>
      <c r="GI72">
        <v>2</v>
      </c>
      <c r="GJ72">
        <v>0</v>
      </c>
      <c r="GK72">
        <f>ROUND(R72*(S12)/100,2)</f>
        <v>0</v>
      </c>
      <c r="GL72">
        <f t="shared" si="45"/>
        <v>0</v>
      </c>
      <c r="GM72">
        <f t="shared" si="46"/>
        <v>-893.67</v>
      </c>
      <c r="GN72">
        <f t="shared" si="47"/>
        <v>-893.67</v>
      </c>
      <c r="GO72">
        <f t="shared" si="48"/>
        <v>0</v>
      </c>
      <c r="GP72">
        <f t="shared" si="49"/>
        <v>0</v>
      </c>
      <c r="GR72">
        <v>0</v>
      </c>
      <c r="GS72">
        <v>3</v>
      </c>
      <c r="GT72">
        <v>0</v>
      </c>
      <c r="GU72" t="s">
        <v>4</v>
      </c>
      <c r="GV72">
        <f t="shared" si="50"/>
        <v>0</v>
      </c>
      <c r="GW72">
        <v>1</v>
      </c>
      <c r="GX72">
        <f t="shared" si="51"/>
        <v>0</v>
      </c>
      <c r="HA72">
        <v>0</v>
      </c>
      <c r="HB72">
        <v>0</v>
      </c>
      <c r="HC72">
        <f t="shared" si="52"/>
        <v>0</v>
      </c>
      <c r="HE72" t="s">
        <v>4</v>
      </c>
      <c r="HF72" t="s">
        <v>4</v>
      </c>
      <c r="HM72" t="s">
        <v>4</v>
      </c>
      <c r="HN72" t="s">
        <v>4</v>
      </c>
      <c r="HO72" t="s">
        <v>4</v>
      </c>
      <c r="HP72" t="s">
        <v>4</v>
      </c>
      <c r="HQ72" t="s">
        <v>4</v>
      </c>
      <c r="IK72">
        <v>0</v>
      </c>
    </row>
    <row r="73" spans="1:255">
      <c r="A73" s="2">
        <v>18</v>
      </c>
      <c r="B73" s="2">
        <v>1</v>
      </c>
      <c r="C73" s="2">
        <v>114</v>
      </c>
      <c r="D73" s="2"/>
      <c r="E73" s="2" t="s">
        <v>4</v>
      </c>
      <c r="F73" s="2" t="s">
        <v>46</v>
      </c>
      <c r="G73" s="2" t="s">
        <v>47</v>
      </c>
      <c r="H73" s="2" t="s">
        <v>43</v>
      </c>
      <c r="I73" s="2">
        <f>I69*J73</f>
        <v>6</v>
      </c>
      <c r="J73" s="2">
        <v>1000</v>
      </c>
      <c r="K73" s="2">
        <v>1000</v>
      </c>
      <c r="L73" s="2"/>
      <c r="M73" s="2"/>
      <c r="N73" s="2"/>
      <c r="O73" s="2">
        <f t="shared" si="21"/>
        <v>146.4</v>
      </c>
      <c r="P73" s="2">
        <f t="shared" si="22"/>
        <v>146.4</v>
      </c>
      <c r="Q73" s="2">
        <f t="shared" si="65"/>
        <v>0</v>
      </c>
      <c r="R73" s="2">
        <f t="shared" si="23"/>
        <v>0</v>
      </c>
      <c r="S73" s="2">
        <f t="shared" si="24"/>
        <v>0</v>
      </c>
      <c r="T73" s="2">
        <f t="shared" si="25"/>
        <v>0</v>
      </c>
      <c r="U73" s="2">
        <f t="shared" si="26"/>
        <v>0</v>
      </c>
      <c r="V73" s="2">
        <f t="shared" si="27"/>
        <v>0</v>
      </c>
      <c r="W73" s="2">
        <f t="shared" si="28"/>
        <v>0</v>
      </c>
      <c r="X73" s="2">
        <f t="shared" si="29"/>
        <v>0</v>
      </c>
      <c r="Y73" s="2">
        <f t="shared" si="30"/>
        <v>0</v>
      </c>
      <c r="Z73" s="2"/>
      <c r="AA73" s="2">
        <v>-1</v>
      </c>
      <c r="AB73" s="2">
        <f t="shared" si="31"/>
        <v>24.4</v>
      </c>
      <c r="AC73" s="2">
        <f t="shared" si="66"/>
        <v>24.4</v>
      </c>
      <c r="AD73" s="2">
        <f t="shared" si="67"/>
        <v>0</v>
      </c>
      <c r="AE73" s="2">
        <f t="shared" si="68"/>
        <v>0</v>
      </c>
      <c r="AF73" s="2">
        <f t="shared" si="68"/>
        <v>0</v>
      </c>
      <c r="AG73" s="2">
        <f t="shared" si="33"/>
        <v>0</v>
      </c>
      <c r="AH73" s="2">
        <f t="shared" si="69"/>
        <v>0</v>
      </c>
      <c r="AI73" s="2">
        <f t="shared" si="69"/>
        <v>0</v>
      </c>
      <c r="AJ73" s="2">
        <f t="shared" si="35"/>
        <v>0</v>
      </c>
      <c r="AK73" s="2">
        <v>24.4</v>
      </c>
      <c r="AL73" s="2">
        <v>24.4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112</v>
      </c>
      <c r="AU73" s="2">
        <v>70</v>
      </c>
      <c r="AV73" s="2">
        <v>1.0669999999999999</v>
      </c>
      <c r="AW73" s="2">
        <v>1</v>
      </c>
      <c r="AX73" s="2"/>
      <c r="AY73" s="2"/>
      <c r="AZ73" s="2">
        <v>1</v>
      </c>
      <c r="BA73" s="2">
        <v>1</v>
      </c>
      <c r="BB73" s="2">
        <v>1</v>
      </c>
      <c r="BC73" s="2">
        <v>1</v>
      </c>
      <c r="BD73" s="2" t="s">
        <v>4</v>
      </c>
      <c r="BE73" s="2" t="s">
        <v>4</v>
      </c>
      <c r="BF73" s="2" t="s">
        <v>4</v>
      </c>
      <c r="BG73" s="2" t="s">
        <v>4</v>
      </c>
      <c r="BH73" s="2">
        <v>3</v>
      </c>
      <c r="BI73" s="2">
        <v>1</v>
      </c>
      <c r="BJ73" s="2" t="s">
        <v>48</v>
      </c>
      <c r="BK73" s="2"/>
      <c r="BL73" s="2"/>
      <c r="BM73" s="2">
        <v>242</v>
      </c>
      <c r="BN73" s="2">
        <v>0</v>
      </c>
      <c r="BO73" s="2" t="s">
        <v>4</v>
      </c>
      <c r="BP73" s="2">
        <v>0</v>
      </c>
      <c r="BQ73" s="2">
        <v>30</v>
      </c>
      <c r="BR73" s="2">
        <v>0</v>
      </c>
      <c r="BS73" s="2">
        <v>1</v>
      </c>
      <c r="BT73" s="2">
        <v>1</v>
      </c>
      <c r="BU73" s="2">
        <v>1</v>
      </c>
      <c r="BV73" s="2">
        <v>1</v>
      </c>
      <c r="BW73" s="2">
        <v>1</v>
      </c>
      <c r="BX73" s="2">
        <v>1</v>
      </c>
      <c r="BY73" s="2" t="s">
        <v>4</v>
      </c>
      <c r="BZ73" s="2">
        <v>112</v>
      </c>
      <c r="CA73" s="2">
        <v>70</v>
      </c>
      <c r="CB73" s="2" t="s">
        <v>4</v>
      </c>
      <c r="CC73" s="2"/>
      <c r="CD73" s="2"/>
      <c r="CE73" s="2">
        <v>30</v>
      </c>
      <c r="CF73" s="2">
        <v>0</v>
      </c>
      <c r="CG73" s="2">
        <v>0</v>
      </c>
      <c r="CH73" s="2"/>
      <c r="CI73" s="2"/>
      <c r="CJ73" s="2"/>
      <c r="CK73" s="2"/>
      <c r="CL73" s="2"/>
      <c r="CM73" s="2">
        <v>0</v>
      </c>
      <c r="CN73" s="2" t="s">
        <v>4</v>
      </c>
      <c r="CO73" s="2">
        <v>0</v>
      </c>
      <c r="CP73" s="2">
        <f t="shared" si="36"/>
        <v>146.4</v>
      </c>
      <c r="CQ73" s="2">
        <f t="shared" si="37"/>
        <v>24.4</v>
      </c>
      <c r="CR73" s="2">
        <f t="shared" si="70"/>
        <v>0</v>
      </c>
      <c r="CS73" s="2">
        <f t="shared" si="38"/>
        <v>0</v>
      </c>
      <c r="CT73" s="2">
        <f t="shared" si="39"/>
        <v>0</v>
      </c>
      <c r="CU73" s="2">
        <f t="shared" si="40"/>
        <v>0</v>
      </c>
      <c r="CV73" s="2">
        <f t="shared" si="41"/>
        <v>0</v>
      </c>
      <c r="CW73" s="2">
        <f t="shared" si="42"/>
        <v>0</v>
      </c>
      <c r="CX73" s="2">
        <f t="shared" si="43"/>
        <v>0</v>
      </c>
      <c r="CY73" s="2">
        <f>((S73*BZ73)/100)</f>
        <v>0</v>
      </c>
      <c r="CZ73" s="2">
        <f>((S73*CA73)/100)</f>
        <v>0</v>
      </c>
      <c r="DA73" s="2"/>
      <c r="DB73" s="2"/>
      <c r="DC73" s="2" t="s">
        <v>4</v>
      </c>
      <c r="DD73" s="2" t="s">
        <v>4</v>
      </c>
      <c r="DE73" s="2" t="s">
        <v>4</v>
      </c>
      <c r="DF73" s="2" t="s">
        <v>4</v>
      </c>
      <c r="DG73" s="2" t="s">
        <v>4</v>
      </c>
      <c r="DH73" s="2" t="s">
        <v>4</v>
      </c>
      <c r="DI73" s="2" t="s">
        <v>4</v>
      </c>
      <c r="DJ73" s="2" t="s">
        <v>4</v>
      </c>
      <c r="DK73" s="2" t="s">
        <v>4</v>
      </c>
      <c r="DL73" s="2" t="s">
        <v>4</v>
      </c>
      <c r="DM73" s="2" t="s">
        <v>4</v>
      </c>
      <c r="DN73" s="2">
        <v>0</v>
      </c>
      <c r="DO73" s="2">
        <v>0</v>
      </c>
      <c r="DP73" s="2">
        <v>1</v>
      </c>
      <c r="DQ73" s="2">
        <v>1</v>
      </c>
      <c r="DR73" s="2"/>
      <c r="DS73" s="2"/>
      <c r="DT73" s="2"/>
      <c r="DU73" s="2">
        <v>1003</v>
      </c>
      <c r="DV73" s="2" t="s">
        <v>43</v>
      </c>
      <c r="DW73" s="2" t="s">
        <v>43</v>
      </c>
      <c r="DX73" s="2">
        <v>1</v>
      </c>
      <c r="DY73" s="2"/>
      <c r="DZ73" s="2" t="s">
        <v>4</v>
      </c>
      <c r="EA73" s="2" t="s">
        <v>4</v>
      </c>
      <c r="EB73" s="2" t="s">
        <v>4</v>
      </c>
      <c r="EC73" s="2" t="s">
        <v>4</v>
      </c>
      <c r="ED73" s="2"/>
      <c r="EE73" s="2">
        <v>69252867</v>
      </c>
      <c r="EF73" s="2">
        <v>30</v>
      </c>
      <c r="EG73" s="2" t="s">
        <v>18</v>
      </c>
      <c r="EH73" s="2">
        <v>0</v>
      </c>
      <c r="EI73" s="2" t="s">
        <v>4</v>
      </c>
      <c r="EJ73" s="2">
        <v>1</v>
      </c>
      <c r="EK73" s="2">
        <v>242</v>
      </c>
      <c r="EL73" s="2" t="s">
        <v>37</v>
      </c>
      <c r="EM73" s="2" t="s">
        <v>38</v>
      </c>
      <c r="EN73" s="2"/>
      <c r="EO73" s="2" t="s">
        <v>4</v>
      </c>
      <c r="EP73" s="2"/>
      <c r="EQ73" s="2">
        <v>1024</v>
      </c>
      <c r="ER73" s="2">
        <v>24.4</v>
      </c>
      <c r="ES73" s="2">
        <v>24.4</v>
      </c>
      <c r="ET73" s="2">
        <v>0</v>
      </c>
      <c r="EU73" s="2">
        <v>0</v>
      </c>
      <c r="EV73" s="2">
        <v>0</v>
      </c>
      <c r="EW73" s="2">
        <v>0</v>
      </c>
      <c r="EX73" s="2">
        <v>0</v>
      </c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>
        <v>0</v>
      </c>
      <c r="FR73" s="2">
        <f t="shared" si="44"/>
        <v>0</v>
      </c>
      <c r="FS73" s="2">
        <v>0</v>
      </c>
      <c r="FT73" s="2"/>
      <c r="FU73" s="2"/>
      <c r="FV73" s="2"/>
      <c r="FW73" s="2"/>
      <c r="FX73" s="2">
        <v>112</v>
      </c>
      <c r="FY73" s="2">
        <v>70</v>
      </c>
      <c r="FZ73" s="2"/>
      <c r="GA73" s="2" t="s">
        <v>4</v>
      </c>
      <c r="GB73" s="2"/>
      <c r="GC73" s="2"/>
      <c r="GD73" s="2">
        <v>0</v>
      </c>
      <c r="GE73" s="2"/>
      <c r="GF73" s="2">
        <v>1329163801</v>
      </c>
      <c r="GG73" s="2">
        <v>2</v>
      </c>
      <c r="GH73" s="2">
        <v>1</v>
      </c>
      <c r="GI73" s="2">
        <v>-2</v>
      </c>
      <c r="GJ73" s="2">
        <v>0</v>
      </c>
      <c r="GK73" s="2">
        <f>ROUND(R73*(R12)/100,2)</f>
        <v>0</v>
      </c>
      <c r="GL73" s="2">
        <f t="shared" si="45"/>
        <v>0</v>
      </c>
      <c r="GM73" s="2">
        <f t="shared" si="46"/>
        <v>146.4</v>
      </c>
      <c r="GN73" s="2">
        <f t="shared" si="47"/>
        <v>146.4</v>
      </c>
      <c r="GO73" s="2">
        <f t="shared" si="48"/>
        <v>0</v>
      </c>
      <c r="GP73" s="2">
        <f t="shared" si="49"/>
        <v>0</v>
      </c>
      <c r="GQ73" s="2"/>
      <c r="GR73" s="2">
        <v>0</v>
      </c>
      <c r="GS73" s="2">
        <v>0</v>
      </c>
      <c r="GT73" s="2">
        <v>0</v>
      </c>
      <c r="GU73" s="2" t="s">
        <v>4</v>
      </c>
      <c r="GV73" s="2">
        <f t="shared" si="50"/>
        <v>0</v>
      </c>
      <c r="GW73" s="2">
        <v>1</v>
      </c>
      <c r="GX73" s="2">
        <f t="shared" si="51"/>
        <v>0</v>
      </c>
      <c r="GY73" s="2"/>
      <c r="GZ73" s="2"/>
      <c r="HA73" s="2">
        <v>0</v>
      </c>
      <c r="HB73" s="2">
        <v>0</v>
      </c>
      <c r="HC73" s="2">
        <f t="shared" si="52"/>
        <v>0</v>
      </c>
      <c r="HD73" s="2"/>
      <c r="HE73" s="2" t="s">
        <v>4</v>
      </c>
      <c r="HF73" s="2" t="s">
        <v>4</v>
      </c>
      <c r="HG73" s="2"/>
      <c r="HH73" s="2"/>
      <c r="HI73" s="2"/>
      <c r="HJ73" s="2"/>
      <c r="HK73" s="2"/>
      <c r="HL73" s="2"/>
      <c r="HM73" s="2" t="s">
        <v>4</v>
      </c>
      <c r="HN73" s="2" t="s">
        <v>4</v>
      </c>
      <c r="HO73" s="2" t="s">
        <v>4</v>
      </c>
      <c r="HP73" s="2" t="s">
        <v>4</v>
      </c>
      <c r="HQ73" s="2" t="s">
        <v>4</v>
      </c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>
        <v>0</v>
      </c>
      <c r="IL73" s="2"/>
      <c r="IM73" s="2"/>
      <c r="IN73" s="2"/>
      <c r="IO73" s="2"/>
      <c r="IP73" s="2"/>
      <c r="IQ73" s="2"/>
      <c r="IR73" s="2"/>
      <c r="IS73" s="2"/>
      <c r="IT73" s="2"/>
      <c r="IU73" s="2"/>
    </row>
    <row r="74" spans="1:255">
      <c r="A74">
        <v>18</v>
      </c>
      <c r="B74">
        <v>1</v>
      </c>
      <c r="C74">
        <v>120</v>
      </c>
      <c r="E74" t="s">
        <v>4</v>
      </c>
      <c r="F74" t="s">
        <v>46</v>
      </c>
      <c r="G74" t="s">
        <v>47</v>
      </c>
      <c r="H74" t="s">
        <v>43</v>
      </c>
      <c r="I74">
        <f>I70*J74</f>
        <v>6</v>
      </c>
      <c r="J74">
        <v>1000</v>
      </c>
      <c r="K74">
        <v>1000</v>
      </c>
      <c r="O74">
        <f t="shared" si="21"/>
        <v>1358.59</v>
      </c>
      <c r="P74">
        <f t="shared" si="22"/>
        <v>1358.59</v>
      </c>
      <c r="Q74">
        <f t="shared" si="65"/>
        <v>0</v>
      </c>
      <c r="R74">
        <f t="shared" si="23"/>
        <v>0</v>
      </c>
      <c r="S74">
        <f t="shared" si="24"/>
        <v>0</v>
      </c>
      <c r="T74">
        <f t="shared" si="25"/>
        <v>0</v>
      </c>
      <c r="U74">
        <f t="shared" si="26"/>
        <v>0</v>
      </c>
      <c r="V74">
        <f t="shared" si="27"/>
        <v>0</v>
      </c>
      <c r="W74">
        <f t="shared" si="28"/>
        <v>0</v>
      </c>
      <c r="X74">
        <f t="shared" si="29"/>
        <v>0</v>
      </c>
      <c r="Y74">
        <f t="shared" si="30"/>
        <v>0</v>
      </c>
      <c r="AA74">
        <v>-1</v>
      </c>
      <c r="AB74">
        <f t="shared" si="31"/>
        <v>24.4</v>
      </c>
      <c r="AC74">
        <f t="shared" si="66"/>
        <v>24.4</v>
      </c>
      <c r="AD74">
        <f t="shared" si="67"/>
        <v>0</v>
      </c>
      <c r="AE74">
        <f t="shared" si="68"/>
        <v>0</v>
      </c>
      <c r="AF74">
        <f t="shared" si="68"/>
        <v>0</v>
      </c>
      <c r="AG74">
        <f t="shared" si="33"/>
        <v>0</v>
      </c>
      <c r="AH74">
        <f t="shared" si="69"/>
        <v>0</v>
      </c>
      <c r="AI74">
        <f t="shared" si="69"/>
        <v>0</v>
      </c>
      <c r="AJ74">
        <f t="shared" si="35"/>
        <v>0</v>
      </c>
      <c r="AK74">
        <v>24.4</v>
      </c>
      <c r="AL74">
        <v>24.4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9.2799999999999994</v>
      </c>
      <c r="BD74" t="s">
        <v>4</v>
      </c>
      <c r="BE74" t="s">
        <v>4</v>
      </c>
      <c r="BF74" t="s">
        <v>4</v>
      </c>
      <c r="BG74" t="s">
        <v>4</v>
      </c>
      <c r="BH74">
        <v>3</v>
      </c>
      <c r="BI74">
        <v>1</v>
      </c>
      <c r="BJ74" t="s">
        <v>48</v>
      </c>
      <c r="BM74">
        <v>242</v>
      </c>
      <c r="BN74">
        <v>0</v>
      </c>
      <c r="BO74" t="s">
        <v>46</v>
      </c>
      <c r="BP74">
        <v>1</v>
      </c>
      <c r="BQ74">
        <v>30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4</v>
      </c>
      <c r="BZ74">
        <v>0</v>
      </c>
      <c r="CA74">
        <v>0</v>
      </c>
      <c r="CB74" t="s">
        <v>4</v>
      </c>
      <c r="CE74">
        <v>30</v>
      </c>
      <c r="CF74">
        <v>0</v>
      </c>
      <c r="CG74">
        <v>0</v>
      </c>
      <c r="CM74">
        <v>0</v>
      </c>
      <c r="CN74" t="s">
        <v>4</v>
      </c>
      <c r="CO74">
        <v>0</v>
      </c>
      <c r="CP74">
        <f t="shared" si="36"/>
        <v>1358.59</v>
      </c>
      <c r="CQ74">
        <f t="shared" si="37"/>
        <v>226.43</v>
      </c>
      <c r="CR74">
        <f t="shared" si="70"/>
        <v>0</v>
      </c>
      <c r="CS74">
        <f t="shared" si="38"/>
        <v>0</v>
      </c>
      <c r="CT74">
        <f t="shared" si="39"/>
        <v>0</v>
      </c>
      <c r="CU74">
        <f t="shared" si="40"/>
        <v>0</v>
      </c>
      <c r="CV74">
        <f t="shared" si="41"/>
        <v>0</v>
      </c>
      <c r="CW74">
        <f t="shared" si="42"/>
        <v>0</v>
      </c>
      <c r="CX74">
        <f t="shared" si="43"/>
        <v>0</v>
      </c>
      <c r="CY74">
        <f>S74*(BZ74/100)</f>
        <v>0</v>
      </c>
      <c r="CZ74">
        <f>S74*(CA74/100)</f>
        <v>0</v>
      </c>
      <c r="DC74" t="s">
        <v>4</v>
      </c>
      <c r="DD74" t="s">
        <v>4</v>
      </c>
      <c r="DE74" t="s">
        <v>4</v>
      </c>
      <c r="DF74" t="s">
        <v>4</v>
      </c>
      <c r="DG74" t="s">
        <v>4</v>
      </c>
      <c r="DH74" t="s">
        <v>4</v>
      </c>
      <c r="DI74" t="s">
        <v>4</v>
      </c>
      <c r="DJ74" t="s">
        <v>4</v>
      </c>
      <c r="DK74" t="s">
        <v>4</v>
      </c>
      <c r="DL74" t="s">
        <v>4</v>
      </c>
      <c r="DM74" t="s">
        <v>4</v>
      </c>
      <c r="DN74">
        <v>112</v>
      </c>
      <c r="DO74">
        <v>70</v>
      </c>
      <c r="DP74">
        <v>1.0669999999999999</v>
      </c>
      <c r="DQ74">
        <v>1.081</v>
      </c>
      <c r="DU74">
        <v>1003</v>
      </c>
      <c r="DV74" t="s">
        <v>43</v>
      </c>
      <c r="DW74" t="s">
        <v>43</v>
      </c>
      <c r="DX74">
        <v>1</v>
      </c>
      <c r="DZ74" t="s">
        <v>4</v>
      </c>
      <c r="EA74" t="s">
        <v>4</v>
      </c>
      <c r="EB74" t="s">
        <v>4</v>
      </c>
      <c r="EC74" t="s">
        <v>4</v>
      </c>
      <c r="EE74">
        <v>69252867</v>
      </c>
      <c r="EF74">
        <v>30</v>
      </c>
      <c r="EG74" t="s">
        <v>18</v>
      </c>
      <c r="EH74">
        <v>0</v>
      </c>
      <c r="EI74" t="s">
        <v>4</v>
      </c>
      <c r="EJ74">
        <v>1</v>
      </c>
      <c r="EK74">
        <v>242</v>
      </c>
      <c r="EL74" t="s">
        <v>37</v>
      </c>
      <c r="EM74" t="s">
        <v>38</v>
      </c>
      <c r="EO74" t="s">
        <v>4</v>
      </c>
      <c r="EQ74">
        <v>1024</v>
      </c>
      <c r="ER74">
        <v>24.4</v>
      </c>
      <c r="ES74">
        <v>24.4</v>
      </c>
      <c r="ET74">
        <v>0</v>
      </c>
      <c r="EU74">
        <v>0</v>
      </c>
      <c r="EV74">
        <v>0</v>
      </c>
      <c r="EW74">
        <v>0</v>
      </c>
      <c r="EX74">
        <v>0</v>
      </c>
      <c r="FQ74">
        <v>0</v>
      </c>
      <c r="FR74">
        <f t="shared" si="44"/>
        <v>0</v>
      </c>
      <c r="FS74">
        <v>0</v>
      </c>
      <c r="FX74">
        <v>112</v>
      </c>
      <c r="FY74">
        <v>70</v>
      </c>
      <c r="GA74" t="s">
        <v>4</v>
      </c>
      <c r="GD74">
        <v>0</v>
      </c>
      <c r="GF74">
        <v>1329163801</v>
      </c>
      <c r="GG74">
        <v>2</v>
      </c>
      <c r="GH74">
        <v>1</v>
      </c>
      <c r="GI74">
        <v>2</v>
      </c>
      <c r="GJ74">
        <v>0</v>
      </c>
      <c r="GK74">
        <f>ROUND(R74*(S12)/100,2)</f>
        <v>0</v>
      </c>
      <c r="GL74">
        <f t="shared" si="45"/>
        <v>0</v>
      </c>
      <c r="GM74">
        <f t="shared" si="46"/>
        <v>1358.59</v>
      </c>
      <c r="GN74">
        <f t="shared" si="47"/>
        <v>1358.59</v>
      </c>
      <c r="GO74">
        <f t="shared" si="48"/>
        <v>0</v>
      </c>
      <c r="GP74">
        <f t="shared" si="49"/>
        <v>0</v>
      </c>
      <c r="GR74">
        <v>0</v>
      </c>
      <c r="GS74">
        <v>3</v>
      </c>
      <c r="GT74">
        <v>0</v>
      </c>
      <c r="GU74" t="s">
        <v>4</v>
      </c>
      <c r="GV74">
        <f t="shared" si="50"/>
        <v>0</v>
      </c>
      <c r="GW74">
        <v>1</v>
      </c>
      <c r="GX74">
        <f t="shared" si="51"/>
        <v>0</v>
      </c>
      <c r="HA74">
        <v>0</v>
      </c>
      <c r="HB74">
        <v>0</v>
      </c>
      <c r="HC74">
        <f t="shared" si="52"/>
        <v>0</v>
      </c>
      <c r="HE74" t="s">
        <v>4</v>
      </c>
      <c r="HF74" t="s">
        <v>4</v>
      </c>
      <c r="HM74" t="s">
        <v>4</v>
      </c>
      <c r="HN74" t="s">
        <v>4</v>
      </c>
      <c r="HO74" t="s">
        <v>4</v>
      </c>
      <c r="HP74" t="s">
        <v>4</v>
      </c>
      <c r="HQ74" t="s">
        <v>4</v>
      </c>
      <c r="IK74">
        <v>0</v>
      </c>
    </row>
    <row r="75" spans="1:255">
      <c r="A75" s="2">
        <v>19</v>
      </c>
      <c r="B75" s="2">
        <v>1</v>
      </c>
      <c r="C75" s="2"/>
      <c r="D75" s="2"/>
      <c r="E75" s="2"/>
      <c r="F75" s="2" t="s">
        <v>4</v>
      </c>
      <c r="G75" s="2" t="s">
        <v>126</v>
      </c>
      <c r="H75" s="2" t="s">
        <v>4</v>
      </c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>
        <v>1</v>
      </c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>
        <v>0</v>
      </c>
      <c r="IL75" s="2"/>
      <c r="IM75" s="2"/>
      <c r="IN75" s="2"/>
      <c r="IO75" s="2"/>
      <c r="IP75" s="2"/>
      <c r="IQ75" s="2"/>
      <c r="IR75" s="2"/>
      <c r="IS75" s="2"/>
      <c r="IT75" s="2"/>
      <c r="IU75" s="2"/>
    </row>
    <row r="76" spans="1:255">
      <c r="A76" s="2">
        <v>17</v>
      </c>
      <c r="B76" s="2">
        <v>1</v>
      </c>
      <c r="C76" s="2">
        <f>ROW(SmtRes!A125)</f>
        <v>125</v>
      </c>
      <c r="D76" s="2">
        <f>ROW(EtalonRes!A121)</f>
        <v>121</v>
      </c>
      <c r="E76" s="2" t="s">
        <v>127</v>
      </c>
      <c r="F76" s="2" t="s">
        <v>128</v>
      </c>
      <c r="G76" s="2" t="s">
        <v>129</v>
      </c>
      <c r="H76" s="2" t="s">
        <v>23</v>
      </c>
      <c r="I76" s="2">
        <f>ROUND((1500/1.5)*2*2/100,9)</f>
        <v>40</v>
      </c>
      <c r="J76" s="2">
        <v>0</v>
      </c>
      <c r="K76" s="2">
        <f>ROUND((1500/1.5)*2/100,9)</f>
        <v>20</v>
      </c>
      <c r="L76" s="2"/>
      <c r="M76" s="2"/>
      <c r="N76" s="2"/>
      <c r="O76" s="2">
        <f t="shared" ref="O76:O99" si="71">ROUND(CP76,2)</f>
        <v>4679.59</v>
      </c>
      <c r="P76" s="2">
        <f t="shared" ref="P76:P99" si="72">ROUND((ROUND((AC76*AW76*I76),2)*BC76),2)</f>
        <v>0</v>
      </c>
      <c r="Q76" s="2">
        <f>(ROUND((ROUND((((ET76*1.1))*AV76*I76),2)*BB76),2)+ROUND((ROUND(((AE76-((EU76*1.1)))*AV76*I76),2)*BS76),2))</f>
        <v>301.75</v>
      </c>
      <c r="R76" s="2">
        <f t="shared" ref="R76:R99" si="73">ROUND((ROUND((AE76*AV76*I76),2)*BS76),2)</f>
        <v>0</v>
      </c>
      <c r="S76" s="2">
        <f t="shared" ref="S76:S99" si="74">ROUND((ROUND((AF76*AV76*I76),2)*BA76),2)</f>
        <v>4377.84</v>
      </c>
      <c r="T76" s="2">
        <f t="shared" ref="T76:T99" si="75">ROUND(CU76*I76,2)</f>
        <v>0</v>
      </c>
      <c r="U76" s="2">
        <f t="shared" ref="U76:U99" si="76">CV76*I76</f>
        <v>391.57800000000003</v>
      </c>
      <c r="V76" s="2">
        <f t="shared" ref="V76:V99" si="77">CW76*I76</f>
        <v>0</v>
      </c>
      <c r="W76" s="2">
        <f t="shared" ref="W76:W99" si="78">ROUND(CX76*I76,2)</f>
        <v>0</v>
      </c>
      <c r="X76" s="2">
        <f t="shared" ref="X76:X99" si="79">ROUND(CY76,2)</f>
        <v>3983.83</v>
      </c>
      <c r="Y76" s="2">
        <f t="shared" ref="Y76:Y99" si="80">ROUND(CZ76,2)</f>
        <v>3064.49</v>
      </c>
      <c r="Z76" s="2"/>
      <c r="AA76" s="2">
        <v>70335979</v>
      </c>
      <c r="AB76" s="2">
        <f t="shared" ref="AB76:AB99" si="81">ROUND((AC76+AD76+AF76),6)</f>
        <v>111.738</v>
      </c>
      <c r="AC76" s="2">
        <f>ROUND(((ES76*1)),6)</f>
        <v>0</v>
      </c>
      <c r="AD76" s="2">
        <f>ROUND(((((ET76*1.1))-((EU76*1.1)))+AE76),6)</f>
        <v>7.2050000000000001</v>
      </c>
      <c r="AE76" s="2">
        <f>ROUND(((EU76*1.1)),6)</f>
        <v>0</v>
      </c>
      <c r="AF76" s="2">
        <f>ROUND(((EV76*1.1)),6)</f>
        <v>104.533</v>
      </c>
      <c r="AG76" s="2">
        <f t="shared" ref="AG76:AG99" si="82">ROUND((AP76),6)</f>
        <v>0</v>
      </c>
      <c r="AH76" s="2">
        <f>((EW76*1.1))</f>
        <v>9.3500000000000014</v>
      </c>
      <c r="AI76" s="2">
        <f>((EX76*1.1))</f>
        <v>0</v>
      </c>
      <c r="AJ76" s="2">
        <f t="shared" ref="AJ76:AJ99" si="83">(AS76)</f>
        <v>0</v>
      </c>
      <c r="AK76" s="2">
        <v>101.58</v>
      </c>
      <c r="AL76" s="2">
        <v>0</v>
      </c>
      <c r="AM76" s="2">
        <v>6.55</v>
      </c>
      <c r="AN76" s="2">
        <v>0</v>
      </c>
      <c r="AO76" s="2">
        <v>95.03</v>
      </c>
      <c r="AP76" s="2">
        <v>0</v>
      </c>
      <c r="AQ76" s="2">
        <v>8.5</v>
      </c>
      <c r="AR76" s="2">
        <v>0</v>
      </c>
      <c r="AS76" s="2">
        <v>0</v>
      </c>
      <c r="AT76" s="2">
        <v>91</v>
      </c>
      <c r="AU76" s="2">
        <v>70</v>
      </c>
      <c r="AV76" s="2">
        <v>1.0469999999999999</v>
      </c>
      <c r="AW76" s="2">
        <v>1.002</v>
      </c>
      <c r="AX76" s="2"/>
      <c r="AY76" s="2"/>
      <c r="AZ76" s="2">
        <v>1</v>
      </c>
      <c r="BA76" s="2">
        <v>1</v>
      </c>
      <c r="BB76" s="2">
        <v>1</v>
      </c>
      <c r="BC76" s="2">
        <v>1</v>
      </c>
      <c r="BD76" s="2" t="s">
        <v>4</v>
      </c>
      <c r="BE76" s="2" t="s">
        <v>4</v>
      </c>
      <c r="BF76" s="2" t="s">
        <v>4</v>
      </c>
      <c r="BG76" s="2" t="s">
        <v>4</v>
      </c>
      <c r="BH76" s="2">
        <v>0</v>
      </c>
      <c r="BI76" s="2">
        <v>1</v>
      </c>
      <c r="BJ76" s="2" t="s">
        <v>130</v>
      </c>
      <c r="BK76" s="2"/>
      <c r="BL76" s="2"/>
      <c r="BM76" s="2">
        <v>682</v>
      </c>
      <c r="BN76" s="2">
        <v>0</v>
      </c>
      <c r="BO76" s="2" t="s">
        <v>4</v>
      </c>
      <c r="BP76" s="2">
        <v>0</v>
      </c>
      <c r="BQ76" s="2">
        <v>60</v>
      </c>
      <c r="BR76" s="2">
        <v>0</v>
      </c>
      <c r="BS76" s="2">
        <v>1</v>
      </c>
      <c r="BT76" s="2">
        <v>1</v>
      </c>
      <c r="BU76" s="2">
        <v>1</v>
      </c>
      <c r="BV76" s="2">
        <v>1</v>
      </c>
      <c r="BW76" s="2">
        <v>1</v>
      </c>
      <c r="BX76" s="2">
        <v>1</v>
      </c>
      <c r="BY76" s="2" t="s">
        <v>4</v>
      </c>
      <c r="BZ76" s="2">
        <v>91</v>
      </c>
      <c r="CA76" s="2">
        <v>70</v>
      </c>
      <c r="CB76" s="2" t="s">
        <v>4</v>
      </c>
      <c r="CC76" s="2"/>
      <c r="CD76" s="2"/>
      <c r="CE76" s="2">
        <v>30</v>
      </c>
      <c r="CF76" s="2">
        <v>0</v>
      </c>
      <c r="CG76" s="2">
        <v>0</v>
      </c>
      <c r="CH76" s="2"/>
      <c r="CI76" s="2"/>
      <c r="CJ76" s="2"/>
      <c r="CK76" s="2"/>
      <c r="CL76" s="2"/>
      <c r="CM76" s="2">
        <v>0</v>
      </c>
      <c r="CN76" s="2" t="s">
        <v>590</v>
      </c>
      <c r="CO76" s="2">
        <v>0</v>
      </c>
      <c r="CP76" s="2">
        <f t="shared" ref="CP76:CP99" si="84">(P76+Q76+S76)</f>
        <v>4679.59</v>
      </c>
      <c r="CQ76" s="2">
        <f t="shared" ref="CQ76:CQ99" si="85">ROUND((ROUND((AC76*AW76*1),2)*BC76),2)</f>
        <v>0</v>
      </c>
      <c r="CR76" s="2">
        <f>(ROUND((ROUND((((ET76*1.1))*AV76*1),2)*BB76),2)+ROUND((ROUND(((AE76-((EU76*1.1)))*AV76*1),2)*BS76),2))</f>
        <v>7.54</v>
      </c>
      <c r="CS76" s="2">
        <f t="shared" ref="CS76:CS99" si="86">ROUND((ROUND((AE76*AV76*1),2)*BS76),2)</f>
        <v>0</v>
      </c>
      <c r="CT76" s="2">
        <f t="shared" ref="CT76:CT99" si="87">ROUND((ROUND((AF76*AV76*1),2)*BA76),2)</f>
        <v>109.45</v>
      </c>
      <c r="CU76" s="2">
        <f t="shared" ref="CU76:CU99" si="88">AG76</f>
        <v>0</v>
      </c>
      <c r="CV76" s="2">
        <f t="shared" ref="CV76:CV99" si="89">(AH76*AV76)</f>
        <v>9.7894500000000004</v>
      </c>
      <c r="CW76" s="2">
        <f t="shared" ref="CW76:CW99" si="90">AI76</f>
        <v>0</v>
      </c>
      <c r="CX76" s="2">
        <f t="shared" ref="CX76:CX99" si="91">AJ76</f>
        <v>0</v>
      </c>
      <c r="CY76" s="2">
        <f>((S76*BZ76)/100)</f>
        <v>3983.8344000000002</v>
      </c>
      <c r="CZ76" s="2">
        <f>((S76*CA76)/100)</f>
        <v>3064.4879999999998</v>
      </c>
      <c r="DA76" s="2"/>
      <c r="DB76" s="2">
        <v>17</v>
      </c>
      <c r="DC76" s="2" t="s">
        <v>4</v>
      </c>
      <c r="DD76" s="2" t="s">
        <v>25</v>
      </c>
      <c r="DE76" s="2" t="s">
        <v>26</v>
      </c>
      <c r="DF76" s="2" t="s">
        <v>26</v>
      </c>
      <c r="DG76" s="2" t="s">
        <v>26</v>
      </c>
      <c r="DH76" s="2" t="s">
        <v>4</v>
      </c>
      <c r="DI76" s="2" t="s">
        <v>26</v>
      </c>
      <c r="DJ76" s="2" t="s">
        <v>26</v>
      </c>
      <c r="DK76" s="2" t="s">
        <v>4</v>
      </c>
      <c r="DL76" s="2" t="s">
        <v>4</v>
      </c>
      <c r="DM76" s="2" t="s">
        <v>4</v>
      </c>
      <c r="DN76" s="2">
        <v>0</v>
      </c>
      <c r="DO76" s="2">
        <v>0</v>
      </c>
      <c r="DP76" s="2">
        <v>1</v>
      </c>
      <c r="DQ76" s="2">
        <v>1</v>
      </c>
      <c r="DR76" s="2"/>
      <c r="DS76" s="2"/>
      <c r="DT76" s="2"/>
      <c r="DU76" s="2">
        <v>1013</v>
      </c>
      <c r="DV76" s="2" t="s">
        <v>23</v>
      </c>
      <c r="DW76" s="2" t="s">
        <v>23</v>
      </c>
      <c r="DX76" s="2">
        <v>1</v>
      </c>
      <c r="DY76" s="2"/>
      <c r="DZ76" s="2" t="s">
        <v>4</v>
      </c>
      <c r="EA76" s="2" t="s">
        <v>4</v>
      </c>
      <c r="EB76" s="2" t="s">
        <v>4</v>
      </c>
      <c r="EC76" s="2" t="s">
        <v>4</v>
      </c>
      <c r="ED76" s="2"/>
      <c r="EE76" s="2">
        <v>69253307</v>
      </c>
      <c r="EF76" s="2">
        <v>60</v>
      </c>
      <c r="EG76" s="2" t="s">
        <v>27</v>
      </c>
      <c r="EH76" s="2">
        <v>0</v>
      </c>
      <c r="EI76" s="2" t="s">
        <v>4</v>
      </c>
      <c r="EJ76" s="2">
        <v>1</v>
      </c>
      <c r="EK76" s="2">
        <v>682</v>
      </c>
      <c r="EL76" s="2" t="s">
        <v>28</v>
      </c>
      <c r="EM76" s="2" t="s">
        <v>29</v>
      </c>
      <c r="EN76" s="2"/>
      <c r="EO76" s="2" t="s">
        <v>30</v>
      </c>
      <c r="EP76" s="2"/>
      <c r="EQ76" s="2">
        <v>0</v>
      </c>
      <c r="ER76" s="2">
        <v>101.58</v>
      </c>
      <c r="ES76" s="2">
        <v>0</v>
      </c>
      <c r="ET76" s="2">
        <v>6.55</v>
      </c>
      <c r="EU76" s="2">
        <v>0</v>
      </c>
      <c r="EV76" s="2">
        <v>95.03</v>
      </c>
      <c r="EW76" s="2">
        <v>8.5</v>
      </c>
      <c r="EX76" s="2">
        <v>0</v>
      </c>
      <c r="EY76" s="2">
        <v>0</v>
      </c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>
        <v>0</v>
      </c>
      <c r="FR76" s="2">
        <f t="shared" ref="FR76:FR99" si="92">ROUND(IF(BI76=3,GM76,0),2)</f>
        <v>0</v>
      </c>
      <c r="FS76" s="2">
        <v>0</v>
      </c>
      <c r="FT76" s="2"/>
      <c r="FU76" s="2"/>
      <c r="FV76" s="2"/>
      <c r="FW76" s="2"/>
      <c r="FX76" s="2">
        <v>91</v>
      </c>
      <c r="FY76" s="2">
        <v>70</v>
      </c>
      <c r="FZ76" s="2"/>
      <c r="GA76" s="2" t="s">
        <v>4</v>
      </c>
      <c r="GB76" s="2"/>
      <c r="GC76" s="2"/>
      <c r="GD76" s="2">
        <v>0</v>
      </c>
      <c r="GE76" s="2"/>
      <c r="GF76" s="2">
        <v>1162253844</v>
      </c>
      <c r="GG76" s="2">
        <v>2</v>
      </c>
      <c r="GH76" s="2">
        <v>1</v>
      </c>
      <c r="GI76" s="2">
        <v>-2</v>
      </c>
      <c r="GJ76" s="2">
        <v>0</v>
      </c>
      <c r="GK76" s="2">
        <f>ROUND(R76*(R12)/100,2)</f>
        <v>0</v>
      </c>
      <c r="GL76" s="2">
        <f t="shared" ref="GL76:GL99" si="93">ROUND(IF(AND(BH76=3,BI76=3,FS76&lt;&gt;0),P76,0),2)</f>
        <v>0</v>
      </c>
      <c r="GM76" s="2">
        <f t="shared" ref="GM76:GM99" si="94">ROUND(O76+X76+Y76+GK76,2)+GX76</f>
        <v>11727.91</v>
      </c>
      <c r="GN76" s="2">
        <f t="shared" ref="GN76:GN99" si="95">IF(OR(BI76=0,BI76=1),GM76-GX76,0)</f>
        <v>11727.91</v>
      </c>
      <c r="GO76" s="2">
        <f t="shared" ref="GO76:GO99" si="96">IF(BI76=2,GM76-GX76,0)</f>
        <v>0</v>
      </c>
      <c r="GP76" s="2">
        <f t="shared" ref="GP76:GP99" si="97">IF(BI76=4,GM76-GX76,0)</f>
        <v>0</v>
      </c>
      <c r="GQ76" s="2"/>
      <c r="GR76" s="2">
        <v>0</v>
      </c>
      <c r="GS76" s="2">
        <v>3</v>
      </c>
      <c r="GT76" s="2">
        <v>0</v>
      </c>
      <c r="GU76" s="2" t="s">
        <v>4</v>
      </c>
      <c r="GV76" s="2">
        <f t="shared" ref="GV76:GV99" si="98">ROUND((GT76),6)</f>
        <v>0</v>
      </c>
      <c r="GW76" s="2">
        <v>1</v>
      </c>
      <c r="GX76" s="2">
        <f t="shared" ref="GX76:GX99" si="99">ROUND(HC76*I76,2)</f>
        <v>0</v>
      </c>
      <c r="GY76" s="2"/>
      <c r="GZ76" s="2"/>
      <c r="HA76" s="2">
        <v>0</v>
      </c>
      <c r="HB76" s="2">
        <v>0</v>
      </c>
      <c r="HC76" s="2">
        <f t="shared" ref="HC76:HC99" si="100">GV76*GW76</f>
        <v>0</v>
      </c>
      <c r="HD76" s="2"/>
      <c r="HE76" s="2" t="s">
        <v>4</v>
      </c>
      <c r="HF76" s="2" t="s">
        <v>4</v>
      </c>
      <c r="HG76" s="2"/>
      <c r="HH76" s="2"/>
      <c r="HI76" s="2"/>
      <c r="HJ76" s="2"/>
      <c r="HK76" s="2"/>
      <c r="HL76" s="2"/>
      <c r="HM76" s="2" t="s">
        <v>4</v>
      </c>
      <c r="HN76" s="2" t="s">
        <v>4</v>
      </c>
      <c r="HO76" s="2" t="s">
        <v>4</v>
      </c>
      <c r="HP76" s="2" t="s">
        <v>4</v>
      </c>
      <c r="HQ76" s="2" t="s">
        <v>4</v>
      </c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>
        <v>0</v>
      </c>
      <c r="IL76" s="2"/>
      <c r="IM76" s="2"/>
      <c r="IN76" s="2"/>
      <c r="IO76" s="2"/>
      <c r="IP76" s="2"/>
      <c r="IQ76" s="2"/>
      <c r="IR76" s="2"/>
      <c r="IS76" s="2"/>
      <c r="IT76" s="2"/>
      <c r="IU76" s="2"/>
    </row>
    <row r="77" spans="1:255">
      <c r="A77">
        <v>17</v>
      </c>
      <c r="B77">
        <v>1</v>
      </c>
      <c r="C77">
        <f>ROW(SmtRes!A128)</f>
        <v>128</v>
      </c>
      <c r="D77">
        <f>ROW(EtalonRes!A124)</f>
        <v>124</v>
      </c>
      <c r="E77" t="s">
        <v>127</v>
      </c>
      <c r="F77" t="s">
        <v>128</v>
      </c>
      <c r="G77" t="s">
        <v>129</v>
      </c>
      <c r="H77" t="s">
        <v>23</v>
      </c>
      <c r="I77" s="2">
        <f>ROUND((1500/1.5)*2*2/100,9)</f>
        <v>40</v>
      </c>
      <c r="J77">
        <v>0</v>
      </c>
      <c r="K77">
        <f>ROUND((1500/1.5)*2/100,9)</f>
        <v>20</v>
      </c>
      <c r="O77">
        <f t="shared" si="71"/>
        <v>207005.4</v>
      </c>
      <c r="P77">
        <f t="shared" si="72"/>
        <v>0</v>
      </c>
      <c r="Q77">
        <f>(ROUND((ROUND((((ET77*1.1))*AV77*I77),2)*BB77),2)+ROUND((ROUND(((AE77-((EU77*1.1)))*AV77*I77),2)*BS77),2))</f>
        <v>2691.61</v>
      </c>
      <c r="R77">
        <f t="shared" si="73"/>
        <v>0</v>
      </c>
      <c r="S77">
        <f t="shared" si="74"/>
        <v>204313.79</v>
      </c>
      <c r="T77">
        <f t="shared" si="75"/>
        <v>0</v>
      </c>
      <c r="U77">
        <f t="shared" si="76"/>
        <v>391.57800000000003</v>
      </c>
      <c r="V77">
        <f t="shared" si="77"/>
        <v>0</v>
      </c>
      <c r="W77">
        <f t="shared" si="78"/>
        <v>0</v>
      </c>
      <c r="X77">
        <f t="shared" si="79"/>
        <v>153235.34</v>
      </c>
      <c r="Y77">
        <f t="shared" si="80"/>
        <v>83768.649999999994</v>
      </c>
      <c r="AA77">
        <v>70335976</v>
      </c>
      <c r="AB77">
        <f t="shared" si="81"/>
        <v>111.738</v>
      </c>
      <c r="AC77">
        <f>ROUND(((ES77*1)),6)</f>
        <v>0</v>
      </c>
      <c r="AD77">
        <f>ROUND(((((ET77*1.1))-((EU77*1.1)))+AE77),6)</f>
        <v>7.2050000000000001</v>
      </c>
      <c r="AE77">
        <f>ROUND(((EU77*1.1)),6)</f>
        <v>0</v>
      </c>
      <c r="AF77">
        <f>ROUND(((EV77*1.1)),6)</f>
        <v>104.533</v>
      </c>
      <c r="AG77">
        <f t="shared" si="82"/>
        <v>0</v>
      </c>
      <c r="AH77">
        <f>((EW77*1.1))</f>
        <v>9.3500000000000014</v>
      </c>
      <c r="AI77">
        <f>((EX77*1.1))</f>
        <v>0</v>
      </c>
      <c r="AJ77">
        <f t="shared" si="83"/>
        <v>0</v>
      </c>
      <c r="AK77">
        <v>101.58</v>
      </c>
      <c r="AL77">
        <v>0</v>
      </c>
      <c r="AM77">
        <v>6.55</v>
      </c>
      <c r="AN77">
        <v>0</v>
      </c>
      <c r="AO77">
        <v>95.03</v>
      </c>
      <c r="AP77">
        <v>0</v>
      </c>
      <c r="AQ77">
        <v>8.5</v>
      </c>
      <c r="AR77">
        <v>0</v>
      </c>
      <c r="AS77">
        <v>0</v>
      </c>
      <c r="AT77">
        <v>75</v>
      </c>
      <c r="AU77">
        <v>41</v>
      </c>
      <c r="AV77">
        <v>1.0469999999999999</v>
      </c>
      <c r="AW77">
        <v>1.002</v>
      </c>
      <c r="AZ77">
        <v>1</v>
      </c>
      <c r="BA77">
        <v>46.67</v>
      </c>
      <c r="BB77">
        <v>8.92</v>
      </c>
      <c r="BC77">
        <v>1</v>
      </c>
      <c r="BD77" t="s">
        <v>4</v>
      </c>
      <c r="BE77" t="s">
        <v>4</v>
      </c>
      <c r="BF77" t="s">
        <v>4</v>
      </c>
      <c r="BG77" t="s">
        <v>4</v>
      </c>
      <c r="BH77">
        <v>0</v>
      </c>
      <c r="BI77">
        <v>1</v>
      </c>
      <c r="BJ77" t="s">
        <v>130</v>
      </c>
      <c r="BM77">
        <v>682</v>
      </c>
      <c r="BN77">
        <v>0</v>
      </c>
      <c r="BO77" t="s">
        <v>128</v>
      </c>
      <c r="BP77">
        <v>1</v>
      </c>
      <c r="BQ77">
        <v>60</v>
      </c>
      <c r="BR77">
        <v>0</v>
      </c>
      <c r="BS77">
        <v>46.67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4</v>
      </c>
      <c r="BZ77">
        <v>75</v>
      </c>
      <c r="CA77">
        <v>41</v>
      </c>
      <c r="CB77" t="s">
        <v>4</v>
      </c>
      <c r="CE77">
        <v>30</v>
      </c>
      <c r="CF77">
        <v>0</v>
      </c>
      <c r="CG77">
        <v>0</v>
      </c>
      <c r="CM77">
        <v>0</v>
      </c>
      <c r="CN77" t="s">
        <v>590</v>
      </c>
      <c r="CO77">
        <v>0</v>
      </c>
      <c r="CP77">
        <f t="shared" si="84"/>
        <v>207005.4</v>
      </c>
      <c r="CQ77">
        <f t="shared" si="85"/>
        <v>0</v>
      </c>
      <c r="CR77">
        <f>(ROUND((ROUND((((ET77*1.1))*AV77*1),2)*BB77),2)+ROUND((ROUND(((AE77-((EU77*1.1)))*AV77*1),2)*BS77),2))</f>
        <v>67.260000000000005</v>
      </c>
      <c r="CS77">
        <f t="shared" si="86"/>
        <v>0</v>
      </c>
      <c r="CT77">
        <f t="shared" si="87"/>
        <v>5108.03</v>
      </c>
      <c r="CU77">
        <f t="shared" si="88"/>
        <v>0</v>
      </c>
      <c r="CV77">
        <f t="shared" si="89"/>
        <v>9.7894500000000004</v>
      </c>
      <c r="CW77">
        <f t="shared" si="90"/>
        <v>0</v>
      </c>
      <c r="CX77">
        <f t="shared" si="91"/>
        <v>0</v>
      </c>
      <c r="CY77">
        <f>S77*(BZ77/100)</f>
        <v>153235.3425</v>
      </c>
      <c r="CZ77">
        <f>S77*(CA77/100)</f>
        <v>83768.653900000005</v>
      </c>
      <c r="DB77">
        <v>18</v>
      </c>
      <c r="DC77" t="s">
        <v>4</v>
      </c>
      <c r="DD77" t="s">
        <v>25</v>
      </c>
      <c r="DE77" t="s">
        <v>26</v>
      </c>
      <c r="DF77" t="s">
        <v>26</v>
      </c>
      <c r="DG77" t="s">
        <v>26</v>
      </c>
      <c r="DH77" t="s">
        <v>4</v>
      </c>
      <c r="DI77" t="s">
        <v>26</v>
      </c>
      <c r="DJ77" t="s">
        <v>26</v>
      </c>
      <c r="DK77" t="s">
        <v>4</v>
      </c>
      <c r="DL77" t="s">
        <v>4</v>
      </c>
      <c r="DM77" t="s">
        <v>4</v>
      </c>
      <c r="DN77">
        <v>91</v>
      </c>
      <c r="DO77">
        <v>70</v>
      </c>
      <c r="DP77">
        <v>1.0469999999999999</v>
      </c>
      <c r="DQ77">
        <v>1.002</v>
      </c>
      <c r="DU77">
        <v>1013</v>
      </c>
      <c r="DV77" t="s">
        <v>23</v>
      </c>
      <c r="DW77" t="s">
        <v>23</v>
      </c>
      <c r="DX77">
        <v>1</v>
      </c>
      <c r="DZ77" t="s">
        <v>4</v>
      </c>
      <c r="EA77" t="s">
        <v>4</v>
      </c>
      <c r="EB77" t="s">
        <v>4</v>
      </c>
      <c r="EC77" t="s">
        <v>4</v>
      </c>
      <c r="EE77">
        <v>69253307</v>
      </c>
      <c r="EF77">
        <v>60</v>
      </c>
      <c r="EG77" t="s">
        <v>27</v>
      </c>
      <c r="EH77">
        <v>0</v>
      </c>
      <c r="EI77" t="s">
        <v>4</v>
      </c>
      <c r="EJ77">
        <v>1</v>
      </c>
      <c r="EK77">
        <v>682</v>
      </c>
      <c r="EL77" t="s">
        <v>28</v>
      </c>
      <c r="EM77" t="s">
        <v>29</v>
      </c>
      <c r="EO77" t="s">
        <v>30</v>
      </c>
      <c r="EQ77">
        <v>0</v>
      </c>
      <c r="ER77">
        <v>101.58</v>
      </c>
      <c r="ES77">
        <v>0</v>
      </c>
      <c r="ET77">
        <v>6.55</v>
      </c>
      <c r="EU77">
        <v>0</v>
      </c>
      <c r="EV77">
        <v>95.03</v>
      </c>
      <c r="EW77">
        <v>8.5</v>
      </c>
      <c r="EX77">
        <v>0</v>
      </c>
      <c r="EY77">
        <v>0</v>
      </c>
      <c r="FQ77">
        <v>0</v>
      </c>
      <c r="FR77">
        <f t="shared" si="92"/>
        <v>0</v>
      </c>
      <c r="FS77">
        <v>0</v>
      </c>
      <c r="FX77">
        <v>91</v>
      </c>
      <c r="FY77">
        <v>70</v>
      </c>
      <c r="GA77" t="s">
        <v>4</v>
      </c>
      <c r="GD77">
        <v>0</v>
      </c>
      <c r="GF77">
        <v>1162253844</v>
      </c>
      <c r="GG77">
        <v>2</v>
      </c>
      <c r="GH77">
        <v>1</v>
      </c>
      <c r="GI77">
        <v>2</v>
      </c>
      <c r="GJ77">
        <v>0</v>
      </c>
      <c r="GK77">
        <f>ROUND(R77*(S12)/100,2)</f>
        <v>0</v>
      </c>
      <c r="GL77">
        <f t="shared" si="93"/>
        <v>0</v>
      </c>
      <c r="GM77">
        <f t="shared" si="94"/>
        <v>444009.39</v>
      </c>
      <c r="GN77">
        <f t="shared" si="95"/>
        <v>444009.39</v>
      </c>
      <c r="GO77">
        <f t="shared" si="96"/>
        <v>0</v>
      </c>
      <c r="GP77">
        <f t="shared" si="97"/>
        <v>0</v>
      </c>
      <c r="GR77">
        <v>0</v>
      </c>
      <c r="GS77">
        <v>3</v>
      </c>
      <c r="GT77">
        <v>0</v>
      </c>
      <c r="GU77" t="s">
        <v>4</v>
      </c>
      <c r="GV77">
        <f t="shared" si="98"/>
        <v>0</v>
      </c>
      <c r="GW77">
        <v>1</v>
      </c>
      <c r="GX77">
        <f t="shared" si="99"/>
        <v>0</v>
      </c>
      <c r="HA77">
        <v>0</v>
      </c>
      <c r="HB77">
        <v>0</v>
      </c>
      <c r="HC77">
        <f t="shared" si="100"/>
        <v>0</v>
      </c>
      <c r="HE77" t="s">
        <v>4</v>
      </c>
      <c r="HF77" t="s">
        <v>4</v>
      </c>
      <c r="HM77" t="s">
        <v>4</v>
      </c>
      <c r="HN77" t="s">
        <v>4</v>
      </c>
      <c r="HO77" t="s">
        <v>4</v>
      </c>
      <c r="HP77" t="s">
        <v>4</v>
      </c>
      <c r="HQ77" t="s">
        <v>4</v>
      </c>
      <c r="IK77">
        <v>0</v>
      </c>
    </row>
    <row r="78" spans="1:255">
      <c r="A78" s="2">
        <v>18</v>
      </c>
      <c r="B78" s="2">
        <v>1</v>
      </c>
      <c r="C78" s="2">
        <v>125</v>
      </c>
      <c r="D78" s="2"/>
      <c r="E78" s="2" t="s">
        <v>131</v>
      </c>
      <c r="F78" s="2" t="s">
        <v>132</v>
      </c>
      <c r="G78" s="2" t="s">
        <v>133</v>
      </c>
      <c r="H78" s="2" t="s">
        <v>134</v>
      </c>
      <c r="I78" s="2">
        <f>I76*J78</f>
        <v>400</v>
      </c>
      <c r="J78" s="2">
        <v>10</v>
      </c>
      <c r="K78" s="2">
        <v>10</v>
      </c>
      <c r="L78" s="2"/>
      <c r="M78" s="2"/>
      <c r="N78" s="2"/>
      <c r="O78" s="2">
        <f t="shared" si="71"/>
        <v>116304.14</v>
      </c>
      <c r="P78" s="2">
        <f t="shared" si="72"/>
        <v>116304.14</v>
      </c>
      <c r="Q78" s="2">
        <f>(ROUND((ROUND(((ET78)*AV78*I78),2)*BB78),2)+ROUND((ROUND(((AE78-(EU78))*AV78*I78),2)*BS78),2))</f>
        <v>0</v>
      </c>
      <c r="R78" s="2">
        <f t="shared" si="73"/>
        <v>0</v>
      </c>
      <c r="S78" s="2">
        <f t="shared" si="74"/>
        <v>0</v>
      </c>
      <c r="T78" s="2">
        <f t="shared" si="75"/>
        <v>0</v>
      </c>
      <c r="U78" s="2">
        <f t="shared" si="76"/>
        <v>0</v>
      </c>
      <c r="V78" s="2">
        <f t="shared" si="77"/>
        <v>0</v>
      </c>
      <c r="W78" s="2">
        <f t="shared" si="78"/>
        <v>0</v>
      </c>
      <c r="X78" s="2">
        <f t="shared" si="79"/>
        <v>0</v>
      </c>
      <c r="Y78" s="2">
        <f t="shared" si="80"/>
        <v>0</v>
      </c>
      <c r="Z78" s="2"/>
      <c r="AA78" s="2">
        <v>70335979</v>
      </c>
      <c r="AB78" s="2">
        <f t="shared" si="81"/>
        <v>290.18</v>
      </c>
      <c r="AC78" s="2">
        <f>ROUND((ES78),6)</f>
        <v>290.18</v>
      </c>
      <c r="AD78" s="2">
        <f>ROUND((((ET78)-(EU78))+AE78),6)</f>
        <v>0</v>
      </c>
      <c r="AE78" s="2">
        <f>ROUND((EU78),6)</f>
        <v>0</v>
      </c>
      <c r="AF78" s="2">
        <f>ROUND((EV78),6)</f>
        <v>0</v>
      </c>
      <c r="AG78" s="2">
        <f t="shared" si="82"/>
        <v>0</v>
      </c>
      <c r="AH78" s="2">
        <f>(EW78)</f>
        <v>0</v>
      </c>
      <c r="AI78" s="2">
        <f>(EX78)</f>
        <v>0</v>
      </c>
      <c r="AJ78" s="2">
        <f t="shared" si="83"/>
        <v>0</v>
      </c>
      <c r="AK78" s="2">
        <v>290.18</v>
      </c>
      <c r="AL78" s="2">
        <v>290.18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91</v>
      </c>
      <c r="AU78" s="2">
        <v>70</v>
      </c>
      <c r="AV78" s="2">
        <v>1.0469999999999999</v>
      </c>
      <c r="AW78" s="2">
        <v>1.002</v>
      </c>
      <c r="AX78" s="2"/>
      <c r="AY78" s="2"/>
      <c r="AZ78" s="2">
        <v>1</v>
      </c>
      <c r="BA78" s="2">
        <v>1</v>
      </c>
      <c r="BB78" s="2">
        <v>1</v>
      </c>
      <c r="BC78" s="2">
        <v>1</v>
      </c>
      <c r="BD78" s="2" t="s">
        <v>4</v>
      </c>
      <c r="BE78" s="2" t="s">
        <v>4</v>
      </c>
      <c r="BF78" s="2" t="s">
        <v>4</v>
      </c>
      <c r="BG78" s="2" t="s">
        <v>4</v>
      </c>
      <c r="BH78" s="2">
        <v>3</v>
      </c>
      <c r="BI78" s="2">
        <v>1</v>
      </c>
      <c r="BJ78" s="2" t="s">
        <v>135</v>
      </c>
      <c r="BK78" s="2"/>
      <c r="BL78" s="2"/>
      <c r="BM78" s="2">
        <v>682</v>
      </c>
      <c r="BN78" s="2">
        <v>0</v>
      </c>
      <c r="BO78" s="2" t="s">
        <v>4</v>
      </c>
      <c r="BP78" s="2">
        <v>0</v>
      </c>
      <c r="BQ78" s="2">
        <v>60</v>
      </c>
      <c r="BR78" s="2">
        <v>0</v>
      </c>
      <c r="BS78" s="2">
        <v>1</v>
      </c>
      <c r="BT78" s="2">
        <v>1</v>
      </c>
      <c r="BU78" s="2">
        <v>1</v>
      </c>
      <c r="BV78" s="2">
        <v>1</v>
      </c>
      <c r="BW78" s="2">
        <v>1</v>
      </c>
      <c r="BX78" s="2">
        <v>1</v>
      </c>
      <c r="BY78" s="2" t="s">
        <v>4</v>
      </c>
      <c r="BZ78" s="2">
        <v>91</v>
      </c>
      <c r="CA78" s="2">
        <v>70</v>
      </c>
      <c r="CB78" s="2" t="s">
        <v>4</v>
      </c>
      <c r="CC78" s="2"/>
      <c r="CD78" s="2"/>
      <c r="CE78" s="2">
        <v>30</v>
      </c>
      <c r="CF78" s="2">
        <v>0</v>
      </c>
      <c r="CG78" s="2">
        <v>0</v>
      </c>
      <c r="CH78" s="2"/>
      <c r="CI78" s="2"/>
      <c r="CJ78" s="2"/>
      <c r="CK78" s="2"/>
      <c r="CL78" s="2"/>
      <c r="CM78" s="2">
        <v>0</v>
      </c>
      <c r="CN78" s="2" t="s">
        <v>590</v>
      </c>
      <c r="CO78" s="2">
        <v>0</v>
      </c>
      <c r="CP78" s="2">
        <f t="shared" si="84"/>
        <v>116304.14</v>
      </c>
      <c r="CQ78" s="2">
        <f t="shared" si="85"/>
        <v>290.76</v>
      </c>
      <c r="CR78" s="2">
        <f>(ROUND((ROUND(((ET78)*AV78*1),2)*BB78),2)+ROUND((ROUND(((AE78-(EU78))*AV78*1),2)*BS78),2))</f>
        <v>0</v>
      </c>
      <c r="CS78" s="2">
        <f t="shared" si="86"/>
        <v>0</v>
      </c>
      <c r="CT78" s="2">
        <f t="shared" si="87"/>
        <v>0</v>
      </c>
      <c r="CU78" s="2">
        <f t="shared" si="88"/>
        <v>0</v>
      </c>
      <c r="CV78" s="2">
        <f t="shared" si="89"/>
        <v>0</v>
      </c>
      <c r="CW78" s="2">
        <f t="shared" si="90"/>
        <v>0</v>
      </c>
      <c r="CX78" s="2">
        <f t="shared" si="91"/>
        <v>0</v>
      </c>
      <c r="CY78" s="2">
        <f>((S78*BZ78)/100)</f>
        <v>0</v>
      </c>
      <c r="CZ78" s="2">
        <f>((S78*CA78)/100)</f>
        <v>0</v>
      </c>
      <c r="DA78" s="2"/>
      <c r="DB78" s="2"/>
      <c r="DC78" s="2" t="s">
        <v>4</v>
      </c>
      <c r="DD78" s="2" t="s">
        <v>4</v>
      </c>
      <c r="DE78" s="2" t="s">
        <v>4</v>
      </c>
      <c r="DF78" s="2" t="s">
        <v>4</v>
      </c>
      <c r="DG78" s="2" t="s">
        <v>4</v>
      </c>
      <c r="DH78" s="2" t="s">
        <v>4</v>
      </c>
      <c r="DI78" s="2" t="s">
        <v>4</v>
      </c>
      <c r="DJ78" s="2" t="s">
        <v>4</v>
      </c>
      <c r="DK78" s="2" t="s">
        <v>4</v>
      </c>
      <c r="DL78" s="2" t="s">
        <v>4</v>
      </c>
      <c r="DM78" s="2" t="s">
        <v>4</v>
      </c>
      <c r="DN78" s="2">
        <v>0</v>
      </c>
      <c r="DO78" s="2">
        <v>0</v>
      </c>
      <c r="DP78" s="2">
        <v>1</v>
      </c>
      <c r="DQ78" s="2">
        <v>1</v>
      </c>
      <c r="DR78" s="2"/>
      <c r="DS78" s="2"/>
      <c r="DT78" s="2"/>
      <c r="DU78" s="2">
        <v>1010</v>
      </c>
      <c r="DV78" s="2" t="s">
        <v>134</v>
      </c>
      <c r="DW78" s="2" t="s">
        <v>134</v>
      </c>
      <c r="DX78" s="2">
        <v>1</v>
      </c>
      <c r="DY78" s="2"/>
      <c r="DZ78" s="2" t="s">
        <v>4</v>
      </c>
      <c r="EA78" s="2" t="s">
        <v>4</v>
      </c>
      <c r="EB78" s="2" t="s">
        <v>4</v>
      </c>
      <c r="EC78" s="2" t="s">
        <v>4</v>
      </c>
      <c r="ED78" s="2"/>
      <c r="EE78" s="2">
        <v>69253307</v>
      </c>
      <c r="EF78" s="2">
        <v>60</v>
      </c>
      <c r="EG78" s="2" t="s">
        <v>27</v>
      </c>
      <c r="EH78" s="2">
        <v>0</v>
      </c>
      <c r="EI78" s="2" t="s">
        <v>4</v>
      </c>
      <c r="EJ78" s="2">
        <v>1</v>
      </c>
      <c r="EK78" s="2">
        <v>682</v>
      </c>
      <c r="EL78" s="2" t="s">
        <v>28</v>
      </c>
      <c r="EM78" s="2" t="s">
        <v>29</v>
      </c>
      <c r="EN78" s="2"/>
      <c r="EO78" s="2" t="s">
        <v>30</v>
      </c>
      <c r="EP78" s="2"/>
      <c r="EQ78" s="2">
        <v>0</v>
      </c>
      <c r="ER78" s="2">
        <v>290.18</v>
      </c>
      <c r="ES78" s="2">
        <v>290.18</v>
      </c>
      <c r="ET78" s="2">
        <v>0</v>
      </c>
      <c r="EU78" s="2">
        <v>0</v>
      </c>
      <c r="EV78" s="2">
        <v>0</v>
      </c>
      <c r="EW78" s="2">
        <v>0</v>
      </c>
      <c r="EX78" s="2">
        <v>0</v>
      </c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>
        <v>0</v>
      </c>
      <c r="FR78" s="2">
        <f t="shared" si="92"/>
        <v>0</v>
      </c>
      <c r="FS78" s="2">
        <v>0</v>
      </c>
      <c r="FT78" s="2"/>
      <c r="FU78" s="2"/>
      <c r="FV78" s="2"/>
      <c r="FW78" s="2"/>
      <c r="FX78" s="2">
        <v>91</v>
      </c>
      <c r="FY78" s="2">
        <v>70</v>
      </c>
      <c r="FZ78" s="2"/>
      <c r="GA78" s="2" t="s">
        <v>4</v>
      </c>
      <c r="GB78" s="2"/>
      <c r="GC78" s="2"/>
      <c r="GD78" s="2">
        <v>0</v>
      </c>
      <c r="GE78" s="2"/>
      <c r="GF78" s="2">
        <v>-1387176755</v>
      </c>
      <c r="GG78" s="2">
        <v>2</v>
      </c>
      <c r="GH78" s="2">
        <v>1</v>
      </c>
      <c r="GI78" s="2">
        <v>-2</v>
      </c>
      <c r="GJ78" s="2">
        <v>0</v>
      </c>
      <c r="GK78" s="2">
        <f>ROUND(R78*(R12)/100,2)</f>
        <v>0</v>
      </c>
      <c r="GL78" s="2">
        <f t="shared" si="93"/>
        <v>0</v>
      </c>
      <c r="GM78" s="2">
        <f t="shared" si="94"/>
        <v>116304.14</v>
      </c>
      <c r="GN78" s="2">
        <f t="shared" si="95"/>
        <v>116304.14</v>
      </c>
      <c r="GO78" s="2">
        <f t="shared" si="96"/>
        <v>0</v>
      </c>
      <c r="GP78" s="2">
        <f t="shared" si="97"/>
        <v>0</v>
      </c>
      <c r="GQ78" s="2"/>
      <c r="GR78" s="2">
        <v>0</v>
      </c>
      <c r="GS78" s="2">
        <v>3</v>
      </c>
      <c r="GT78" s="2">
        <v>0</v>
      </c>
      <c r="GU78" s="2" t="s">
        <v>4</v>
      </c>
      <c r="GV78" s="2">
        <f t="shared" si="98"/>
        <v>0</v>
      </c>
      <c r="GW78" s="2">
        <v>1</v>
      </c>
      <c r="GX78" s="2">
        <f t="shared" si="99"/>
        <v>0</v>
      </c>
      <c r="GY78" s="2"/>
      <c r="GZ78" s="2"/>
      <c r="HA78" s="2">
        <v>0</v>
      </c>
      <c r="HB78" s="2">
        <v>0</v>
      </c>
      <c r="HC78" s="2">
        <f t="shared" si="100"/>
        <v>0</v>
      </c>
      <c r="HD78" s="2"/>
      <c r="HE78" s="2" t="s">
        <v>4</v>
      </c>
      <c r="HF78" s="2" t="s">
        <v>4</v>
      </c>
      <c r="HG78" s="2"/>
      <c r="HH78" s="2"/>
      <c r="HI78" s="2"/>
      <c r="HJ78" s="2"/>
      <c r="HK78" s="2"/>
      <c r="HL78" s="2"/>
      <c r="HM78" s="2" t="s">
        <v>25</v>
      </c>
      <c r="HN78" s="2" t="s">
        <v>4</v>
      </c>
      <c r="HO78" s="2" t="s">
        <v>4</v>
      </c>
      <c r="HP78" s="2" t="s">
        <v>4</v>
      </c>
      <c r="HQ78" s="2" t="s">
        <v>4</v>
      </c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  <c r="IH78" s="2"/>
      <c r="II78" s="2"/>
      <c r="IJ78" s="2"/>
      <c r="IK78" s="2">
        <v>0</v>
      </c>
      <c r="IL78" s="2"/>
      <c r="IM78" s="2"/>
      <c r="IN78" s="2"/>
      <c r="IO78" s="2"/>
      <c r="IP78" s="2"/>
      <c r="IQ78" s="2"/>
      <c r="IR78" s="2"/>
      <c r="IS78" s="2"/>
      <c r="IT78" s="2"/>
      <c r="IU78" s="2"/>
    </row>
    <row r="79" spans="1:255">
      <c r="A79">
        <v>18</v>
      </c>
      <c r="B79">
        <v>1</v>
      </c>
      <c r="C79">
        <v>128</v>
      </c>
      <c r="E79" t="s">
        <v>131</v>
      </c>
      <c r="F79" t="s">
        <v>132</v>
      </c>
      <c r="G79" t="s">
        <v>133</v>
      </c>
      <c r="H79" t="s">
        <v>134</v>
      </c>
      <c r="I79">
        <f>I77*J79</f>
        <v>400</v>
      </c>
      <c r="J79">
        <v>10</v>
      </c>
      <c r="K79">
        <v>10</v>
      </c>
      <c r="O79">
        <f t="shared" si="71"/>
        <v>275640.81</v>
      </c>
      <c r="P79">
        <f t="shared" si="72"/>
        <v>275640.81</v>
      </c>
      <c r="Q79">
        <f>(ROUND((ROUND(((ET79)*AV79*I79),2)*BB79),2)+ROUND((ROUND(((AE79-(EU79))*AV79*I79),2)*BS79),2))</f>
        <v>0</v>
      </c>
      <c r="R79">
        <f t="shared" si="73"/>
        <v>0</v>
      </c>
      <c r="S79">
        <f t="shared" si="74"/>
        <v>0</v>
      </c>
      <c r="T79">
        <f t="shared" si="75"/>
        <v>0</v>
      </c>
      <c r="U79">
        <f t="shared" si="76"/>
        <v>0</v>
      </c>
      <c r="V79">
        <f t="shared" si="77"/>
        <v>0</v>
      </c>
      <c r="W79">
        <f t="shared" si="78"/>
        <v>0</v>
      </c>
      <c r="X79">
        <f t="shared" si="79"/>
        <v>0</v>
      </c>
      <c r="Y79">
        <f t="shared" si="80"/>
        <v>0</v>
      </c>
      <c r="AA79">
        <v>70335976</v>
      </c>
      <c r="AB79">
        <f t="shared" si="81"/>
        <v>290.18</v>
      </c>
      <c r="AC79">
        <f>ROUND((ES79),6)</f>
        <v>290.18</v>
      </c>
      <c r="AD79">
        <f>ROUND((((ET79)-(EU79))+AE79),6)</f>
        <v>0</v>
      </c>
      <c r="AE79">
        <f>ROUND((EU79),6)</f>
        <v>0</v>
      </c>
      <c r="AF79">
        <f>ROUND((EV79),6)</f>
        <v>0</v>
      </c>
      <c r="AG79">
        <f t="shared" si="82"/>
        <v>0</v>
      </c>
      <c r="AH79">
        <f>(EW79)</f>
        <v>0</v>
      </c>
      <c r="AI79">
        <f>(EX79)</f>
        <v>0</v>
      </c>
      <c r="AJ79">
        <f t="shared" si="83"/>
        <v>0</v>
      </c>
      <c r="AK79">
        <v>290.18</v>
      </c>
      <c r="AL79">
        <v>290.18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1</v>
      </c>
      <c r="AW79">
        <v>1.002</v>
      </c>
      <c r="AZ79">
        <v>1</v>
      </c>
      <c r="BA79">
        <v>1</v>
      </c>
      <c r="BB79">
        <v>1</v>
      </c>
      <c r="BC79">
        <v>2.37</v>
      </c>
      <c r="BD79" t="s">
        <v>4</v>
      </c>
      <c r="BE79" t="s">
        <v>4</v>
      </c>
      <c r="BF79" t="s">
        <v>4</v>
      </c>
      <c r="BG79" t="s">
        <v>4</v>
      </c>
      <c r="BH79">
        <v>3</v>
      </c>
      <c r="BI79">
        <v>1</v>
      </c>
      <c r="BJ79" t="s">
        <v>135</v>
      </c>
      <c r="BM79">
        <v>682</v>
      </c>
      <c r="BN79">
        <v>0</v>
      </c>
      <c r="BO79" t="s">
        <v>132</v>
      </c>
      <c r="BP79">
        <v>1</v>
      </c>
      <c r="BQ79">
        <v>60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4</v>
      </c>
      <c r="BZ79">
        <v>0</v>
      </c>
      <c r="CA79">
        <v>0</v>
      </c>
      <c r="CB79" t="s">
        <v>4</v>
      </c>
      <c r="CE79">
        <v>30</v>
      </c>
      <c r="CF79">
        <v>0</v>
      </c>
      <c r="CG79">
        <v>0</v>
      </c>
      <c r="CM79">
        <v>0</v>
      </c>
      <c r="CN79" t="s">
        <v>590</v>
      </c>
      <c r="CO79">
        <v>0</v>
      </c>
      <c r="CP79">
        <f t="shared" si="84"/>
        <v>275640.81</v>
      </c>
      <c r="CQ79">
        <f t="shared" si="85"/>
        <v>689.1</v>
      </c>
      <c r="CR79">
        <f>(ROUND((ROUND(((ET79)*AV79*1),2)*BB79),2)+ROUND((ROUND(((AE79-(EU79))*AV79*1),2)*BS79),2))</f>
        <v>0</v>
      </c>
      <c r="CS79">
        <f t="shared" si="86"/>
        <v>0</v>
      </c>
      <c r="CT79">
        <f t="shared" si="87"/>
        <v>0</v>
      </c>
      <c r="CU79">
        <f t="shared" si="88"/>
        <v>0</v>
      </c>
      <c r="CV79">
        <f t="shared" si="89"/>
        <v>0</v>
      </c>
      <c r="CW79">
        <f t="shared" si="90"/>
        <v>0</v>
      </c>
      <c r="CX79">
        <f t="shared" si="91"/>
        <v>0</v>
      </c>
      <c r="CY79">
        <f>S79*(BZ79/100)</f>
        <v>0</v>
      </c>
      <c r="CZ79">
        <f>S79*(CA79/100)</f>
        <v>0</v>
      </c>
      <c r="DC79" t="s">
        <v>4</v>
      </c>
      <c r="DD79" t="s">
        <v>4</v>
      </c>
      <c r="DE79" t="s">
        <v>4</v>
      </c>
      <c r="DF79" t="s">
        <v>4</v>
      </c>
      <c r="DG79" t="s">
        <v>4</v>
      </c>
      <c r="DH79" t="s">
        <v>4</v>
      </c>
      <c r="DI79" t="s">
        <v>4</v>
      </c>
      <c r="DJ79" t="s">
        <v>4</v>
      </c>
      <c r="DK79" t="s">
        <v>4</v>
      </c>
      <c r="DL79" t="s">
        <v>4</v>
      </c>
      <c r="DM79" t="s">
        <v>4</v>
      </c>
      <c r="DN79">
        <v>91</v>
      </c>
      <c r="DO79">
        <v>70</v>
      </c>
      <c r="DP79">
        <v>1.0469999999999999</v>
      </c>
      <c r="DQ79">
        <v>1.002</v>
      </c>
      <c r="DU79">
        <v>1010</v>
      </c>
      <c r="DV79" t="s">
        <v>134</v>
      </c>
      <c r="DW79" t="s">
        <v>134</v>
      </c>
      <c r="DX79">
        <v>1</v>
      </c>
      <c r="DZ79" t="s">
        <v>4</v>
      </c>
      <c r="EA79" t="s">
        <v>4</v>
      </c>
      <c r="EB79" t="s">
        <v>4</v>
      </c>
      <c r="EC79" t="s">
        <v>4</v>
      </c>
      <c r="EE79">
        <v>69253307</v>
      </c>
      <c r="EF79">
        <v>60</v>
      </c>
      <c r="EG79" t="s">
        <v>27</v>
      </c>
      <c r="EH79">
        <v>0</v>
      </c>
      <c r="EI79" t="s">
        <v>4</v>
      </c>
      <c r="EJ79">
        <v>1</v>
      </c>
      <c r="EK79">
        <v>682</v>
      </c>
      <c r="EL79" t="s">
        <v>28</v>
      </c>
      <c r="EM79" t="s">
        <v>29</v>
      </c>
      <c r="EO79" t="s">
        <v>30</v>
      </c>
      <c r="EQ79">
        <v>0</v>
      </c>
      <c r="ER79">
        <v>290.18</v>
      </c>
      <c r="ES79">
        <v>290.18</v>
      </c>
      <c r="ET79">
        <v>0</v>
      </c>
      <c r="EU79">
        <v>0</v>
      </c>
      <c r="EV79">
        <v>0</v>
      </c>
      <c r="EW79">
        <v>0</v>
      </c>
      <c r="EX79">
        <v>0</v>
      </c>
      <c r="FQ79">
        <v>0</v>
      </c>
      <c r="FR79">
        <f t="shared" si="92"/>
        <v>0</v>
      </c>
      <c r="FS79">
        <v>0</v>
      </c>
      <c r="FX79">
        <v>91</v>
      </c>
      <c r="FY79">
        <v>70</v>
      </c>
      <c r="GA79" t="s">
        <v>4</v>
      </c>
      <c r="GD79">
        <v>0</v>
      </c>
      <c r="GF79">
        <v>-1387176755</v>
      </c>
      <c r="GG79">
        <v>2</v>
      </c>
      <c r="GH79">
        <v>1</v>
      </c>
      <c r="GI79">
        <v>2</v>
      </c>
      <c r="GJ79">
        <v>0</v>
      </c>
      <c r="GK79">
        <f>ROUND(R79*(S12)/100,2)</f>
        <v>0</v>
      </c>
      <c r="GL79">
        <f t="shared" si="93"/>
        <v>0</v>
      </c>
      <c r="GM79">
        <f t="shared" si="94"/>
        <v>275640.81</v>
      </c>
      <c r="GN79">
        <f t="shared" si="95"/>
        <v>275640.81</v>
      </c>
      <c r="GO79">
        <f t="shared" si="96"/>
        <v>0</v>
      </c>
      <c r="GP79">
        <f t="shared" si="97"/>
        <v>0</v>
      </c>
      <c r="GR79">
        <v>0</v>
      </c>
      <c r="GS79">
        <v>3</v>
      </c>
      <c r="GT79">
        <v>0</v>
      </c>
      <c r="GU79" t="s">
        <v>4</v>
      </c>
      <c r="GV79">
        <f t="shared" si="98"/>
        <v>0</v>
      </c>
      <c r="GW79">
        <v>1</v>
      </c>
      <c r="GX79">
        <f t="shared" si="99"/>
        <v>0</v>
      </c>
      <c r="HA79">
        <v>0</v>
      </c>
      <c r="HB79">
        <v>0</v>
      </c>
      <c r="HC79">
        <f t="shared" si="100"/>
        <v>0</v>
      </c>
      <c r="HE79" t="s">
        <v>4</v>
      </c>
      <c r="HF79" t="s">
        <v>4</v>
      </c>
      <c r="HM79" t="s">
        <v>25</v>
      </c>
      <c r="HN79" t="s">
        <v>4</v>
      </c>
      <c r="HO79" t="s">
        <v>4</v>
      </c>
      <c r="HP79" t="s">
        <v>4</v>
      </c>
      <c r="HQ79" t="s">
        <v>4</v>
      </c>
      <c r="IK79">
        <v>0</v>
      </c>
    </row>
    <row r="80" spans="1:255">
      <c r="A80" s="2">
        <v>17</v>
      </c>
      <c r="B80" s="2">
        <v>1</v>
      </c>
      <c r="C80" s="2">
        <f>ROW(SmtRes!A131)</f>
        <v>131</v>
      </c>
      <c r="D80" s="2">
        <f>ROW(EtalonRes!A127)</f>
        <v>127</v>
      </c>
      <c r="E80" s="2" t="s">
        <v>136</v>
      </c>
      <c r="F80" s="2" t="s">
        <v>137</v>
      </c>
      <c r="G80" s="2" t="s">
        <v>138</v>
      </c>
      <c r="H80" s="2" t="s">
        <v>139</v>
      </c>
      <c r="I80" s="2">
        <f>ROUND(I76,9)</f>
        <v>40</v>
      </c>
      <c r="J80" s="2">
        <v>0</v>
      </c>
      <c r="K80" s="2">
        <f>ROUND(I76,9)</f>
        <v>40</v>
      </c>
      <c r="L80" s="2"/>
      <c r="M80" s="2"/>
      <c r="N80" s="2"/>
      <c r="O80" s="2">
        <f t="shared" si="71"/>
        <v>9435.51</v>
      </c>
      <c r="P80" s="2">
        <f t="shared" si="72"/>
        <v>0</v>
      </c>
      <c r="Q80" s="2">
        <f>(ROUND((ROUND((((ET80*1.1))*AV80*I80),2)*BB80),2)+ROUND((ROUND(((AE80-((EU80*1.1)))*AV80*I80),2)*BS80),2))</f>
        <v>119.09</v>
      </c>
      <c r="R80" s="2">
        <f t="shared" si="73"/>
        <v>18.170000000000002</v>
      </c>
      <c r="S80" s="2">
        <f t="shared" si="74"/>
        <v>9316.42</v>
      </c>
      <c r="T80" s="2">
        <f t="shared" si="75"/>
        <v>0</v>
      </c>
      <c r="U80" s="2">
        <f t="shared" si="76"/>
        <v>640.89520000000005</v>
      </c>
      <c r="V80" s="2">
        <f t="shared" si="77"/>
        <v>0</v>
      </c>
      <c r="W80" s="2">
        <f t="shared" si="78"/>
        <v>0</v>
      </c>
      <c r="X80" s="2">
        <f t="shared" si="79"/>
        <v>8105.29</v>
      </c>
      <c r="Y80" s="2">
        <f t="shared" si="80"/>
        <v>9782.24</v>
      </c>
      <c r="Z80" s="2"/>
      <c r="AA80" s="2">
        <v>70335979</v>
      </c>
      <c r="AB80" s="2">
        <f t="shared" si="81"/>
        <v>217.00800000000001</v>
      </c>
      <c r="AC80" s="2">
        <f>ROUND(((ES80*1)),6)</f>
        <v>0</v>
      </c>
      <c r="AD80" s="2">
        <f>ROUND(((((ET80*1.1))-((EU80*1.1)))+AE80),6)</f>
        <v>2.7389999999999999</v>
      </c>
      <c r="AE80" s="2">
        <f>ROUND(((EU80*1.1)),6)</f>
        <v>0.41799999999999998</v>
      </c>
      <c r="AF80" s="2">
        <f>ROUND(((EV80*1.1)),6)</f>
        <v>214.26900000000001</v>
      </c>
      <c r="AG80" s="2">
        <f t="shared" si="82"/>
        <v>0</v>
      </c>
      <c r="AH80" s="2">
        <f>((EW80*1.1))</f>
        <v>14.740000000000002</v>
      </c>
      <c r="AI80" s="2">
        <f>((EX80*1.1))</f>
        <v>0</v>
      </c>
      <c r="AJ80" s="2">
        <f t="shared" si="83"/>
        <v>0</v>
      </c>
      <c r="AK80" s="2">
        <v>197.28</v>
      </c>
      <c r="AL80" s="2">
        <v>0</v>
      </c>
      <c r="AM80" s="2">
        <v>2.4900000000000002</v>
      </c>
      <c r="AN80" s="2">
        <v>0.38</v>
      </c>
      <c r="AO80" s="2">
        <v>194.79</v>
      </c>
      <c r="AP80" s="2">
        <v>0</v>
      </c>
      <c r="AQ80" s="2">
        <v>13.4</v>
      </c>
      <c r="AR80" s="2">
        <v>0</v>
      </c>
      <c r="AS80" s="2">
        <v>0</v>
      </c>
      <c r="AT80" s="2">
        <v>87</v>
      </c>
      <c r="AU80" s="2">
        <v>105</v>
      </c>
      <c r="AV80" s="2">
        <v>1.087</v>
      </c>
      <c r="AW80" s="2">
        <v>1</v>
      </c>
      <c r="AX80" s="2"/>
      <c r="AY80" s="2"/>
      <c r="AZ80" s="2">
        <v>1</v>
      </c>
      <c r="BA80" s="2">
        <v>1</v>
      </c>
      <c r="BB80" s="2">
        <v>1</v>
      </c>
      <c r="BC80" s="2">
        <v>1</v>
      </c>
      <c r="BD80" s="2" t="s">
        <v>4</v>
      </c>
      <c r="BE80" s="2" t="s">
        <v>4</v>
      </c>
      <c r="BF80" s="2" t="s">
        <v>4</v>
      </c>
      <c r="BG80" s="2" t="s">
        <v>4</v>
      </c>
      <c r="BH80" s="2">
        <v>0</v>
      </c>
      <c r="BI80" s="2">
        <v>1</v>
      </c>
      <c r="BJ80" s="2" t="s">
        <v>140</v>
      </c>
      <c r="BK80" s="2"/>
      <c r="BL80" s="2"/>
      <c r="BM80" s="2">
        <v>80</v>
      </c>
      <c r="BN80" s="2">
        <v>0</v>
      </c>
      <c r="BO80" s="2" t="s">
        <v>4</v>
      </c>
      <c r="BP80" s="2">
        <v>0</v>
      </c>
      <c r="BQ80" s="2">
        <v>30</v>
      </c>
      <c r="BR80" s="2">
        <v>0</v>
      </c>
      <c r="BS80" s="2">
        <v>1</v>
      </c>
      <c r="BT80" s="2">
        <v>1</v>
      </c>
      <c r="BU80" s="2">
        <v>1</v>
      </c>
      <c r="BV80" s="2">
        <v>1</v>
      </c>
      <c r="BW80" s="2">
        <v>1</v>
      </c>
      <c r="BX80" s="2">
        <v>1</v>
      </c>
      <c r="BY80" s="2" t="s">
        <v>4</v>
      </c>
      <c r="BZ80" s="2">
        <v>87</v>
      </c>
      <c r="CA80" s="2">
        <v>105</v>
      </c>
      <c r="CB80" s="2" t="s">
        <v>4</v>
      </c>
      <c r="CC80" s="2"/>
      <c r="CD80" s="2"/>
      <c r="CE80" s="2">
        <v>30</v>
      </c>
      <c r="CF80" s="2">
        <v>0</v>
      </c>
      <c r="CG80" s="2">
        <v>0</v>
      </c>
      <c r="CH80" s="2"/>
      <c r="CI80" s="2"/>
      <c r="CJ80" s="2"/>
      <c r="CK80" s="2"/>
      <c r="CL80" s="2"/>
      <c r="CM80" s="2">
        <v>0</v>
      </c>
      <c r="CN80" s="2" t="s">
        <v>36</v>
      </c>
      <c r="CO80" s="2">
        <v>0</v>
      </c>
      <c r="CP80" s="2">
        <f t="shared" si="84"/>
        <v>9435.51</v>
      </c>
      <c r="CQ80" s="2">
        <f t="shared" si="85"/>
        <v>0</v>
      </c>
      <c r="CR80" s="2">
        <f>(ROUND((ROUND((((ET80*1.1))*AV80*1),2)*BB80),2)+ROUND((ROUND(((AE80-((EU80*1.1)))*AV80*1),2)*BS80),2))</f>
        <v>2.98</v>
      </c>
      <c r="CS80" s="2">
        <f t="shared" si="86"/>
        <v>0.45</v>
      </c>
      <c r="CT80" s="2">
        <f t="shared" si="87"/>
        <v>232.91</v>
      </c>
      <c r="CU80" s="2">
        <f t="shared" si="88"/>
        <v>0</v>
      </c>
      <c r="CV80" s="2">
        <f t="shared" si="89"/>
        <v>16.022380000000002</v>
      </c>
      <c r="CW80" s="2">
        <f t="shared" si="90"/>
        <v>0</v>
      </c>
      <c r="CX80" s="2">
        <f t="shared" si="91"/>
        <v>0</v>
      </c>
      <c r="CY80" s="2">
        <f>((S80*BZ80)/100)</f>
        <v>8105.2854000000007</v>
      </c>
      <c r="CZ80" s="2">
        <f>((S80*CA80)/100)</f>
        <v>9782.241</v>
      </c>
      <c r="DA80" s="2"/>
      <c r="DB80" s="2">
        <v>19</v>
      </c>
      <c r="DC80" s="2" t="s">
        <v>4</v>
      </c>
      <c r="DD80" s="2" t="s">
        <v>25</v>
      </c>
      <c r="DE80" s="2" t="s">
        <v>26</v>
      </c>
      <c r="DF80" s="2" t="s">
        <v>26</v>
      </c>
      <c r="DG80" s="2" t="s">
        <v>26</v>
      </c>
      <c r="DH80" s="2" t="s">
        <v>4</v>
      </c>
      <c r="DI80" s="2" t="s">
        <v>26</v>
      </c>
      <c r="DJ80" s="2" t="s">
        <v>26</v>
      </c>
      <c r="DK80" s="2" t="s">
        <v>4</v>
      </c>
      <c r="DL80" s="2" t="s">
        <v>4</v>
      </c>
      <c r="DM80" s="2" t="s">
        <v>4</v>
      </c>
      <c r="DN80" s="2">
        <v>0</v>
      </c>
      <c r="DO80" s="2">
        <v>0</v>
      </c>
      <c r="DP80" s="2">
        <v>1</v>
      </c>
      <c r="DQ80" s="2">
        <v>1</v>
      </c>
      <c r="DR80" s="2"/>
      <c r="DS80" s="2"/>
      <c r="DT80" s="2"/>
      <c r="DU80" s="2">
        <v>1010</v>
      </c>
      <c r="DV80" s="2" t="s">
        <v>139</v>
      </c>
      <c r="DW80" s="2" t="s">
        <v>139</v>
      </c>
      <c r="DX80" s="2">
        <v>100</v>
      </c>
      <c r="DY80" s="2"/>
      <c r="DZ80" s="2" t="s">
        <v>4</v>
      </c>
      <c r="EA80" s="2" t="s">
        <v>4</v>
      </c>
      <c r="EB80" s="2" t="s">
        <v>4</v>
      </c>
      <c r="EC80" s="2" t="s">
        <v>4</v>
      </c>
      <c r="ED80" s="2"/>
      <c r="EE80" s="2">
        <v>69252651</v>
      </c>
      <c r="EF80" s="2">
        <v>30</v>
      </c>
      <c r="EG80" s="2" t="s">
        <v>18</v>
      </c>
      <c r="EH80" s="2">
        <v>0</v>
      </c>
      <c r="EI80" s="2" t="s">
        <v>4</v>
      </c>
      <c r="EJ80" s="2">
        <v>1</v>
      </c>
      <c r="EK80" s="2">
        <v>80</v>
      </c>
      <c r="EL80" s="2" t="s">
        <v>141</v>
      </c>
      <c r="EM80" s="2" t="s">
        <v>142</v>
      </c>
      <c r="EN80" s="2"/>
      <c r="EO80" s="2" t="s">
        <v>39</v>
      </c>
      <c r="EP80" s="2"/>
      <c r="EQ80" s="2">
        <v>0</v>
      </c>
      <c r="ER80" s="2">
        <v>197.28</v>
      </c>
      <c r="ES80" s="2">
        <v>0</v>
      </c>
      <c r="ET80" s="2">
        <v>2.4900000000000002</v>
      </c>
      <c r="EU80" s="2">
        <v>0.38</v>
      </c>
      <c r="EV80" s="2">
        <v>194.79</v>
      </c>
      <c r="EW80" s="2">
        <v>13.4</v>
      </c>
      <c r="EX80" s="2">
        <v>0</v>
      </c>
      <c r="EY80" s="2">
        <v>0</v>
      </c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>
        <v>0</v>
      </c>
      <c r="FR80" s="2">
        <f t="shared" si="92"/>
        <v>0</v>
      </c>
      <c r="FS80" s="2">
        <v>0</v>
      </c>
      <c r="FT80" s="2"/>
      <c r="FU80" s="2"/>
      <c r="FV80" s="2"/>
      <c r="FW80" s="2"/>
      <c r="FX80" s="2">
        <v>87</v>
      </c>
      <c r="FY80" s="2">
        <v>105</v>
      </c>
      <c r="FZ80" s="2"/>
      <c r="GA80" s="2" t="s">
        <v>4</v>
      </c>
      <c r="GB80" s="2"/>
      <c r="GC80" s="2"/>
      <c r="GD80" s="2">
        <v>0</v>
      </c>
      <c r="GE80" s="2"/>
      <c r="GF80" s="2">
        <v>1520695116</v>
      </c>
      <c r="GG80" s="2">
        <v>2</v>
      </c>
      <c r="GH80" s="2">
        <v>1</v>
      </c>
      <c r="GI80" s="2">
        <v>-2</v>
      </c>
      <c r="GJ80" s="2">
        <v>0</v>
      </c>
      <c r="GK80" s="2">
        <f>ROUND(R80*(R12)/100,2)</f>
        <v>31.8</v>
      </c>
      <c r="GL80" s="2">
        <f t="shared" si="93"/>
        <v>0</v>
      </c>
      <c r="GM80" s="2">
        <f t="shared" si="94"/>
        <v>27354.84</v>
      </c>
      <c r="GN80" s="2">
        <f t="shared" si="95"/>
        <v>27354.84</v>
      </c>
      <c r="GO80" s="2">
        <f t="shared" si="96"/>
        <v>0</v>
      </c>
      <c r="GP80" s="2">
        <f t="shared" si="97"/>
        <v>0</v>
      </c>
      <c r="GQ80" s="2"/>
      <c r="GR80" s="2">
        <v>0</v>
      </c>
      <c r="GS80" s="2">
        <v>3</v>
      </c>
      <c r="GT80" s="2">
        <v>0</v>
      </c>
      <c r="GU80" s="2" t="s">
        <v>4</v>
      </c>
      <c r="GV80" s="2">
        <f t="shared" si="98"/>
        <v>0</v>
      </c>
      <c r="GW80" s="2">
        <v>1</v>
      </c>
      <c r="GX80" s="2">
        <f t="shared" si="99"/>
        <v>0</v>
      </c>
      <c r="GY80" s="2"/>
      <c r="GZ80" s="2"/>
      <c r="HA80" s="2">
        <v>0</v>
      </c>
      <c r="HB80" s="2">
        <v>0</v>
      </c>
      <c r="HC80" s="2">
        <f t="shared" si="100"/>
        <v>0</v>
      </c>
      <c r="HD80" s="2"/>
      <c r="HE80" s="2" t="s">
        <v>4</v>
      </c>
      <c r="HF80" s="2" t="s">
        <v>4</v>
      </c>
      <c r="HG80" s="2"/>
      <c r="HH80" s="2"/>
      <c r="HI80" s="2"/>
      <c r="HJ80" s="2"/>
      <c r="HK80" s="2"/>
      <c r="HL80" s="2"/>
      <c r="HM80" s="2" t="s">
        <v>4</v>
      </c>
      <c r="HN80" s="2" t="s">
        <v>4</v>
      </c>
      <c r="HO80" s="2" t="s">
        <v>4</v>
      </c>
      <c r="HP80" s="2" t="s">
        <v>4</v>
      </c>
      <c r="HQ80" s="2" t="s">
        <v>4</v>
      </c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  <c r="IE80" s="2"/>
      <c r="IF80" s="2"/>
      <c r="IG80" s="2"/>
      <c r="IH80" s="2"/>
      <c r="II80" s="2"/>
      <c r="IJ80" s="2"/>
      <c r="IK80" s="2">
        <v>0</v>
      </c>
      <c r="IL80" s="2"/>
      <c r="IM80" s="2"/>
      <c r="IN80" s="2"/>
      <c r="IO80" s="2"/>
      <c r="IP80" s="2"/>
      <c r="IQ80" s="2"/>
      <c r="IR80" s="2"/>
      <c r="IS80" s="2"/>
      <c r="IT80" s="2"/>
      <c r="IU80" s="2"/>
    </row>
    <row r="81" spans="1:255">
      <c r="A81">
        <v>17</v>
      </c>
      <c r="B81">
        <v>1</v>
      </c>
      <c r="C81">
        <f>ROW(SmtRes!A134)</f>
        <v>134</v>
      </c>
      <c r="D81">
        <f>ROW(EtalonRes!A130)</f>
        <v>130</v>
      </c>
      <c r="E81" t="s">
        <v>136</v>
      </c>
      <c r="F81" t="s">
        <v>137</v>
      </c>
      <c r="G81" t="s">
        <v>138</v>
      </c>
      <c r="H81" t="s">
        <v>139</v>
      </c>
      <c r="I81">
        <f>ROUND(I77,9)</f>
        <v>40</v>
      </c>
      <c r="J81">
        <v>0</v>
      </c>
      <c r="K81">
        <f>ROUND(I77,9)</f>
        <v>40</v>
      </c>
      <c r="O81">
        <f t="shared" si="71"/>
        <v>436590.82</v>
      </c>
      <c r="P81">
        <f t="shared" si="72"/>
        <v>0</v>
      </c>
      <c r="Q81">
        <f>(ROUND((ROUND((((ET81*1.1))*AV81*I81),2)*BB81),2)+ROUND((ROUND(((AE81-((EU81*1.1)))*AV81*I81),2)*BS81),2))</f>
        <v>1793.5</v>
      </c>
      <c r="R81">
        <f t="shared" si="73"/>
        <v>847.99</v>
      </c>
      <c r="S81">
        <f t="shared" si="74"/>
        <v>434797.32</v>
      </c>
      <c r="T81">
        <f t="shared" si="75"/>
        <v>0</v>
      </c>
      <c r="U81">
        <f t="shared" si="76"/>
        <v>640.89520000000005</v>
      </c>
      <c r="V81">
        <f t="shared" si="77"/>
        <v>0</v>
      </c>
      <c r="W81">
        <f t="shared" si="78"/>
        <v>0</v>
      </c>
      <c r="X81">
        <f t="shared" si="79"/>
        <v>313054.07</v>
      </c>
      <c r="Y81">
        <f t="shared" si="80"/>
        <v>221746.63</v>
      </c>
      <c r="AA81">
        <v>70335976</v>
      </c>
      <c r="AB81">
        <f t="shared" si="81"/>
        <v>217.00800000000001</v>
      </c>
      <c r="AC81">
        <f>ROUND(((ES81*1)),6)</f>
        <v>0</v>
      </c>
      <c r="AD81">
        <f>ROUND(((((ET81*1.1))-((EU81*1.1)))+AE81),6)</f>
        <v>2.7389999999999999</v>
      </c>
      <c r="AE81">
        <f>ROUND(((EU81*1.1)),6)</f>
        <v>0.41799999999999998</v>
      </c>
      <c r="AF81">
        <f>ROUND(((EV81*1.1)),6)</f>
        <v>214.26900000000001</v>
      </c>
      <c r="AG81">
        <f t="shared" si="82"/>
        <v>0</v>
      </c>
      <c r="AH81">
        <f>((EW81*1.1))</f>
        <v>14.740000000000002</v>
      </c>
      <c r="AI81">
        <f>((EX81*1.1))</f>
        <v>0</v>
      </c>
      <c r="AJ81">
        <f t="shared" si="83"/>
        <v>0</v>
      </c>
      <c r="AK81">
        <v>197.28</v>
      </c>
      <c r="AL81">
        <v>0</v>
      </c>
      <c r="AM81">
        <v>2.4900000000000002</v>
      </c>
      <c r="AN81">
        <v>0.38</v>
      </c>
      <c r="AO81">
        <v>194.79</v>
      </c>
      <c r="AP81">
        <v>0</v>
      </c>
      <c r="AQ81">
        <v>13.4</v>
      </c>
      <c r="AR81">
        <v>0</v>
      </c>
      <c r="AS81">
        <v>0</v>
      </c>
      <c r="AT81">
        <v>72</v>
      </c>
      <c r="AU81">
        <v>51</v>
      </c>
      <c r="AV81">
        <v>1.087</v>
      </c>
      <c r="AW81">
        <v>1</v>
      </c>
      <c r="AZ81">
        <v>1</v>
      </c>
      <c r="BA81">
        <v>46.67</v>
      </c>
      <c r="BB81">
        <v>15.06</v>
      </c>
      <c r="BC81">
        <v>1</v>
      </c>
      <c r="BD81" t="s">
        <v>4</v>
      </c>
      <c r="BE81" t="s">
        <v>4</v>
      </c>
      <c r="BF81" t="s">
        <v>4</v>
      </c>
      <c r="BG81" t="s">
        <v>4</v>
      </c>
      <c r="BH81">
        <v>0</v>
      </c>
      <c r="BI81">
        <v>1</v>
      </c>
      <c r="BJ81" t="s">
        <v>140</v>
      </c>
      <c r="BM81">
        <v>80</v>
      </c>
      <c r="BN81">
        <v>0</v>
      </c>
      <c r="BO81" t="s">
        <v>137</v>
      </c>
      <c r="BP81">
        <v>1</v>
      </c>
      <c r="BQ81">
        <v>30</v>
      </c>
      <c r="BR81">
        <v>0</v>
      </c>
      <c r="BS81">
        <v>46.67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4</v>
      </c>
      <c r="BZ81">
        <v>72</v>
      </c>
      <c r="CA81">
        <v>51</v>
      </c>
      <c r="CB81" t="s">
        <v>4</v>
      </c>
      <c r="CE81">
        <v>30</v>
      </c>
      <c r="CF81">
        <v>0</v>
      </c>
      <c r="CG81">
        <v>0</v>
      </c>
      <c r="CM81">
        <v>0</v>
      </c>
      <c r="CN81" t="s">
        <v>36</v>
      </c>
      <c r="CO81">
        <v>0</v>
      </c>
      <c r="CP81">
        <f t="shared" si="84"/>
        <v>436590.82</v>
      </c>
      <c r="CQ81">
        <f t="shared" si="85"/>
        <v>0</v>
      </c>
      <c r="CR81">
        <f>(ROUND((ROUND((((ET81*1.1))*AV81*1),2)*BB81),2)+ROUND((ROUND(((AE81-((EU81*1.1)))*AV81*1),2)*BS81),2))</f>
        <v>44.88</v>
      </c>
      <c r="CS81">
        <f t="shared" si="86"/>
        <v>21</v>
      </c>
      <c r="CT81">
        <f t="shared" si="87"/>
        <v>10869.91</v>
      </c>
      <c r="CU81">
        <f t="shared" si="88"/>
        <v>0</v>
      </c>
      <c r="CV81">
        <f t="shared" si="89"/>
        <v>16.022380000000002</v>
      </c>
      <c r="CW81">
        <f t="shared" si="90"/>
        <v>0</v>
      </c>
      <c r="CX81">
        <f t="shared" si="91"/>
        <v>0</v>
      </c>
      <c r="CY81">
        <f>S81*(BZ81/100)</f>
        <v>313054.07039999997</v>
      </c>
      <c r="CZ81">
        <f>S81*(CA81/100)</f>
        <v>221746.63320000001</v>
      </c>
      <c r="DB81">
        <v>20</v>
      </c>
      <c r="DC81" t="s">
        <v>4</v>
      </c>
      <c r="DD81" t="s">
        <v>25</v>
      </c>
      <c r="DE81" t="s">
        <v>26</v>
      </c>
      <c r="DF81" t="s">
        <v>26</v>
      </c>
      <c r="DG81" t="s">
        <v>26</v>
      </c>
      <c r="DH81" t="s">
        <v>4</v>
      </c>
      <c r="DI81" t="s">
        <v>26</v>
      </c>
      <c r="DJ81" t="s">
        <v>26</v>
      </c>
      <c r="DK81" t="s">
        <v>4</v>
      </c>
      <c r="DL81" t="s">
        <v>4</v>
      </c>
      <c r="DM81" t="s">
        <v>4</v>
      </c>
      <c r="DN81">
        <v>87</v>
      </c>
      <c r="DO81">
        <v>105</v>
      </c>
      <c r="DP81">
        <v>1.087</v>
      </c>
      <c r="DQ81">
        <v>1</v>
      </c>
      <c r="DU81">
        <v>1010</v>
      </c>
      <c r="DV81" t="s">
        <v>139</v>
      </c>
      <c r="DW81" t="s">
        <v>139</v>
      </c>
      <c r="DX81">
        <v>100</v>
      </c>
      <c r="DZ81" t="s">
        <v>4</v>
      </c>
      <c r="EA81" t="s">
        <v>4</v>
      </c>
      <c r="EB81" t="s">
        <v>4</v>
      </c>
      <c r="EC81" t="s">
        <v>4</v>
      </c>
      <c r="EE81">
        <v>69252651</v>
      </c>
      <c r="EF81">
        <v>30</v>
      </c>
      <c r="EG81" t="s">
        <v>18</v>
      </c>
      <c r="EH81">
        <v>0</v>
      </c>
      <c r="EI81" t="s">
        <v>4</v>
      </c>
      <c r="EJ81">
        <v>1</v>
      </c>
      <c r="EK81">
        <v>80</v>
      </c>
      <c r="EL81" t="s">
        <v>141</v>
      </c>
      <c r="EM81" t="s">
        <v>142</v>
      </c>
      <c r="EO81" t="s">
        <v>39</v>
      </c>
      <c r="EQ81">
        <v>0</v>
      </c>
      <c r="ER81">
        <v>197.28</v>
      </c>
      <c r="ES81">
        <v>0</v>
      </c>
      <c r="ET81">
        <v>2.4900000000000002</v>
      </c>
      <c r="EU81">
        <v>0.38</v>
      </c>
      <c r="EV81">
        <v>194.79</v>
      </c>
      <c r="EW81">
        <v>13.4</v>
      </c>
      <c r="EX81">
        <v>0</v>
      </c>
      <c r="EY81">
        <v>0</v>
      </c>
      <c r="FQ81">
        <v>0</v>
      </c>
      <c r="FR81">
        <f t="shared" si="92"/>
        <v>0</v>
      </c>
      <c r="FS81">
        <v>0</v>
      </c>
      <c r="FX81">
        <v>87</v>
      </c>
      <c r="FY81">
        <v>105</v>
      </c>
      <c r="GA81" t="s">
        <v>4</v>
      </c>
      <c r="GD81">
        <v>0</v>
      </c>
      <c r="GF81">
        <v>1520695116</v>
      </c>
      <c r="GG81">
        <v>2</v>
      </c>
      <c r="GH81">
        <v>1</v>
      </c>
      <c r="GI81">
        <v>2</v>
      </c>
      <c r="GJ81">
        <v>0</v>
      </c>
      <c r="GK81">
        <f>ROUND(R81*(S12)/100,2)</f>
        <v>1356.78</v>
      </c>
      <c r="GL81">
        <f t="shared" si="93"/>
        <v>0</v>
      </c>
      <c r="GM81">
        <f t="shared" si="94"/>
        <v>972748.3</v>
      </c>
      <c r="GN81">
        <f t="shared" si="95"/>
        <v>972748.3</v>
      </c>
      <c r="GO81">
        <f t="shared" si="96"/>
        <v>0</v>
      </c>
      <c r="GP81">
        <f t="shared" si="97"/>
        <v>0</v>
      </c>
      <c r="GR81">
        <v>0</v>
      </c>
      <c r="GS81">
        <v>3</v>
      </c>
      <c r="GT81">
        <v>0</v>
      </c>
      <c r="GU81" t="s">
        <v>4</v>
      </c>
      <c r="GV81">
        <f t="shared" si="98"/>
        <v>0</v>
      </c>
      <c r="GW81">
        <v>1</v>
      </c>
      <c r="GX81">
        <f t="shared" si="99"/>
        <v>0</v>
      </c>
      <c r="HA81">
        <v>0</v>
      </c>
      <c r="HB81">
        <v>0</v>
      </c>
      <c r="HC81">
        <f t="shared" si="100"/>
        <v>0</v>
      </c>
      <c r="HE81" t="s">
        <v>4</v>
      </c>
      <c r="HF81" t="s">
        <v>4</v>
      </c>
      <c r="HM81" t="s">
        <v>4</v>
      </c>
      <c r="HN81" t="s">
        <v>4</v>
      </c>
      <c r="HO81" t="s">
        <v>4</v>
      </c>
      <c r="HP81" t="s">
        <v>4</v>
      </c>
      <c r="HQ81" t="s">
        <v>4</v>
      </c>
      <c r="IK81">
        <v>0</v>
      </c>
    </row>
    <row r="82" spans="1:255">
      <c r="A82" s="2">
        <v>18</v>
      </c>
      <c r="B82" s="2">
        <v>1</v>
      </c>
      <c r="C82" s="2">
        <v>131</v>
      </c>
      <c r="D82" s="2"/>
      <c r="E82" s="2" t="s">
        <v>143</v>
      </c>
      <c r="F82" s="2" t="s">
        <v>144</v>
      </c>
      <c r="G82" s="2" t="s">
        <v>145</v>
      </c>
      <c r="H82" s="2" t="s">
        <v>134</v>
      </c>
      <c r="I82" s="2">
        <f>4000</f>
        <v>4000</v>
      </c>
      <c r="J82" s="2">
        <v>99.939976000000001</v>
      </c>
      <c r="K82" s="2">
        <v>99.939976000000001</v>
      </c>
      <c r="L82" s="2"/>
      <c r="M82" s="2"/>
      <c r="N82" s="2"/>
      <c r="O82" s="2">
        <f t="shared" si="71"/>
        <v>240840</v>
      </c>
      <c r="P82" s="2">
        <f t="shared" si="72"/>
        <v>240840</v>
      </c>
      <c r="Q82" s="2">
        <f t="shared" ref="Q82:Q95" si="101">(ROUND((ROUND(((ET82)*AV82*I82),2)*BB82),2)+ROUND((ROUND(((AE82-(EU82))*AV82*I82),2)*BS82),2))</f>
        <v>0</v>
      </c>
      <c r="R82" s="2">
        <f t="shared" si="73"/>
        <v>0</v>
      </c>
      <c r="S82" s="2">
        <f t="shared" si="74"/>
        <v>0</v>
      </c>
      <c r="T82" s="2">
        <f t="shared" si="75"/>
        <v>0</v>
      </c>
      <c r="U82" s="2">
        <f t="shared" si="76"/>
        <v>0</v>
      </c>
      <c r="V82" s="2">
        <f t="shared" si="77"/>
        <v>0</v>
      </c>
      <c r="W82" s="2">
        <f t="shared" si="78"/>
        <v>0</v>
      </c>
      <c r="X82" s="2">
        <f t="shared" si="79"/>
        <v>0</v>
      </c>
      <c r="Y82" s="2">
        <f t="shared" si="80"/>
        <v>0</v>
      </c>
      <c r="Z82" s="2"/>
      <c r="AA82" s="2">
        <v>70335979</v>
      </c>
      <c r="AB82" s="2">
        <f t="shared" si="81"/>
        <v>60.21</v>
      </c>
      <c r="AC82" s="2">
        <f t="shared" ref="AC82:AC95" si="102">ROUND((ES82),6)</f>
        <v>60.21</v>
      </c>
      <c r="AD82" s="2">
        <f t="shared" ref="AD82:AD95" si="103">ROUND((((ET82)-(EU82))+AE82),6)</f>
        <v>0</v>
      </c>
      <c r="AE82" s="2">
        <f t="shared" ref="AE82:AE95" si="104">ROUND((EU82),6)</f>
        <v>0</v>
      </c>
      <c r="AF82" s="2">
        <f t="shared" ref="AF82:AF95" si="105">ROUND((EV82),6)</f>
        <v>0</v>
      </c>
      <c r="AG82" s="2">
        <f t="shared" si="82"/>
        <v>0</v>
      </c>
      <c r="AH82" s="2">
        <f t="shared" ref="AH82:AH95" si="106">(EW82)</f>
        <v>0</v>
      </c>
      <c r="AI82" s="2">
        <f t="shared" ref="AI82:AI95" si="107">(EX82)</f>
        <v>0</v>
      </c>
      <c r="AJ82" s="2">
        <f t="shared" si="83"/>
        <v>0</v>
      </c>
      <c r="AK82" s="2">
        <v>60.21</v>
      </c>
      <c r="AL82" s="2">
        <v>60.21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87</v>
      </c>
      <c r="AU82" s="2">
        <v>105</v>
      </c>
      <c r="AV82" s="2">
        <v>1.087</v>
      </c>
      <c r="AW82" s="2">
        <v>1</v>
      </c>
      <c r="AX82" s="2"/>
      <c r="AY82" s="2"/>
      <c r="AZ82" s="2">
        <v>1</v>
      </c>
      <c r="BA82" s="2">
        <v>1</v>
      </c>
      <c r="BB82" s="2">
        <v>1</v>
      </c>
      <c r="BC82" s="2">
        <v>1</v>
      </c>
      <c r="BD82" s="2" t="s">
        <v>4</v>
      </c>
      <c r="BE82" s="2" t="s">
        <v>4</v>
      </c>
      <c r="BF82" s="2" t="s">
        <v>4</v>
      </c>
      <c r="BG82" s="2" t="s">
        <v>4</v>
      </c>
      <c r="BH82" s="2">
        <v>3</v>
      </c>
      <c r="BI82" s="2">
        <v>1</v>
      </c>
      <c r="BJ82" s="2" t="s">
        <v>146</v>
      </c>
      <c r="BK82" s="2"/>
      <c r="BL82" s="2"/>
      <c r="BM82" s="2">
        <v>80</v>
      </c>
      <c r="BN82" s="2">
        <v>0</v>
      </c>
      <c r="BO82" s="2" t="s">
        <v>4</v>
      </c>
      <c r="BP82" s="2">
        <v>0</v>
      </c>
      <c r="BQ82" s="2">
        <v>30</v>
      </c>
      <c r="BR82" s="2">
        <v>0</v>
      </c>
      <c r="BS82" s="2">
        <v>1</v>
      </c>
      <c r="BT82" s="2">
        <v>1</v>
      </c>
      <c r="BU82" s="2">
        <v>1</v>
      </c>
      <c r="BV82" s="2">
        <v>1</v>
      </c>
      <c r="BW82" s="2">
        <v>1</v>
      </c>
      <c r="BX82" s="2">
        <v>1</v>
      </c>
      <c r="BY82" s="2" t="s">
        <v>4</v>
      </c>
      <c r="BZ82" s="2">
        <v>87</v>
      </c>
      <c r="CA82" s="2">
        <v>105</v>
      </c>
      <c r="CB82" s="2" t="s">
        <v>4</v>
      </c>
      <c r="CC82" s="2"/>
      <c r="CD82" s="2"/>
      <c r="CE82" s="2">
        <v>30</v>
      </c>
      <c r="CF82" s="2">
        <v>0</v>
      </c>
      <c r="CG82" s="2">
        <v>0</v>
      </c>
      <c r="CH82" s="2"/>
      <c r="CI82" s="2"/>
      <c r="CJ82" s="2"/>
      <c r="CK82" s="2"/>
      <c r="CL82" s="2"/>
      <c r="CM82" s="2">
        <v>0</v>
      </c>
      <c r="CN82" s="2" t="s">
        <v>36</v>
      </c>
      <c r="CO82" s="2">
        <v>0</v>
      </c>
      <c r="CP82" s="2">
        <f t="shared" si="84"/>
        <v>240840</v>
      </c>
      <c r="CQ82" s="2">
        <f t="shared" si="85"/>
        <v>60.21</v>
      </c>
      <c r="CR82" s="2">
        <f t="shared" ref="CR82:CR95" si="108">(ROUND((ROUND(((ET82)*AV82*1),2)*BB82),2)+ROUND((ROUND(((AE82-(EU82))*AV82*1),2)*BS82),2))</f>
        <v>0</v>
      </c>
      <c r="CS82" s="2">
        <f t="shared" si="86"/>
        <v>0</v>
      </c>
      <c r="CT82" s="2">
        <f t="shared" si="87"/>
        <v>0</v>
      </c>
      <c r="CU82" s="2">
        <f t="shared" si="88"/>
        <v>0</v>
      </c>
      <c r="CV82" s="2">
        <f t="shared" si="89"/>
        <v>0</v>
      </c>
      <c r="CW82" s="2">
        <f t="shared" si="90"/>
        <v>0</v>
      </c>
      <c r="CX82" s="2">
        <f t="shared" si="91"/>
        <v>0</v>
      </c>
      <c r="CY82" s="2">
        <f>((S82*BZ82)/100)</f>
        <v>0</v>
      </c>
      <c r="CZ82" s="2">
        <f>((S82*CA82)/100)</f>
        <v>0</v>
      </c>
      <c r="DA82" s="2"/>
      <c r="DB82" s="2"/>
      <c r="DC82" s="2" t="s">
        <v>4</v>
      </c>
      <c r="DD82" s="2" t="s">
        <v>4</v>
      </c>
      <c r="DE82" s="2" t="s">
        <v>4</v>
      </c>
      <c r="DF82" s="2" t="s">
        <v>4</v>
      </c>
      <c r="DG82" s="2" t="s">
        <v>4</v>
      </c>
      <c r="DH82" s="2" t="s">
        <v>4</v>
      </c>
      <c r="DI82" s="2" t="s">
        <v>4</v>
      </c>
      <c r="DJ82" s="2" t="s">
        <v>4</v>
      </c>
      <c r="DK82" s="2" t="s">
        <v>4</v>
      </c>
      <c r="DL82" s="2" t="s">
        <v>4</v>
      </c>
      <c r="DM82" s="2" t="s">
        <v>4</v>
      </c>
      <c r="DN82" s="2">
        <v>0</v>
      </c>
      <c r="DO82" s="2">
        <v>0</v>
      </c>
      <c r="DP82" s="2">
        <v>1</v>
      </c>
      <c r="DQ82" s="2">
        <v>1</v>
      </c>
      <c r="DR82" s="2"/>
      <c r="DS82" s="2"/>
      <c r="DT82" s="2"/>
      <c r="DU82" s="2">
        <v>1010</v>
      </c>
      <c r="DV82" s="2" t="s">
        <v>134</v>
      </c>
      <c r="DW82" s="2" t="s">
        <v>134</v>
      </c>
      <c r="DX82" s="2">
        <v>1</v>
      </c>
      <c r="DY82" s="2"/>
      <c r="DZ82" s="2" t="s">
        <v>4</v>
      </c>
      <c r="EA82" s="2" t="s">
        <v>4</v>
      </c>
      <c r="EB82" s="2" t="s">
        <v>4</v>
      </c>
      <c r="EC82" s="2" t="s">
        <v>4</v>
      </c>
      <c r="ED82" s="2"/>
      <c r="EE82" s="2">
        <v>69252651</v>
      </c>
      <c r="EF82" s="2">
        <v>30</v>
      </c>
      <c r="EG82" s="2" t="s">
        <v>18</v>
      </c>
      <c r="EH82" s="2">
        <v>0</v>
      </c>
      <c r="EI82" s="2" t="s">
        <v>4</v>
      </c>
      <c r="EJ82" s="2">
        <v>1</v>
      </c>
      <c r="EK82" s="2">
        <v>80</v>
      </c>
      <c r="EL82" s="2" t="s">
        <v>141</v>
      </c>
      <c r="EM82" s="2" t="s">
        <v>142</v>
      </c>
      <c r="EN82" s="2"/>
      <c r="EO82" s="2" t="s">
        <v>39</v>
      </c>
      <c r="EP82" s="2"/>
      <c r="EQ82" s="2">
        <v>0</v>
      </c>
      <c r="ER82" s="2">
        <v>60.21</v>
      </c>
      <c r="ES82" s="2">
        <v>60.21</v>
      </c>
      <c r="ET82" s="2">
        <v>0</v>
      </c>
      <c r="EU82" s="2">
        <v>0</v>
      </c>
      <c r="EV82" s="2">
        <v>0</v>
      </c>
      <c r="EW82" s="2">
        <v>0</v>
      </c>
      <c r="EX82" s="2">
        <v>0</v>
      </c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>
        <v>0</v>
      </c>
      <c r="FR82" s="2">
        <f t="shared" si="92"/>
        <v>0</v>
      </c>
      <c r="FS82" s="2">
        <v>0</v>
      </c>
      <c r="FT82" s="2"/>
      <c r="FU82" s="2"/>
      <c r="FV82" s="2"/>
      <c r="FW82" s="2"/>
      <c r="FX82" s="2">
        <v>87</v>
      </c>
      <c r="FY82" s="2">
        <v>105</v>
      </c>
      <c r="FZ82" s="2"/>
      <c r="GA82" s="2" t="s">
        <v>4</v>
      </c>
      <c r="GB82" s="2"/>
      <c r="GC82" s="2"/>
      <c r="GD82" s="2">
        <v>0</v>
      </c>
      <c r="GE82" s="2"/>
      <c r="GF82" s="2">
        <v>-1910703057</v>
      </c>
      <c r="GG82" s="2">
        <v>2</v>
      </c>
      <c r="GH82" s="2">
        <v>1</v>
      </c>
      <c r="GI82" s="2">
        <v>-2</v>
      </c>
      <c r="GJ82" s="2">
        <v>0</v>
      </c>
      <c r="GK82" s="2">
        <f>ROUND(R82*(R12)/100,2)</f>
        <v>0</v>
      </c>
      <c r="GL82" s="2">
        <f t="shared" si="93"/>
        <v>0</v>
      </c>
      <c r="GM82" s="2">
        <f t="shared" si="94"/>
        <v>240840</v>
      </c>
      <c r="GN82" s="2">
        <f t="shared" si="95"/>
        <v>240840</v>
      </c>
      <c r="GO82" s="2">
        <f t="shared" si="96"/>
        <v>0</v>
      </c>
      <c r="GP82" s="2">
        <f t="shared" si="97"/>
        <v>0</v>
      </c>
      <c r="GQ82" s="2"/>
      <c r="GR82" s="2">
        <v>0</v>
      </c>
      <c r="GS82" s="2">
        <v>3</v>
      </c>
      <c r="GT82" s="2">
        <v>0</v>
      </c>
      <c r="GU82" s="2" t="s">
        <v>4</v>
      </c>
      <c r="GV82" s="2">
        <f t="shared" si="98"/>
        <v>0</v>
      </c>
      <c r="GW82" s="2">
        <v>1</v>
      </c>
      <c r="GX82" s="2">
        <f t="shared" si="99"/>
        <v>0</v>
      </c>
      <c r="GY82" s="2"/>
      <c r="GZ82" s="2"/>
      <c r="HA82" s="2">
        <v>0</v>
      </c>
      <c r="HB82" s="2">
        <v>0</v>
      </c>
      <c r="HC82" s="2">
        <f t="shared" si="100"/>
        <v>0</v>
      </c>
      <c r="HD82" s="2"/>
      <c r="HE82" s="2" t="s">
        <v>4</v>
      </c>
      <c r="HF82" s="2" t="s">
        <v>4</v>
      </c>
      <c r="HG82" s="2"/>
      <c r="HH82" s="2"/>
      <c r="HI82" s="2"/>
      <c r="HJ82" s="2"/>
      <c r="HK82" s="2"/>
      <c r="HL82" s="2"/>
      <c r="HM82" s="2" t="s">
        <v>25</v>
      </c>
      <c r="HN82" s="2" t="s">
        <v>4</v>
      </c>
      <c r="HO82" s="2" t="s">
        <v>4</v>
      </c>
      <c r="HP82" s="2" t="s">
        <v>4</v>
      </c>
      <c r="HQ82" s="2" t="s">
        <v>4</v>
      </c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  <c r="IE82" s="2"/>
      <c r="IF82" s="2"/>
      <c r="IG82" s="2"/>
      <c r="IH82" s="2"/>
      <c r="II82" s="2"/>
      <c r="IJ82" s="2"/>
      <c r="IK82" s="2">
        <v>0</v>
      </c>
      <c r="IL82" s="2"/>
      <c r="IM82" s="2"/>
      <c r="IN82" s="2"/>
      <c r="IO82" s="2"/>
      <c r="IP82" s="2"/>
      <c r="IQ82" s="2"/>
      <c r="IR82" s="2"/>
      <c r="IS82" s="2"/>
      <c r="IT82" s="2"/>
      <c r="IU82" s="2"/>
    </row>
    <row r="83" spans="1:255">
      <c r="A83">
        <v>18</v>
      </c>
      <c r="B83">
        <v>1</v>
      </c>
      <c r="C83">
        <v>134</v>
      </c>
      <c r="E83" t="s">
        <v>143</v>
      </c>
      <c r="F83" t="s">
        <v>144</v>
      </c>
      <c r="G83" t="s">
        <v>145</v>
      </c>
      <c r="H83" t="s">
        <v>134</v>
      </c>
      <c r="I83" s="2">
        <f>4000</f>
        <v>4000</v>
      </c>
      <c r="J83">
        <v>99.939976000000001</v>
      </c>
      <c r="K83">
        <v>99.939976000000001</v>
      </c>
      <c r="O83">
        <f t="shared" si="71"/>
        <v>3995535.6</v>
      </c>
      <c r="P83">
        <f t="shared" si="72"/>
        <v>3995535.6</v>
      </c>
      <c r="Q83">
        <f t="shared" si="101"/>
        <v>0</v>
      </c>
      <c r="R83">
        <f t="shared" si="73"/>
        <v>0</v>
      </c>
      <c r="S83">
        <f t="shared" si="74"/>
        <v>0</v>
      </c>
      <c r="T83">
        <f t="shared" si="75"/>
        <v>0</v>
      </c>
      <c r="U83">
        <f t="shared" si="76"/>
        <v>0</v>
      </c>
      <c r="V83">
        <f t="shared" si="77"/>
        <v>0</v>
      </c>
      <c r="W83">
        <f t="shared" si="78"/>
        <v>0</v>
      </c>
      <c r="X83">
        <f t="shared" si="79"/>
        <v>0</v>
      </c>
      <c r="Y83">
        <f t="shared" si="80"/>
        <v>0</v>
      </c>
      <c r="AA83">
        <v>70335976</v>
      </c>
      <c r="AB83">
        <f t="shared" si="81"/>
        <v>60.21</v>
      </c>
      <c r="AC83">
        <f t="shared" si="102"/>
        <v>60.21</v>
      </c>
      <c r="AD83">
        <f t="shared" si="103"/>
        <v>0</v>
      </c>
      <c r="AE83">
        <f t="shared" si="104"/>
        <v>0</v>
      </c>
      <c r="AF83">
        <f t="shared" si="105"/>
        <v>0</v>
      </c>
      <c r="AG83">
        <f t="shared" si="82"/>
        <v>0</v>
      </c>
      <c r="AH83">
        <f t="shared" si="106"/>
        <v>0</v>
      </c>
      <c r="AI83">
        <f t="shared" si="107"/>
        <v>0</v>
      </c>
      <c r="AJ83">
        <f t="shared" si="83"/>
        <v>0</v>
      </c>
      <c r="AK83">
        <v>60.21</v>
      </c>
      <c r="AL83">
        <v>60.21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16.59</v>
      </c>
      <c r="BD83" t="s">
        <v>4</v>
      </c>
      <c r="BE83" t="s">
        <v>4</v>
      </c>
      <c r="BF83" t="s">
        <v>4</v>
      </c>
      <c r="BG83" t="s">
        <v>4</v>
      </c>
      <c r="BH83">
        <v>3</v>
      </c>
      <c r="BI83">
        <v>1</v>
      </c>
      <c r="BJ83" t="s">
        <v>146</v>
      </c>
      <c r="BM83">
        <v>80</v>
      </c>
      <c r="BN83">
        <v>0</v>
      </c>
      <c r="BO83" t="s">
        <v>144</v>
      </c>
      <c r="BP83">
        <v>1</v>
      </c>
      <c r="BQ83">
        <v>30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4</v>
      </c>
      <c r="BZ83">
        <v>0</v>
      </c>
      <c r="CA83">
        <v>0</v>
      </c>
      <c r="CB83" t="s">
        <v>4</v>
      </c>
      <c r="CE83">
        <v>30</v>
      </c>
      <c r="CF83">
        <v>0</v>
      </c>
      <c r="CG83">
        <v>0</v>
      </c>
      <c r="CM83">
        <v>0</v>
      </c>
      <c r="CN83" t="s">
        <v>36</v>
      </c>
      <c r="CO83">
        <v>0</v>
      </c>
      <c r="CP83">
        <f t="shared" si="84"/>
        <v>3995535.6</v>
      </c>
      <c r="CQ83">
        <f t="shared" si="85"/>
        <v>998.88</v>
      </c>
      <c r="CR83">
        <f t="shared" si="108"/>
        <v>0</v>
      </c>
      <c r="CS83">
        <f t="shared" si="86"/>
        <v>0</v>
      </c>
      <c r="CT83">
        <f t="shared" si="87"/>
        <v>0</v>
      </c>
      <c r="CU83">
        <f t="shared" si="88"/>
        <v>0</v>
      </c>
      <c r="CV83">
        <f t="shared" si="89"/>
        <v>0</v>
      </c>
      <c r="CW83">
        <f t="shared" si="90"/>
        <v>0</v>
      </c>
      <c r="CX83">
        <f t="shared" si="91"/>
        <v>0</v>
      </c>
      <c r="CY83">
        <f>S83*(BZ83/100)</f>
        <v>0</v>
      </c>
      <c r="CZ83">
        <f>S83*(CA83/100)</f>
        <v>0</v>
      </c>
      <c r="DC83" t="s">
        <v>4</v>
      </c>
      <c r="DD83" t="s">
        <v>4</v>
      </c>
      <c r="DE83" t="s">
        <v>4</v>
      </c>
      <c r="DF83" t="s">
        <v>4</v>
      </c>
      <c r="DG83" t="s">
        <v>4</v>
      </c>
      <c r="DH83" t="s">
        <v>4</v>
      </c>
      <c r="DI83" t="s">
        <v>4</v>
      </c>
      <c r="DJ83" t="s">
        <v>4</v>
      </c>
      <c r="DK83" t="s">
        <v>4</v>
      </c>
      <c r="DL83" t="s">
        <v>4</v>
      </c>
      <c r="DM83" t="s">
        <v>4</v>
      </c>
      <c r="DN83">
        <v>87</v>
      </c>
      <c r="DO83">
        <v>105</v>
      </c>
      <c r="DP83">
        <v>1.087</v>
      </c>
      <c r="DQ83">
        <v>1</v>
      </c>
      <c r="DU83">
        <v>1010</v>
      </c>
      <c r="DV83" t="s">
        <v>134</v>
      </c>
      <c r="DW83" t="s">
        <v>134</v>
      </c>
      <c r="DX83">
        <v>1</v>
      </c>
      <c r="DZ83" t="s">
        <v>4</v>
      </c>
      <c r="EA83" t="s">
        <v>4</v>
      </c>
      <c r="EB83" t="s">
        <v>4</v>
      </c>
      <c r="EC83" t="s">
        <v>4</v>
      </c>
      <c r="EE83">
        <v>69252651</v>
      </c>
      <c r="EF83">
        <v>30</v>
      </c>
      <c r="EG83" t="s">
        <v>18</v>
      </c>
      <c r="EH83">
        <v>0</v>
      </c>
      <c r="EI83" t="s">
        <v>4</v>
      </c>
      <c r="EJ83">
        <v>1</v>
      </c>
      <c r="EK83">
        <v>80</v>
      </c>
      <c r="EL83" t="s">
        <v>141</v>
      </c>
      <c r="EM83" t="s">
        <v>142</v>
      </c>
      <c r="EO83" t="s">
        <v>39</v>
      </c>
      <c r="EQ83">
        <v>0</v>
      </c>
      <c r="ER83">
        <v>60.21</v>
      </c>
      <c r="ES83">
        <v>60.21</v>
      </c>
      <c r="ET83">
        <v>0</v>
      </c>
      <c r="EU83">
        <v>0</v>
      </c>
      <c r="EV83">
        <v>0</v>
      </c>
      <c r="EW83">
        <v>0</v>
      </c>
      <c r="EX83">
        <v>0</v>
      </c>
      <c r="FQ83">
        <v>0</v>
      </c>
      <c r="FR83">
        <f t="shared" si="92"/>
        <v>0</v>
      </c>
      <c r="FS83">
        <v>0</v>
      </c>
      <c r="FX83">
        <v>87</v>
      </c>
      <c r="FY83">
        <v>105</v>
      </c>
      <c r="GA83" t="s">
        <v>4</v>
      </c>
      <c r="GD83">
        <v>0</v>
      </c>
      <c r="GF83">
        <v>-1910703057</v>
      </c>
      <c r="GG83">
        <v>2</v>
      </c>
      <c r="GH83">
        <v>1</v>
      </c>
      <c r="GI83">
        <v>2</v>
      </c>
      <c r="GJ83">
        <v>0</v>
      </c>
      <c r="GK83">
        <f>ROUND(R83*(S12)/100,2)</f>
        <v>0</v>
      </c>
      <c r="GL83">
        <f t="shared" si="93"/>
        <v>0</v>
      </c>
      <c r="GM83">
        <f t="shared" si="94"/>
        <v>3995535.6</v>
      </c>
      <c r="GN83">
        <f t="shared" si="95"/>
        <v>3995535.6</v>
      </c>
      <c r="GO83">
        <f t="shared" si="96"/>
        <v>0</v>
      </c>
      <c r="GP83">
        <f t="shared" si="97"/>
        <v>0</v>
      </c>
      <c r="GR83">
        <v>0</v>
      </c>
      <c r="GS83">
        <v>3</v>
      </c>
      <c r="GT83">
        <v>0</v>
      </c>
      <c r="GU83" t="s">
        <v>4</v>
      </c>
      <c r="GV83">
        <f t="shared" si="98"/>
        <v>0</v>
      </c>
      <c r="GW83">
        <v>1</v>
      </c>
      <c r="GX83">
        <f t="shared" si="99"/>
        <v>0</v>
      </c>
      <c r="HA83">
        <v>0</v>
      </c>
      <c r="HB83">
        <v>0</v>
      </c>
      <c r="HC83">
        <f t="shared" si="100"/>
        <v>0</v>
      </c>
      <c r="HE83" t="s">
        <v>4</v>
      </c>
      <c r="HF83" t="s">
        <v>4</v>
      </c>
      <c r="HM83" t="s">
        <v>25</v>
      </c>
      <c r="HN83" t="s">
        <v>4</v>
      </c>
      <c r="HO83" t="s">
        <v>4</v>
      </c>
      <c r="HP83" t="s">
        <v>4</v>
      </c>
      <c r="HQ83" t="s">
        <v>4</v>
      </c>
      <c r="IK83">
        <v>0</v>
      </c>
    </row>
    <row r="84" spans="1:255">
      <c r="A84" s="2">
        <v>17</v>
      </c>
      <c r="B84" s="2">
        <v>1</v>
      </c>
      <c r="C84" s="2">
        <f>ROW(SmtRes!A142)</f>
        <v>142</v>
      </c>
      <c r="D84" s="2">
        <f>ROW(EtalonRes!A138)</f>
        <v>138</v>
      </c>
      <c r="E84" s="2" t="s">
        <v>4</v>
      </c>
      <c r="F84" s="2" t="s">
        <v>147</v>
      </c>
      <c r="G84" s="2" t="s">
        <v>148</v>
      </c>
      <c r="H84" s="2" t="s">
        <v>149</v>
      </c>
      <c r="I84" s="2">
        <f>ROUND(ROUND((80*3.77)*2.38/1000,5),9)</f>
        <v>0.71780999999999995</v>
      </c>
      <c r="J84" s="2">
        <v>0</v>
      </c>
      <c r="K84" s="2">
        <f>ROUND(ROUND((80*3.77)*2.38/1000,5),9)</f>
        <v>0.71780999999999995</v>
      </c>
      <c r="L84" s="2"/>
      <c r="M84" s="2"/>
      <c r="N84" s="2"/>
      <c r="O84" s="2">
        <f t="shared" si="71"/>
        <v>3847.22</v>
      </c>
      <c r="P84" s="2">
        <f t="shared" si="72"/>
        <v>2748.52</v>
      </c>
      <c r="Q84" s="2">
        <f t="shared" si="101"/>
        <v>256.62</v>
      </c>
      <c r="R84" s="2">
        <f t="shared" si="73"/>
        <v>19.010000000000002</v>
      </c>
      <c r="S84" s="2">
        <f t="shared" si="74"/>
        <v>842.08</v>
      </c>
      <c r="T84" s="2">
        <f t="shared" si="75"/>
        <v>0</v>
      </c>
      <c r="U84" s="2">
        <f t="shared" si="76"/>
        <v>68.350729571999992</v>
      </c>
      <c r="V84" s="2">
        <f t="shared" si="77"/>
        <v>0</v>
      </c>
      <c r="W84" s="2">
        <f t="shared" si="78"/>
        <v>0</v>
      </c>
      <c r="X84" s="2">
        <f t="shared" si="79"/>
        <v>943.13</v>
      </c>
      <c r="Y84" s="2">
        <f t="shared" si="80"/>
        <v>589.46</v>
      </c>
      <c r="Z84" s="2"/>
      <c r="AA84" s="2">
        <v>-1</v>
      </c>
      <c r="AB84" s="2">
        <f t="shared" si="81"/>
        <v>5237.16</v>
      </c>
      <c r="AC84" s="2">
        <f t="shared" si="102"/>
        <v>3829.04</v>
      </c>
      <c r="AD84" s="2">
        <f t="shared" si="103"/>
        <v>328.89</v>
      </c>
      <c r="AE84" s="2">
        <f t="shared" si="104"/>
        <v>24.36</v>
      </c>
      <c r="AF84" s="2">
        <f t="shared" si="105"/>
        <v>1079.23</v>
      </c>
      <c r="AG84" s="2">
        <f t="shared" si="82"/>
        <v>0</v>
      </c>
      <c r="AH84" s="2">
        <f t="shared" si="106"/>
        <v>87.6</v>
      </c>
      <c r="AI84" s="2">
        <f t="shared" si="107"/>
        <v>0</v>
      </c>
      <c r="AJ84" s="2">
        <f t="shared" si="83"/>
        <v>0</v>
      </c>
      <c r="AK84" s="2">
        <v>5237.16</v>
      </c>
      <c r="AL84" s="2">
        <v>3829.04</v>
      </c>
      <c r="AM84" s="2">
        <v>328.89</v>
      </c>
      <c r="AN84" s="2">
        <v>24.36</v>
      </c>
      <c r="AO84" s="2">
        <v>1079.23</v>
      </c>
      <c r="AP84" s="2">
        <v>0</v>
      </c>
      <c r="AQ84" s="2">
        <v>87.6</v>
      </c>
      <c r="AR84" s="2">
        <v>0</v>
      </c>
      <c r="AS84" s="2">
        <v>0</v>
      </c>
      <c r="AT84" s="2">
        <v>112</v>
      </c>
      <c r="AU84" s="2">
        <v>70</v>
      </c>
      <c r="AV84" s="2">
        <v>1.087</v>
      </c>
      <c r="AW84" s="2">
        <v>1</v>
      </c>
      <c r="AX84" s="2"/>
      <c r="AY84" s="2"/>
      <c r="AZ84" s="2">
        <v>1</v>
      </c>
      <c r="BA84" s="2">
        <v>1</v>
      </c>
      <c r="BB84" s="2">
        <v>1</v>
      </c>
      <c r="BC84" s="2">
        <v>1</v>
      </c>
      <c r="BD84" s="2" t="s">
        <v>4</v>
      </c>
      <c r="BE84" s="2" t="s">
        <v>4</v>
      </c>
      <c r="BF84" s="2" t="s">
        <v>4</v>
      </c>
      <c r="BG84" s="2" t="s">
        <v>4</v>
      </c>
      <c r="BH84" s="2">
        <v>0</v>
      </c>
      <c r="BI84" s="2">
        <v>2</v>
      </c>
      <c r="BJ84" s="2" t="s">
        <v>150</v>
      </c>
      <c r="BK84" s="2"/>
      <c r="BL84" s="2"/>
      <c r="BM84" s="2">
        <v>319</v>
      </c>
      <c r="BN84" s="2">
        <v>0</v>
      </c>
      <c r="BO84" s="2" t="s">
        <v>4</v>
      </c>
      <c r="BP84" s="2">
        <v>0</v>
      </c>
      <c r="BQ84" s="2">
        <v>40</v>
      </c>
      <c r="BR84" s="2">
        <v>0</v>
      </c>
      <c r="BS84" s="2">
        <v>1</v>
      </c>
      <c r="BT84" s="2">
        <v>1</v>
      </c>
      <c r="BU84" s="2">
        <v>1</v>
      </c>
      <c r="BV84" s="2">
        <v>1</v>
      </c>
      <c r="BW84" s="2">
        <v>1</v>
      </c>
      <c r="BX84" s="2">
        <v>1</v>
      </c>
      <c r="BY84" s="2" t="s">
        <v>4</v>
      </c>
      <c r="BZ84" s="2">
        <v>112</v>
      </c>
      <c r="CA84" s="2">
        <v>70</v>
      </c>
      <c r="CB84" s="2" t="s">
        <v>4</v>
      </c>
      <c r="CC84" s="2"/>
      <c r="CD84" s="2"/>
      <c r="CE84" s="2">
        <v>30</v>
      </c>
      <c r="CF84" s="2">
        <v>0</v>
      </c>
      <c r="CG84" s="2">
        <v>0</v>
      </c>
      <c r="CH84" s="2"/>
      <c r="CI84" s="2"/>
      <c r="CJ84" s="2"/>
      <c r="CK84" s="2"/>
      <c r="CL84" s="2"/>
      <c r="CM84" s="2">
        <v>0</v>
      </c>
      <c r="CN84" s="2" t="s">
        <v>4</v>
      </c>
      <c r="CO84" s="2">
        <v>0</v>
      </c>
      <c r="CP84" s="2">
        <f t="shared" si="84"/>
        <v>3847.22</v>
      </c>
      <c r="CQ84" s="2">
        <f t="shared" si="85"/>
        <v>3829.04</v>
      </c>
      <c r="CR84" s="2">
        <f t="shared" si="108"/>
        <v>357.5</v>
      </c>
      <c r="CS84" s="2">
        <f t="shared" si="86"/>
        <v>26.48</v>
      </c>
      <c r="CT84" s="2">
        <f t="shared" si="87"/>
        <v>1173.1199999999999</v>
      </c>
      <c r="CU84" s="2">
        <f t="shared" si="88"/>
        <v>0</v>
      </c>
      <c r="CV84" s="2">
        <f t="shared" si="89"/>
        <v>95.221199999999996</v>
      </c>
      <c r="CW84" s="2">
        <f t="shared" si="90"/>
        <v>0</v>
      </c>
      <c r="CX84" s="2">
        <f t="shared" si="91"/>
        <v>0</v>
      </c>
      <c r="CY84" s="2">
        <f>((S84*BZ84)/100)</f>
        <v>943.1296000000001</v>
      </c>
      <c r="CZ84" s="2">
        <f>((S84*CA84)/100)</f>
        <v>589.45600000000002</v>
      </c>
      <c r="DA84" s="2"/>
      <c r="DB84" s="2"/>
      <c r="DC84" s="2" t="s">
        <v>4</v>
      </c>
      <c r="DD84" s="2" t="s">
        <v>4</v>
      </c>
      <c r="DE84" s="2" t="s">
        <v>4</v>
      </c>
      <c r="DF84" s="2" t="s">
        <v>4</v>
      </c>
      <c r="DG84" s="2" t="s">
        <v>4</v>
      </c>
      <c r="DH84" s="2" t="s">
        <v>4</v>
      </c>
      <c r="DI84" s="2" t="s">
        <v>4</v>
      </c>
      <c r="DJ84" s="2" t="s">
        <v>4</v>
      </c>
      <c r="DK84" s="2" t="s">
        <v>4</v>
      </c>
      <c r="DL84" s="2" t="s">
        <v>4</v>
      </c>
      <c r="DM84" s="2" t="s">
        <v>4</v>
      </c>
      <c r="DN84" s="2">
        <v>0</v>
      </c>
      <c r="DO84" s="2">
        <v>0</v>
      </c>
      <c r="DP84" s="2">
        <v>1</v>
      </c>
      <c r="DQ84" s="2">
        <v>1</v>
      </c>
      <c r="DR84" s="2"/>
      <c r="DS84" s="2"/>
      <c r="DT84" s="2"/>
      <c r="DU84" s="2">
        <v>1013</v>
      </c>
      <c r="DV84" s="2" t="s">
        <v>149</v>
      </c>
      <c r="DW84" s="2" t="s">
        <v>149</v>
      </c>
      <c r="DX84" s="2">
        <v>1</v>
      </c>
      <c r="DY84" s="2"/>
      <c r="DZ84" s="2" t="s">
        <v>4</v>
      </c>
      <c r="EA84" s="2" t="s">
        <v>4</v>
      </c>
      <c r="EB84" s="2" t="s">
        <v>4</v>
      </c>
      <c r="EC84" s="2" t="s">
        <v>4</v>
      </c>
      <c r="ED84" s="2"/>
      <c r="EE84" s="2">
        <v>69252944</v>
      </c>
      <c r="EF84" s="2">
        <v>40</v>
      </c>
      <c r="EG84" s="2" t="s">
        <v>62</v>
      </c>
      <c r="EH84" s="2">
        <v>0</v>
      </c>
      <c r="EI84" s="2" t="s">
        <v>4</v>
      </c>
      <c r="EJ84" s="2">
        <v>2</v>
      </c>
      <c r="EK84" s="2">
        <v>319</v>
      </c>
      <c r="EL84" s="2" t="s">
        <v>151</v>
      </c>
      <c r="EM84" s="2" t="s">
        <v>152</v>
      </c>
      <c r="EN84" s="2"/>
      <c r="EO84" s="2" t="s">
        <v>4</v>
      </c>
      <c r="EP84" s="2"/>
      <c r="EQ84" s="2">
        <v>1024</v>
      </c>
      <c r="ER84" s="2">
        <v>5237.16</v>
      </c>
      <c r="ES84" s="2">
        <v>3829.04</v>
      </c>
      <c r="ET84" s="2">
        <v>328.89</v>
      </c>
      <c r="EU84" s="2">
        <v>24.36</v>
      </c>
      <c r="EV84" s="2">
        <v>1079.23</v>
      </c>
      <c r="EW84" s="2">
        <v>87.6</v>
      </c>
      <c r="EX84" s="2">
        <v>0</v>
      </c>
      <c r="EY84" s="2">
        <v>0</v>
      </c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>
        <v>0</v>
      </c>
      <c r="FR84" s="2">
        <f t="shared" si="92"/>
        <v>0</v>
      </c>
      <c r="FS84" s="2">
        <v>0</v>
      </c>
      <c r="FT84" s="2"/>
      <c r="FU84" s="2"/>
      <c r="FV84" s="2"/>
      <c r="FW84" s="2"/>
      <c r="FX84" s="2">
        <v>112</v>
      </c>
      <c r="FY84" s="2">
        <v>70</v>
      </c>
      <c r="FZ84" s="2"/>
      <c r="GA84" s="2" t="s">
        <v>4</v>
      </c>
      <c r="GB84" s="2"/>
      <c r="GC84" s="2"/>
      <c r="GD84" s="2">
        <v>0</v>
      </c>
      <c r="GE84" s="2"/>
      <c r="GF84" s="2">
        <v>-990373424</v>
      </c>
      <c r="GG84" s="2">
        <v>2</v>
      </c>
      <c r="GH84" s="2">
        <v>1</v>
      </c>
      <c r="GI84" s="2">
        <v>-2</v>
      </c>
      <c r="GJ84" s="2">
        <v>0</v>
      </c>
      <c r="GK84" s="2">
        <f>ROUND(R84*(R12)/100,2)</f>
        <v>33.270000000000003</v>
      </c>
      <c r="GL84" s="2">
        <f t="shared" si="93"/>
        <v>0</v>
      </c>
      <c r="GM84" s="2">
        <f t="shared" si="94"/>
        <v>5413.08</v>
      </c>
      <c r="GN84" s="2">
        <f t="shared" si="95"/>
        <v>0</v>
      </c>
      <c r="GO84" s="2">
        <f t="shared" si="96"/>
        <v>5413.08</v>
      </c>
      <c r="GP84" s="2">
        <f t="shared" si="97"/>
        <v>0</v>
      </c>
      <c r="GQ84" s="2"/>
      <c r="GR84" s="2">
        <v>0</v>
      </c>
      <c r="GS84" s="2">
        <v>3</v>
      </c>
      <c r="GT84" s="2">
        <v>0</v>
      </c>
      <c r="GU84" s="2" t="s">
        <v>4</v>
      </c>
      <c r="GV84" s="2">
        <f t="shared" si="98"/>
        <v>0</v>
      </c>
      <c r="GW84" s="2">
        <v>1</v>
      </c>
      <c r="GX84" s="2">
        <f t="shared" si="99"/>
        <v>0</v>
      </c>
      <c r="GY84" s="2"/>
      <c r="GZ84" s="2"/>
      <c r="HA84" s="2">
        <v>0</v>
      </c>
      <c r="HB84" s="2">
        <v>0</v>
      </c>
      <c r="HC84" s="2">
        <f t="shared" si="100"/>
        <v>0</v>
      </c>
      <c r="HD84" s="2"/>
      <c r="HE84" s="2" t="s">
        <v>4</v>
      </c>
      <c r="HF84" s="2" t="s">
        <v>4</v>
      </c>
      <c r="HG84" s="2"/>
      <c r="HH84" s="2"/>
      <c r="HI84" s="2"/>
      <c r="HJ84" s="2"/>
      <c r="HK84" s="2"/>
      <c r="HL84" s="2"/>
      <c r="HM84" s="2" t="s">
        <v>4</v>
      </c>
      <c r="HN84" s="2" t="s">
        <v>4</v>
      </c>
      <c r="HO84" s="2" t="s">
        <v>4</v>
      </c>
      <c r="HP84" s="2" t="s">
        <v>4</v>
      </c>
      <c r="HQ84" s="2" t="s">
        <v>4</v>
      </c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  <c r="IH84" s="2"/>
      <c r="II84" s="2"/>
      <c r="IJ84" s="2"/>
      <c r="IK84" s="2">
        <v>0</v>
      </c>
      <c r="IL84" s="2"/>
      <c r="IM84" s="2"/>
      <c r="IN84" s="2"/>
      <c r="IO84" s="2"/>
      <c r="IP84" s="2"/>
      <c r="IQ84" s="2"/>
      <c r="IR84" s="2"/>
      <c r="IS84" s="2"/>
      <c r="IT84" s="2"/>
      <c r="IU84" s="2"/>
    </row>
    <row r="85" spans="1:255">
      <c r="A85">
        <v>17</v>
      </c>
      <c r="B85">
        <v>1</v>
      </c>
      <c r="C85">
        <f>ROW(SmtRes!A150)</f>
        <v>150</v>
      </c>
      <c r="D85">
        <f>ROW(EtalonRes!A146)</f>
        <v>146</v>
      </c>
      <c r="E85" t="s">
        <v>4</v>
      </c>
      <c r="F85" t="s">
        <v>147</v>
      </c>
      <c r="G85" t="s">
        <v>148</v>
      </c>
      <c r="H85" t="s">
        <v>149</v>
      </c>
      <c r="I85">
        <f>ROUND(ROUND((80*3.77)*2.38/1000,5),9)</f>
        <v>0.71780999999999995</v>
      </c>
      <c r="J85">
        <v>0</v>
      </c>
      <c r="K85">
        <f>ROUND(ROUND((80*3.77)*2.38/1000,5),9)</f>
        <v>0.71780999999999995</v>
      </c>
      <c r="O85">
        <f t="shared" si="71"/>
        <v>49519.72</v>
      </c>
      <c r="P85">
        <f t="shared" si="72"/>
        <v>6788.84</v>
      </c>
      <c r="Q85">
        <f t="shared" si="101"/>
        <v>3431.01</v>
      </c>
      <c r="R85">
        <f t="shared" si="73"/>
        <v>887.2</v>
      </c>
      <c r="S85">
        <f t="shared" si="74"/>
        <v>39299.870000000003</v>
      </c>
      <c r="T85">
        <f t="shared" si="75"/>
        <v>0</v>
      </c>
      <c r="U85">
        <f t="shared" si="76"/>
        <v>68.350729571999992</v>
      </c>
      <c r="V85">
        <f t="shared" si="77"/>
        <v>0</v>
      </c>
      <c r="W85">
        <f t="shared" si="78"/>
        <v>0</v>
      </c>
      <c r="X85">
        <f t="shared" si="79"/>
        <v>36155.879999999997</v>
      </c>
      <c r="Y85">
        <f t="shared" si="80"/>
        <v>16898.939999999999</v>
      </c>
      <c r="AA85">
        <v>-1</v>
      </c>
      <c r="AB85">
        <f t="shared" si="81"/>
        <v>5237.16</v>
      </c>
      <c r="AC85">
        <f t="shared" si="102"/>
        <v>3829.04</v>
      </c>
      <c r="AD85">
        <f t="shared" si="103"/>
        <v>328.89</v>
      </c>
      <c r="AE85">
        <f t="shared" si="104"/>
        <v>24.36</v>
      </c>
      <c r="AF85">
        <f t="shared" si="105"/>
        <v>1079.23</v>
      </c>
      <c r="AG85">
        <f t="shared" si="82"/>
        <v>0</v>
      </c>
      <c r="AH85">
        <f t="shared" si="106"/>
        <v>87.6</v>
      </c>
      <c r="AI85">
        <f t="shared" si="107"/>
        <v>0</v>
      </c>
      <c r="AJ85">
        <f t="shared" si="83"/>
        <v>0</v>
      </c>
      <c r="AK85">
        <v>5237.16</v>
      </c>
      <c r="AL85">
        <v>3829.04</v>
      </c>
      <c r="AM85">
        <v>328.89</v>
      </c>
      <c r="AN85">
        <v>24.36</v>
      </c>
      <c r="AO85">
        <v>1079.23</v>
      </c>
      <c r="AP85">
        <v>0</v>
      </c>
      <c r="AQ85">
        <v>87.6</v>
      </c>
      <c r="AR85">
        <v>0</v>
      </c>
      <c r="AS85">
        <v>0</v>
      </c>
      <c r="AT85">
        <v>92</v>
      </c>
      <c r="AU85">
        <v>43</v>
      </c>
      <c r="AV85">
        <v>1.087</v>
      </c>
      <c r="AW85">
        <v>1</v>
      </c>
      <c r="AZ85">
        <v>1</v>
      </c>
      <c r="BA85">
        <v>46.67</v>
      </c>
      <c r="BB85">
        <v>13.37</v>
      </c>
      <c r="BC85">
        <v>2.4700000000000002</v>
      </c>
      <c r="BD85" t="s">
        <v>4</v>
      </c>
      <c r="BE85" t="s">
        <v>4</v>
      </c>
      <c r="BF85" t="s">
        <v>4</v>
      </c>
      <c r="BG85" t="s">
        <v>4</v>
      </c>
      <c r="BH85">
        <v>0</v>
      </c>
      <c r="BI85">
        <v>2</v>
      </c>
      <c r="BJ85" t="s">
        <v>150</v>
      </c>
      <c r="BM85">
        <v>319</v>
      </c>
      <c r="BN85">
        <v>0</v>
      </c>
      <c r="BO85" t="s">
        <v>147</v>
      </c>
      <c r="BP85">
        <v>1</v>
      </c>
      <c r="BQ85">
        <v>40</v>
      </c>
      <c r="BR85">
        <v>0</v>
      </c>
      <c r="BS85">
        <v>46.67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4</v>
      </c>
      <c r="BZ85">
        <v>92</v>
      </c>
      <c r="CA85">
        <v>43</v>
      </c>
      <c r="CB85" t="s">
        <v>4</v>
      </c>
      <c r="CE85">
        <v>30</v>
      </c>
      <c r="CF85">
        <v>0</v>
      </c>
      <c r="CG85">
        <v>0</v>
      </c>
      <c r="CM85">
        <v>0</v>
      </c>
      <c r="CN85" t="s">
        <v>4</v>
      </c>
      <c r="CO85">
        <v>0</v>
      </c>
      <c r="CP85">
        <f t="shared" si="84"/>
        <v>49519.72</v>
      </c>
      <c r="CQ85">
        <f t="shared" si="85"/>
        <v>9457.73</v>
      </c>
      <c r="CR85">
        <f t="shared" si="108"/>
        <v>4779.78</v>
      </c>
      <c r="CS85">
        <f t="shared" si="86"/>
        <v>1235.82</v>
      </c>
      <c r="CT85">
        <f t="shared" si="87"/>
        <v>54749.51</v>
      </c>
      <c r="CU85">
        <f t="shared" si="88"/>
        <v>0</v>
      </c>
      <c r="CV85">
        <f t="shared" si="89"/>
        <v>95.221199999999996</v>
      </c>
      <c r="CW85">
        <f t="shared" si="90"/>
        <v>0</v>
      </c>
      <c r="CX85">
        <f t="shared" si="91"/>
        <v>0</v>
      </c>
      <c r="CY85">
        <f>S85*(BZ85/100)</f>
        <v>36155.880400000002</v>
      </c>
      <c r="CZ85">
        <f>S85*(CA85/100)</f>
        <v>16898.944100000001</v>
      </c>
      <c r="DC85" t="s">
        <v>4</v>
      </c>
      <c r="DD85" t="s">
        <v>4</v>
      </c>
      <c r="DE85" t="s">
        <v>4</v>
      </c>
      <c r="DF85" t="s">
        <v>4</v>
      </c>
      <c r="DG85" t="s">
        <v>4</v>
      </c>
      <c r="DH85" t="s">
        <v>4</v>
      </c>
      <c r="DI85" t="s">
        <v>4</v>
      </c>
      <c r="DJ85" t="s">
        <v>4</v>
      </c>
      <c r="DK85" t="s">
        <v>4</v>
      </c>
      <c r="DL85" t="s">
        <v>4</v>
      </c>
      <c r="DM85" t="s">
        <v>4</v>
      </c>
      <c r="DN85">
        <v>112</v>
      </c>
      <c r="DO85">
        <v>70</v>
      </c>
      <c r="DP85">
        <v>1.087</v>
      </c>
      <c r="DQ85">
        <v>1</v>
      </c>
      <c r="DU85">
        <v>1013</v>
      </c>
      <c r="DV85" t="s">
        <v>149</v>
      </c>
      <c r="DW85" t="s">
        <v>149</v>
      </c>
      <c r="DX85">
        <v>1</v>
      </c>
      <c r="DZ85" t="s">
        <v>4</v>
      </c>
      <c r="EA85" t="s">
        <v>4</v>
      </c>
      <c r="EB85" t="s">
        <v>4</v>
      </c>
      <c r="EC85" t="s">
        <v>4</v>
      </c>
      <c r="EE85">
        <v>69252944</v>
      </c>
      <c r="EF85">
        <v>40</v>
      </c>
      <c r="EG85" t="s">
        <v>62</v>
      </c>
      <c r="EH85">
        <v>0</v>
      </c>
      <c r="EI85" t="s">
        <v>4</v>
      </c>
      <c r="EJ85">
        <v>2</v>
      </c>
      <c r="EK85">
        <v>319</v>
      </c>
      <c r="EL85" t="s">
        <v>151</v>
      </c>
      <c r="EM85" t="s">
        <v>152</v>
      </c>
      <c r="EO85" t="s">
        <v>4</v>
      </c>
      <c r="EQ85">
        <v>1024</v>
      </c>
      <c r="ER85">
        <v>5237.16</v>
      </c>
      <c r="ES85">
        <v>3829.04</v>
      </c>
      <c r="ET85">
        <v>328.89</v>
      </c>
      <c r="EU85">
        <v>24.36</v>
      </c>
      <c r="EV85">
        <v>1079.23</v>
      </c>
      <c r="EW85">
        <v>87.6</v>
      </c>
      <c r="EX85">
        <v>0</v>
      </c>
      <c r="EY85">
        <v>0</v>
      </c>
      <c r="FQ85">
        <v>0</v>
      </c>
      <c r="FR85">
        <f t="shared" si="92"/>
        <v>0</v>
      </c>
      <c r="FS85">
        <v>0</v>
      </c>
      <c r="FX85">
        <v>112</v>
      </c>
      <c r="FY85">
        <v>70</v>
      </c>
      <c r="GA85" t="s">
        <v>4</v>
      </c>
      <c r="GD85">
        <v>0</v>
      </c>
      <c r="GF85">
        <v>-990373424</v>
      </c>
      <c r="GG85">
        <v>2</v>
      </c>
      <c r="GH85">
        <v>1</v>
      </c>
      <c r="GI85">
        <v>2</v>
      </c>
      <c r="GJ85">
        <v>0</v>
      </c>
      <c r="GK85">
        <f>ROUND(R85*(S12)/100,2)</f>
        <v>1419.52</v>
      </c>
      <c r="GL85">
        <f t="shared" si="93"/>
        <v>0</v>
      </c>
      <c r="GM85">
        <f t="shared" si="94"/>
        <v>103994.06</v>
      </c>
      <c r="GN85">
        <f t="shared" si="95"/>
        <v>0</v>
      </c>
      <c r="GO85">
        <f t="shared" si="96"/>
        <v>103994.06</v>
      </c>
      <c r="GP85">
        <f t="shared" si="97"/>
        <v>0</v>
      </c>
      <c r="GR85">
        <v>0</v>
      </c>
      <c r="GS85">
        <v>3</v>
      </c>
      <c r="GT85">
        <v>0</v>
      </c>
      <c r="GU85" t="s">
        <v>4</v>
      </c>
      <c r="GV85">
        <f t="shared" si="98"/>
        <v>0</v>
      </c>
      <c r="GW85">
        <v>1</v>
      </c>
      <c r="GX85">
        <f t="shared" si="99"/>
        <v>0</v>
      </c>
      <c r="HA85">
        <v>0</v>
      </c>
      <c r="HB85">
        <v>0</v>
      </c>
      <c r="HC85">
        <f t="shared" si="100"/>
        <v>0</v>
      </c>
      <c r="HE85" t="s">
        <v>4</v>
      </c>
      <c r="HF85" t="s">
        <v>4</v>
      </c>
      <c r="HM85" t="s">
        <v>4</v>
      </c>
      <c r="HN85" t="s">
        <v>4</v>
      </c>
      <c r="HO85" t="s">
        <v>4</v>
      </c>
      <c r="HP85" t="s">
        <v>4</v>
      </c>
      <c r="HQ85" t="s">
        <v>4</v>
      </c>
      <c r="IK85">
        <v>0</v>
      </c>
    </row>
    <row r="86" spans="1:255">
      <c r="A86" s="2">
        <v>18</v>
      </c>
      <c r="B86" s="2">
        <v>1</v>
      </c>
      <c r="C86" s="2">
        <v>142</v>
      </c>
      <c r="D86" s="2"/>
      <c r="E86" s="2" t="s">
        <v>4</v>
      </c>
      <c r="F86" s="2" t="s">
        <v>153</v>
      </c>
      <c r="G86" s="2" t="s">
        <v>154</v>
      </c>
      <c r="H86" s="2" t="s">
        <v>94</v>
      </c>
      <c r="I86" s="2">
        <f>I84*J86</f>
        <v>0.71780999999999995</v>
      </c>
      <c r="J86" s="2">
        <v>1</v>
      </c>
      <c r="K86" s="2">
        <v>1</v>
      </c>
      <c r="L86" s="2"/>
      <c r="M86" s="2"/>
      <c r="N86" s="2"/>
      <c r="O86" s="2">
        <f t="shared" si="71"/>
        <v>8912.4</v>
      </c>
      <c r="P86" s="2">
        <f t="shared" si="72"/>
        <v>8912.4</v>
      </c>
      <c r="Q86" s="2">
        <f t="shared" si="101"/>
        <v>0</v>
      </c>
      <c r="R86" s="2">
        <f t="shared" si="73"/>
        <v>0</v>
      </c>
      <c r="S86" s="2">
        <f t="shared" si="74"/>
        <v>0</v>
      </c>
      <c r="T86" s="2">
        <f t="shared" si="75"/>
        <v>0</v>
      </c>
      <c r="U86" s="2">
        <f t="shared" si="76"/>
        <v>0</v>
      </c>
      <c r="V86" s="2">
        <f t="shared" si="77"/>
        <v>0</v>
      </c>
      <c r="W86" s="2">
        <f t="shared" si="78"/>
        <v>0</v>
      </c>
      <c r="X86" s="2">
        <f t="shared" si="79"/>
        <v>0</v>
      </c>
      <c r="Y86" s="2">
        <f t="shared" si="80"/>
        <v>0</v>
      </c>
      <c r="Z86" s="2"/>
      <c r="AA86" s="2">
        <v>-1</v>
      </c>
      <c r="AB86" s="2">
        <f t="shared" si="81"/>
        <v>12416.1</v>
      </c>
      <c r="AC86" s="2">
        <f t="shared" si="102"/>
        <v>12416.1</v>
      </c>
      <c r="AD86" s="2">
        <f t="shared" si="103"/>
        <v>0</v>
      </c>
      <c r="AE86" s="2">
        <f t="shared" si="104"/>
        <v>0</v>
      </c>
      <c r="AF86" s="2">
        <f t="shared" si="105"/>
        <v>0</v>
      </c>
      <c r="AG86" s="2">
        <f t="shared" si="82"/>
        <v>0</v>
      </c>
      <c r="AH86" s="2">
        <f t="shared" si="106"/>
        <v>0</v>
      </c>
      <c r="AI86" s="2">
        <f t="shared" si="107"/>
        <v>0</v>
      </c>
      <c r="AJ86" s="2">
        <f t="shared" si="83"/>
        <v>0</v>
      </c>
      <c r="AK86" s="2">
        <v>12416.1</v>
      </c>
      <c r="AL86" s="2">
        <v>12416.1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112</v>
      </c>
      <c r="AU86" s="2">
        <v>70</v>
      </c>
      <c r="AV86" s="2">
        <v>1.087</v>
      </c>
      <c r="AW86" s="2">
        <v>1</v>
      </c>
      <c r="AX86" s="2"/>
      <c r="AY86" s="2"/>
      <c r="AZ86" s="2">
        <v>1</v>
      </c>
      <c r="BA86" s="2">
        <v>1</v>
      </c>
      <c r="BB86" s="2">
        <v>1</v>
      </c>
      <c r="BC86" s="2">
        <v>1</v>
      </c>
      <c r="BD86" s="2" t="s">
        <v>4</v>
      </c>
      <c r="BE86" s="2" t="s">
        <v>4</v>
      </c>
      <c r="BF86" s="2" t="s">
        <v>4</v>
      </c>
      <c r="BG86" s="2" t="s">
        <v>4</v>
      </c>
      <c r="BH86" s="2">
        <v>3</v>
      </c>
      <c r="BI86" s="2">
        <v>2</v>
      </c>
      <c r="BJ86" s="2" t="s">
        <v>155</v>
      </c>
      <c r="BK86" s="2"/>
      <c r="BL86" s="2"/>
      <c r="BM86" s="2">
        <v>319</v>
      </c>
      <c r="BN86" s="2">
        <v>0</v>
      </c>
      <c r="BO86" s="2" t="s">
        <v>4</v>
      </c>
      <c r="BP86" s="2">
        <v>0</v>
      </c>
      <c r="BQ86" s="2">
        <v>40</v>
      </c>
      <c r="BR86" s="2">
        <v>0</v>
      </c>
      <c r="BS86" s="2">
        <v>1</v>
      </c>
      <c r="BT86" s="2">
        <v>1</v>
      </c>
      <c r="BU86" s="2">
        <v>1</v>
      </c>
      <c r="BV86" s="2">
        <v>1</v>
      </c>
      <c r="BW86" s="2">
        <v>1</v>
      </c>
      <c r="BX86" s="2">
        <v>1</v>
      </c>
      <c r="BY86" s="2" t="s">
        <v>4</v>
      </c>
      <c r="BZ86" s="2">
        <v>112</v>
      </c>
      <c r="CA86" s="2">
        <v>70</v>
      </c>
      <c r="CB86" s="2" t="s">
        <v>4</v>
      </c>
      <c r="CC86" s="2"/>
      <c r="CD86" s="2"/>
      <c r="CE86" s="2">
        <v>30</v>
      </c>
      <c r="CF86" s="2">
        <v>0</v>
      </c>
      <c r="CG86" s="2">
        <v>0</v>
      </c>
      <c r="CH86" s="2"/>
      <c r="CI86" s="2"/>
      <c r="CJ86" s="2"/>
      <c r="CK86" s="2"/>
      <c r="CL86" s="2"/>
      <c r="CM86" s="2">
        <v>0</v>
      </c>
      <c r="CN86" s="2" t="s">
        <v>4</v>
      </c>
      <c r="CO86" s="2">
        <v>0</v>
      </c>
      <c r="CP86" s="2">
        <f t="shared" si="84"/>
        <v>8912.4</v>
      </c>
      <c r="CQ86" s="2">
        <f t="shared" si="85"/>
        <v>12416.1</v>
      </c>
      <c r="CR86" s="2">
        <f t="shared" si="108"/>
        <v>0</v>
      </c>
      <c r="CS86" s="2">
        <f t="shared" si="86"/>
        <v>0</v>
      </c>
      <c r="CT86" s="2">
        <f t="shared" si="87"/>
        <v>0</v>
      </c>
      <c r="CU86" s="2">
        <f t="shared" si="88"/>
        <v>0</v>
      </c>
      <c r="CV86" s="2">
        <f t="shared" si="89"/>
        <v>0</v>
      </c>
      <c r="CW86" s="2">
        <f t="shared" si="90"/>
        <v>0</v>
      </c>
      <c r="CX86" s="2">
        <f t="shared" si="91"/>
        <v>0</v>
      </c>
      <c r="CY86" s="2">
        <f>((S86*BZ86)/100)</f>
        <v>0</v>
      </c>
      <c r="CZ86" s="2">
        <f>((S86*CA86)/100)</f>
        <v>0</v>
      </c>
      <c r="DA86" s="2"/>
      <c r="DB86" s="2"/>
      <c r="DC86" s="2" t="s">
        <v>4</v>
      </c>
      <c r="DD86" s="2" t="s">
        <v>4</v>
      </c>
      <c r="DE86" s="2" t="s">
        <v>4</v>
      </c>
      <c r="DF86" s="2" t="s">
        <v>4</v>
      </c>
      <c r="DG86" s="2" t="s">
        <v>4</v>
      </c>
      <c r="DH86" s="2" t="s">
        <v>4</v>
      </c>
      <c r="DI86" s="2" t="s">
        <v>4</v>
      </c>
      <c r="DJ86" s="2" t="s">
        <v>4</v>
      </c>
      <c r="DK86" s="2" t="s">
        <v>4</v>
      </c>
      <c r="DL86" s="2" t="s">
        <v>4</v>
      </c>
      <c r="DM86" s="2" t="s">
        <v>4</v>
      </c>
      <c r="DN86" s="2">
        <v>0</v>
      </c>
      <c r="DO86" s="2">
        <v>0</v>
      </c>
      <c r="DP86" s="2">
        <v>1</v>
      </c>
      <c r="DQ86" s="2">
        <v>1</v>
      </c>
      <c r="DR86" s="2"/>
      <c r="DS86" s="2"/>
      <c r="DT86" s="2"/>
      <c r="DU86" s="2">
        <v>1009</v>
      </c>
      <c r="DV86" s="2" t="s">
        <v>94</v>
      </c>
      <c r="DW86" s="2" t="s">
        <v>94</v>
      </c>
      <c r="DX86" s="2">
        <v>1000</v>
      </c>
      <c r="DY86" s="2"/>
      <c r="DZ86" s="2" t="s">
        <v>4</v>
      </c>
      <c r="EA86" s="2" t="s">
        <v>4</v>
      </c>
      <c r="EB86" s="2" t="s">
        <v>4</v>
      </c>
      <c r="EC86" s="2" t="s">
        <v>4</v>
      </c>
      <c r="ED86" s="2"/>
      <c r="EE86" s="2">
        <v>69252944</v>
      </c>
      <c r="EF86" s="2">
        <v>40</v>
      </c>
      <c r="EG86" s="2" t="s">
        <v>62</v>
      </c>
      <c r="EH86" s="2">
        <v>0</v>
      </c>
      <c r="EI86" s="2" t="s">
        <v>4</v>
      </c>
      <c r="EJ86" s="2">
        <v>2</v>
      </c>
      <c r="EK86" s="2">
        <v>319</v>
      </c>
      <c r="EL86" s="2" t="s">
        <v>151</v>
      </c>
      <c r="EM86" s="2" t="s">
        <v>152</v>
      </c>
      <c r="EN86" s="2"/>
      <c r="EO86" s="2" t="s">
        <v>4</v>
      </c>
      <c r="EP86" s="2"/>
      <c r="EQ86" s="2">
        <v>1024</v>
      </c>
      <c r="ER86" s="2">
        <v>12416.1</v>
      </c>
      <c r="ES86" s="2">
        <v>12416.1</v>
      </c>
      <c r="ET86" s="2">
        <v>0</v>
      </c>
      <c r="EU86" s="2">
        <v>0</v>
      </c>
      <c r="EV86" s="2">
        <v>0</v>
      </c>
      <c r="EW86" s="2">
        <v>0</v>
      </c>
      <c r="EX86" s="2">
        <v>0</v>
      </c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>
        <v>0</v>
      </c>
      <c r="FR86" s="2">
        <f t="shared" si="92"/>
        <v>0</v>
      </c>
      <c r="FS86" s="2">
        <v>0</v>
      </c>
      <c r="FT86" s="2"/>
      <c r="FU86" s="2"/>
      <c r="FV86" s="2"/>
      <c r="FW86" s="2"/>
      <c r="FX86" s="2">
        <v>112</v>
      </c>
      <c r="FY86" s="2">
        <v>70</v>
      </c>
      <c r="FZ86" s="2"/>
      <c r="GA86" s="2" t="s">
        <v>4</v>
      </c>
      <c r="GB86" s="2"/>
      <c r="GC86" s="2"/>
      <c r="GD86" s="2">
        <v>0</v>
      </c>
      <c r="GE86" s="2"/>
      <c r="GF86" s="2">
        <v>1644355884</v>
      </c>
      <c r="GG86" s="2">
        <v>2</v>
      </c>
      <c r="GH86" s="2">
        <v>1</v>
      </c>
      <c r="GI86" s="2">
        <v>-2</v>
      </c>
      <c r="GJ86" s="2">
        <v>0</v>
      </c>
      <c r="GK86" s="2">
        <f>ROUND(R86*(R12)/100,2)</f>
        <v>0</v>
      </c>
      <c r="GL86" s="2">
        <f t="shared" si="93"/>
        <v>0</v>
      </c>
      <c r="GM86" s="2">
        <f t="shared" si="94"/>
        <v>8912.4</v>
      </c>
      <c r="GN86" s="2">
        <f t="shared" si="95"/>
        <v>0</v>
      </c>
      <c r="GO86" s="2">
        <f t="shared" si="96"/>
        <v>8912.4</v>
      </c>
      <c r="GP86" s="2">
        <f t="shared" si="97"/>
        <v>0</v>
      </c>
      <c r="GQ86" s="2"/>
      <c r="GR86" s="2">
        <v>0</v>
      </c>
      <c r="GS86" s="2">
        <v>3</v>
      </c>
      <c r="GT86" s="2">
        <v>0</v>
      </c>
      <c r="GU86" s="2" t="s">
        <v>4</v>
      </c>
      <c r="GV86" s="2">
        <f t="shared" si="98"/>
        <v>0</v>
      </c>
      <c r="GW86" s="2">
        <v>1</v>
      </c>
      <c r="GX86" s="2">
        <f t="shared" si="99"/>
        <v>0</v>
      </c>
      <c r="GY86" s="2"/>
      <c r="GZ86" s="2"/>
      <c r="HA86" s="2">
        <v>0</v>
      </c>
      <c r="HB86" s="2">
        <v>0</v>
      </c>
      <c r="HC86" s="2">
        <f t="shared" si="100"/>
        <v>0</v>
      </c>
      <c r="HD86" s="2"/>
      <c r="HE86" s="2" t="s">
        <v>4</v>
      </c>
      <c r="HF86" s="2" t="s">
        <v>4</v>
      </c>
      <c r="HG86" s="2"/>
      <c r="HH86" s="2"/>
      <c r="HI86" s="2"/>
      <c r="HJ86" s="2"/>
      <c r="HK86" s="2"/>
      <c r="HL86" s="2"/>
      <c r="HM86" s="2" t="s">
        <v>4</v>
      </c>
      <c r="HN86" s="2" t="s">
        <v>4</v>
      </c>
      <c r="HO86" s="2" t="s">
        <v>4</v>
      </c>
      <c r="HP86" s="2" t="s">
        <v>4</v>
      </c>
      <c r="HQ86" s="2" t="s">
        <v>4</v>
      </c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>
        <v>0</v>
      </c>
      <c r="IL86" s="2"/>
      <c r="IM86" s="2"/>
      <c r="IN86" s="2"/>
      <c r="IO86" s="2"/>
      <c r="IP86" s="2"/>
      <c r="IQ86" s="2"/>
      <c r="IR86" s="2"/>
      <c r="IS86" s="2"/>
      <c r="IT86" s="2"/>
      <c r="IU86" s="2"/>
    </row>
    <row r="87" spans="1:255">
      <c r="A87">
        <v>18</v>
      </c>
      <c r="B87">
        <v>1</v>
      </c>
      <c r="C87">
        <v>150</v>
      </c>
      <c r="E87" t="s">
        <v>4</v>
      </c>
      <c r="F87" t="s">
        <v>153</v>
      </c>
      <c r="G87" t="s">
        <v>154</v>
      </c>
      <c r="H87" t="s">
        <v>94</v>
      </c>
      <c r="I87">
        <f>I85*J87</f>
        <v>0.71780999999999995</v>
      </c>
      <c r="J87">
        <v>1</v>
      </c>
      <c r="K87">
        <v>1</v>
      </c>
      <c r="O87">
        <f t="shared" si="71"/>
        <v>95095.31</v>
      </c>
      <c r="P87">
        <f t="shared" si="72"/>
        <v>95095.31</v>
      </c>
      <c r="Q87">
        <f t="shared" si="101"/>
        <v>0</v>
      </c>
      <c r="R87">
        <f t="shared" si="73"/>
        <v>0</v>
      </c>
      <c r="S87">
        <f t="shared" si="74"/>
        <v>0</v>
      </c>
      <c r="T87">
        <f t="shared" si="75"/>
        <v>0</v>
      </c>
      <c r="U87">
        <f t="shared" si="76"/>
        <v>0</v>
      </c>
      <c r="V87">
        <f t="shared" si="77"/>
        <v>0</v>
      </c>
      <c r="W87">
        <f t="shared" si="78"/>
        <v>0</v>
      </c>
      <c r="X87">
        <f t="shared" si="79"/>
        <v>0</v>
      </c>
      <c r="Y87">
        <f t="shared" si="80"/>
        <v>0</v>
      </c>
      <c r="AA87">
        <v>-1</v>
      </c>
      <c r="AB87">
        <f t="shared" si="81"/>
        <v>12416.1</v>
      </c>
      <c r="AC87">
        <f t="shared" si="102"/>
        <v>12416.1</v>
      </c>
      <c r="AD87">
        <f t="shared" si="103"/>
        <v>0</v>
      </c>
      <c r="AE87">
        <f t="shared" si="104"/>
        <v>0</v>
      </c>
      <c r="AF87">
        <f t="shared" si="105"/>
        <v>0</v>
      </c>
      <c r="AG87">
        <f t="shared" si="82"/>
        <v>0</v>
      </c>
      <c r="AH87">
        <f t="shared" si="106"/>
        <v>0</v>
      </c>
      <c r="AI87">
        <f t="shared" si="107"/>
        <v>0</v>
      </c>
      <c r="AJ87">
        <f t="shared" si="83"/>
        <v>0</v>
      </c>
      <c r="AK87">
        <v>12416.1</v>
      </c>
      <c r="AL87">
        <v>12416.1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10.67</v>
      </c>
      <c r="BD87" t="s">
        <v>4</v>
      </c>
      <c r="BE87" t="s">
        <v>4</v>
      </c>
      <c r="BF87" t="s">
        <v>4</v>
      </c>
      <c r="BG87" t="s">
        <v>4</v>
      </c>
      <c r="BH87">
        <v>3</v>
      </c>
      <c r="BI87">
        <v>2</v>
      </c>
      <c r="BJ87" t="s">
        <v>155</v>
      </c>
      <c r="BM87">
        <v>319</v>
      </c>
      <c r="BN87">
        <v>0</v>
      </c>
      <c r="BO87" t="s">
        <v>153</v>
      </c>
      <c r="BP87">
        <v>1</v>
      </c>
      <c r="BQ87">
        <v>40</v>
      </c>
      <c r="BR87">
        <v>0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4</v>
      </c>
      <c r="BZ87">
        <v>0</v>
      </c>
      <c r="CA87">
        <v>0</v>
      </c>
      <c r="CB87" t="s">
        <v>4</v>
      </c>
      <c r="CE87">
        <v>30</v>
      </c>
      <c r="CF87">
        <v>0</v>
      </c>
      <c r="CG87">
        <v>0</v>
      </c>
      <c r="CM87">
        <v>0</v>
      </c>
      <c r="CN87" t="s">
        <v>4</v>
      </c>
      <c r="CO87">
        <v>0</v>
      </c>
      <c r="CP87">
        <f t="shared" si="84"/>
        <v>95095.31</v>
      </c>
      <c r="CQ87">
        <f t="shared" si="85"/>
        <v>132479.79</v>
      </c>
      <c r="CR87">
        <f t="shared" si="108"/>
        <v>0</v>
      </c>
      <c r="CS87">
        <f t="shared" si="86"/>
        <v>0</v>
      </c>
      <c r="CT87">
        <f t="shared" si="87"/>
        <v>0</v>
      </c>
      <c r="CU87">
        <f t="shared" si="88"/>
        <v>0</v>
      </c>
      <c r="CV87">
        <f t="shared" si="89"/>
        <v>0</v>
      </c>
      <c r="CW87">
        <f t="shared" si="90"/>
        <v>0</v>
      </c>
      <c r="CX87">
        <f t="shared" si="91"/>
        <v>0</v>
      </c>
      <c r="CY87">
        <f>S87*(BZ87/100)</f>
        <v>0</v>
      </c>
      <c r="CZ87">
        <f>S87*(CA87/100)</f>
        <v>0</v>
      </c>
      <c r="DC87" t="s">
        <v>4</v>
      </c>
      <c r="DD87" t="s">
        <v>4</v>
      </c>
      <c r="DE87" t="s">
        <v>4</v>
      </c>
      <c r="DF87" t="s">
        <v>4</v>
      </c>
      <c r="DG87" t="s">
        <v>4</v>
      </c>
      <c r="DH87" t="s">
        <v>4</v>
      </c>
      <c r="DI87" t="s">
        <v>4</v>
      </c>
      <c r="DJ87" t="s">
        <v>4</v>
      </c>
      <c r="DK87" t="s">
        <v>4</v>
      </c>
      <c r="DL87" t="s">
        <v>4</v>
      </c>
      <c r="DM87" t="s">
        <v>4</v>
      </c>
      <c r="DN87">
        <v>112</v>
      </c>
      <c r="DO87">
        <v>70</v>
      </c>
      <c r="DP87">
        <v>1.087</v>
      </c>
      <c r="DQ87">
        <v>1</v>
      </c>
      <c r="DU87">
        <v>1009</v>
      </c>
      <c r="DV87" t="s">
        <v>94</v>
      </c>
      <c r="DW87" t="s">
        <v>94</v>
      </c>
      <c r="DX87">
        <v>1000</v>
      </c>
      <c r="DZ87" t="s">
        <v>4</v>
      </c>
      <c r="EA87" t="s">
        <v>4</v>
      </c>
      <c r="EB87" t="s">
        <v>4</v>
      </c>
      <c r="EC87" t="s">
        <v>4</v>
      </c>
      <c r="EE87">
        <v>69252944</v>
      </c>
      <c r="EF87">
        <v>40</v>
      </c>
      <c r="EG87" t="s">
        <v>62</v>
      </c>
      <c r="EH87">
        <v>0</v>
      </c>
      <c r="EI87" t="s">
        <v>4</v>
      </c>
      <c r="EJ87">
        <v>2</v>
      </c>
      <c r="EK87">
        <v>319</v>
      </c>
      <c r="EL87" t="s">
        <v>151</v>
      </c>
      <c r="EM87" t="s">
        <v>152</v>
      </c>
      <c r="EO87" t="s">
        <v>4</v>
      </c>
      <c r="EQ87">
        <v>1024</v>
      </c>
      <c r="ER87">
        <v>12416.1</v>
      </c>
      <c r="ES87">
        <v>12416.1</v>
      </c>
      <c r="ET87">
        <v>0</v>
      </c>
      <c r="EU87">
        <v>0</v>
      </c>
      <c r="EV87">
        <v>0</v>
      </c>
      <c r="EW87">
        <v>0</v>
      </c>
      <c r="EX87">
        <v>0</v>
      </c>
      <c r="FQ87">
        <v>0</v>
      </c>
      <c r="FR87">
        <f t="shared" si="92"/>
        <v>0</v>
      </c>
      <c r="FS87">
        <v>0</v>
      </c>
      <c r="FX87">
        <v>112</v>
      </c>
      <c r="FY87">
        <v>70</v>
      </c>
      <c r="GA87" t="s">
        <v>4</v>
      </c>
      <c r="GD87">
        <v>0</v>
      </c>
      <c r="GF87">
        <v>1644355884</v>
      </c>
      <c r="GG87">
        <v>2</v>
      </c>
      <c r="GH87">
        <v>1</v>
      </c>
      <c r="GI87">
        <v>2</v>
      </c>
      <c r="GJ87">
        <v>0</v>
      </c>
      <c r="GK87">
        <f>ROUND(R87*(S12)/100,2)</f>
        <v>0</v>
      </c>
      <c r="GL87">
        <f t="shared" si="93"/>
        <v>0</v>
      </c>
      <c r="GM87">
        <f t="shared" si="94"/>
        <v>95095.31</v>
      </c>
      <c r="GN87">
        <f t="shared" si="95"/>
        <v>0</v>
      </c>
      <c r="GO87">
        <f t="shared" si="96"/>
        <v>95095.31</v>
      </c>
      <c r="GP87">
        <f t="shared" si="97"/>
        <v>0</v>
      </c>
      <c r="GR87">
        <v>0</v>
      </c>
      <c r="GS87">
        <v>3</v>
      </c>
      <c r="GT87">
        <v>0</v>
      </c>
      <c r="GU87" t="s">
        <v>4</v>
      </c>
      <c r="GV87">
        <f t="shared" si="98"/>
        <v>0</v>
      </c>
      <c r="GW87">
        <v>1</v>
      </c>
      <c r="GX87">
        <f t="shared" si="99"/>
        <v>0</v>
      </c>
      <c r="HA87">
        <v>0</v>
      </c>
      <c r="HB87">
        <v>0</v>
      </c>
      <c r="HC87">
        <f t="shared" si="100"/>
        <v>0</v>
      </c>
      <c r="HE87" t="s">
        <v>4</v>
      </c>
      <c r="HF87" t="s">
        <v>4</v>
      </c>
      <c r="HM87" t="s">
        <v>4</v>
      </c>
      <c r="HN87" t="s">
        <v>4</v>
      </c>
      <c r="HO87" t="s">
        <v>4</v>
      </c>
      <c r="HP87" t="s">
        <v>4</v>
      </c>
      <c r="HQ87" t="s">
        <v>4</v>
      </c>
      <c r="IK87">
        <v>0</v>
      </c>
    </row>
    <row r="88" spans="1:255">
      <c r="A88" s="2">
        <v>17</v>
      </c>
      <c r="B88" s="2">
        <v>1</v>
      </c>
      <c r="C88" s="2">
        <f>ROW(SmtRes!A157)</f>
        <v>157</v>
      </c>
      <c r="D88" s="2">
        <f>ROW(EtalonRes!A153)</f>
        <v>153</v>
      </c>
      <c r="E88" s="2" t="s">
        <v>4</v>
      </c>
      <c r="F88" s="2" t="s">
        <v>156</v>
      </c>
      <c r="G88" s="2" t="s">
        <v>157</v>
      </c>
      <c r="H88" s="2" t="s">
        <v>158</v>
      </c>
      <c r="I88" s="2">
        <f>ROUND(ROUND((80*3.77)*2.38*52/1000,2),9)</f>
        <v>37.33</v>
      </c>
      <c r="J88" s="2">
        <v>0</v>
      </c>
      <c r="K88" s="2">
        <f>ROUND(ROUND((80*3.77)*2.38*52/1000,2),9)</f>
        <v>37.33</v>
      </c>
      <c r="L88" s="2"/>
      <c r="M88" s="2"/>
      <c r="N88" s="2"/>
      <c r="O88" s="2">
        <f t="shared" si="71"/>
        <v>3783.58</v>
      </c>
      <c r="P88" s="2">
        <f t="shared" si="72"/>
        <v>353.14</v>
      </c>
      <c r="Q88" s="2">
        <f t="shared" si="101"/>
        <v>533.11</v>
      </c>
      <c r="R88" s="2">
        <f t="shared" si="73"/>
        <v>9.77</v>
      </c>
      <c r="S88" s="2">
        <f t="shared" si="74"/>
        <v>2897.33</v>
      </c>
      <c r="T88" s="2">
        <f t="shared" si="75"/>
        <v>0</v>
      </c>
      <c r="U88" s="2">
        <f t="shared" si="76"/>
        <v>207.53874809999996</v>
      </c>
      <c r="V88" s="2">
        <f t="shared" si="77"/>
        <v>0</v>
      </c>
      <c r="W88" s="2">
        <f t="shared" si="78"/>
        <v>0</v>
      </c>
      <c r="X88" s="2">
        <f t="shared" si="79"/>
        <v>3042.2</v>
      </c>
      <c r="Y88" s="2">
        <f t="shared" si="80"/>
        <v>2230.94</v>
      </c>
      <c r="Z88" s="2"/>
      <c r="AA88" s="2">
        <v>-1</v>
      </c>
      <c r="AB88" s="2">
        <f t="shared" si="81"/>
        <v>97.23</v>
      </c>
      <c r="AC88" s="2">
        <f t="shared" si="102"/>
        <v>9.4600000000000009</v>
      </c>
      <c r="AD88" s="2">
        <f t="shared" si="103"/>
        <v>13.64</v>
      </c>
      <c r="AE88" s="2">
        <f t="shared" si="104"/>
        <v>0.25</v>
      </c>
      <c r="AF88" s="2">
        <f t="shared" si="105"/>
        <v>74.13</v>
      </c>
      <c r="AG88" s="2">
        <f t="shared" si="82"/>
        <v>0</v>
      </c>
      <c r="AH88" s="2">
        <f t="shared" si="106"/>
        <v>5.31</v>
      </c>
      <c r="AI88" s="2">
        <f t="shared" si="107"/>
        <v>0</v>
      </c>
      <c r="AJ88" s="2">
        <f t="shared" si="83"/>
        <v>0</v>
      </c>
      <c r="AK88" s="2">
        <v>97.23</v>
      </c>
      <c r="AL88" s="2">
        <v>9.4600000000000009</v>
      </c>
      <c r="AM88" s="2">
        <v>13.64</v>
      </c>
      <c r="AN88" s="2">
        <v>0.25</v>
      </c>
      <c r="AO88" s="2">
        <v>74.13</v>
      </c>
      <c r="AP88" s="2">
        <v>0</v>
      </c>
      <c r="AQ88" s="2">
        <v>5.31</v>
      </c>
      <c r="AR88" s="2">
        <v>0</v>
      </c>
      <c r="AS88" s="2">
        <v>0</v>
      </c>
      <c r="AT88" s="2">
        <v>105</v>
      </c>
      <c r="AU88" s="2">
        <v>77</v>
      </c>
      <c r="AV88" s="2">
        <v>1.0469999999999999</v>
      </c>
      <c r="AW88" s="2">
        <v>1</v>
      </c>
      <c r="AX88" s="2"/>
      <c r="AY88" s="2"/>
      <c r="AZ88" s="2">
        <v>1</v>
      </c>
      <c r="BA88" s="2">
        <v>1</v>
      </c>
      <c r="BB88" s="2">
        <v>1</v>
      </c>
      <c r="BC88" s="2">
        <v>1</v>
      </c>
      <c r="BD88" s="2" t="s">
        <v>4</v>
      </c>
      <c r="BE88" s="2" t="s">
        <v>4</v>
      </c>
      <c r="BF88" s="2" t="s">
        <v>4</v>
      </c>
      <c r="BG88" s="2" t="s">
        <v>4</v>
      </c>
      <c r="BH88" s="2">
        <v>0</v>
      </c>
      <c r="BI88" s="2">
        <v>1</v>
      </c>
      <c r="BJ88" s="2" t="s">
        <v>159</v>
      </c>
      <c r="BK88" s="2"/>
      <c r="BL88" s="2"/>
      <c r="BM88" s="2">
        <v>97</v>
      </c>
      <c r="BN88" s="2">
        <v>0</v>
      </c>
      <c r="BO88" s="2" t="s">
        <v>4</v>
      </c>
      <c r="BP88" s="2">
        <v>0</v>
      </c>
      <c r="BQ88" s="2">
        <v>30</v>
      </c>
      <c r="BR88" s="2">
        <v>0</v>
      </c>
      <c r="BS88" s="2">
        <v>1</v>
      </c>
      <c r="BT88" s="2">
        <v>1</v>
      </c>
      <c r="BU88" s="2">
        <v>1</v>
      </c>
      <c r="BV88" s="2">
        <v>1</v>
      </c>
      <c r="BW88" s="2">
        <v>1</v>
      </c>
      <c r="BX88" s="2">
        <v>1</v>
      </c>
      <c r="BY88" s="2" t="s">
        <v>4</v>
      </c>
      <c r="BZ88" s="2">
        <v>105</v>
      </c>
      <c r="CA88" s="2">
        <v>77</v>
      </c>
      <c r="CB88" s="2" t="s">
        <v>4</v>
      </c>
      <c r="CC88" s="2"/>
      <c r="CD88" s="2"/>
      <c r="CE88" s="2">
        <v>30</v>
      </c>
      <c r="CF88" s="2">
        <v>0</v>
      </c>
      <c r="CG88" s="2">
        <v>0</v>
      </c>
      <c r="CH88" s="2"/>
      <c r="CI88" s="2"/>
      <c r="CJ88" s="2"/>
      <c r="CK88" s="2"/>
      <c r="CL88" s="2"/>
      <c r="CM88" s="2">
        <v>0</v>
      </c>
      <c r="CN88" s="2" t="s">
        <v>4</v>
      </c>
      <c r="CO88" s="2">
        <v>0</v>
      </c>
      <c r="CP88" s="2">
        <f t="shared" si="84"/>
        <v>3783.58</v>
      </c>
      <c r="CQ88" s="2">
        <f t="shared" si="85"/>
        <v>9.4600000000000009</v>
      </c>
      <c r="CR88" s="2">
        <f t="shared" si="108"/>
        <v>14.28</v>
      </c>
      <c r="CS88" s="2">
        <f t="shared" si="86"/>
        <v>0.26</v>
      </c>
      <c r="CT88" s="2">
        <f t="shared" si="87"/>
        <v>77.61</v>
      </c>
      <c r="CU88" s="2">
        <f t="shared" si="88"/>
        <v>0</v>
      </c>
      <c r="CV88" s="2">
        <f t="shared" si="89"/>
        <v>5.559569999999999</v>
      </c>
      <c r="CW88" s="2">
        <f t="shared" si="90"/>
        <v>0</v>
      </c>
      <c r="CX88" s="2">
        <f t="shared" si="91"/>
        <v>0</v>
      </c>
      <c r="CY88" s="2">
        <f>((S88*BZ88)/100)</f>
        <v>3042.1964999999996</v>
      </c>
      <c r="CZ88" s="2">
        <f>((S88*CA88)/100)</f>
        <v>2230.9441000000002</v>
      </c>
      <c r="DA88" s="2"/>
      <c r="DB88" s="2"/>
      <c r="DC88" s="2" t="s">
        <v>4</v>
      </c>
      <c r="DD88" s="2" t="s">
        <v>4</v>
      </c>
      <c r="DE88" s="2" t="s">
        <v>4</v>
      </c>
      <c r="DF88" s="2" t="s">
        <v>4</v>
      </c>
      <c r="DG88" s="2" t="s">
        <v>4</v>
      </c>
      <c r="DH88" s="2" t="s">
        <v>4</v>
      </c>
      <c r="DI88" s="2" t="s">
        <v>4</v>
      </c>
      <c r="DJ88" s="2" t="s">
        <v>4</v>
      </c>
      <c r="DK88" s="2" t="s">
        <v>4</v>
      </c>
      <c r="DL88" s="2" t="s">
        <v>4</v>
      </c>
      <c r="DM88" s="2" t="s">
        <v>4</v>
      </c>
      <c r="DN88" s="2">
        <v>0</v>
      </c>
      <c r="DO88" s="2">
        <v>0</v>
      </c>
      <c r="DP88" s="2">
        <v>1</v>
      </c>
      <c r="DQ88" s="2">
        <v>1</v>
      </c>
      <c r="DR88" s="2"/>
      <c r="DS88" s="2"/>
      <c r="DT88" s="2"/>
      <c r="DU88" s="2">
        <v>1005</v>
      </c>
      <c r="DV88" s="2" t="s">
        <v>158</v>
      </c>
      <c r="DW88" s="2" t="s">
        <v>158</v>
      </c>
      <c r="DX88" s="2">
        <v>100</v>
      </c>
      <c r="DY88" s="2"/>
      <c r="DZ88" s="2" t="s">
        <v>4</v>
      </c>
      <c r="EA88" s="2" t="s">
        <v>4</v>
      </c>
      <c r="EB88" s="2" t="s">
        <v>4</v>
      </c>
      <c r="EC88" s="2" t="s">
        <v>4</v>
      </c>
      <c r="ED88" s="2"/>
      <c r="EE88" s="2">
        <v>69252668</v>
      </c>
      <c r="EF88" s="2">
        <v>30</v>
      </c>
      <c r="EG88" s="2" t="s">
        <v>18</v>
      </c>
      <c r="EH88" s="2">
        <v>0</v>
      </c>
      <c r="EI88" s="2" t="s">
        <v>4</v>
      </c>
      <c r="EJ88" s="2">
        <v>1</v>
      </c>
      <c r="EK88" s="2">
        <v>97</v>
      </c>
      <c r="EL88" s="2" t="s">
        <v>160</v>
      </c>
      <c r="EM88" s="2" t="s">
        <v>161</v>
      </c>
      <c r="EN88" s="2"/>
      <c r="EO88" s="2" t="s">
        <v>4</v>
      </c>
      <c r="EP88" s="2"/>
      <c r="EQ88" s="2">
        <v>1024</v>
      </c>
      <c r="ER88" s="2">
        <v>97.23</v>
      </c>
      <c r="ES88" s="2">
        <v>9.4600000000000009</v>
      </c>
      <c r="ET88" s="2">
        <v>13.64</v>
      </c>
      <c r="EU88" s="2">
        <v>0.25</v>
      </c>
      <c r="EV88" s="2">
        <v>74.13</v>
      </c>
      <c r="EW88" s="2">
        <v>5.31</v>
      </c>
      <c r="EX88" s="2">
        <v>0</v>
      </c>
      <c r="EY88" s="2">
        <v>0</v>
      </c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>
        <v>0</v>
      </c>
      <c r="FR88" s="2">
        <f t="shared" si="92"/>
        <v>0</v>
      </c>
      <c r="FS88" s="2">
        <v>0</v>
      </c>
      <c r="FT88" s="2"/>
      <c r="FU88" s="2"/>
      <c r="FV88" s="2"/>
      <c r="FW88" s="2"/>
      <c r="FX88" s="2">
        <v>105</v>
      </c>
      <c r="FY88" s="2">
        <v>77</v>
      </c>
      <c r="FZ88" s="2"/>
      <c r="GA88" s="2" t="s">
        <v>4</v>
      </c>
      <c r="GB88" s="2"/>
      <c r="GC88" s="2"/>
      <c r="GD88" s="2">
        <v>0</v>
      </c>
      <c r="GE88" s="2"/>
      <c r="GF88" s="2">
        <v>1251905771</v>
      </c>
      <c r="GG88" s="2">
        <v>2</v>
      </c>
      <c r="GH88" s="2">
        <v>1</v>
      </c>
      <c r="GI88" s="2">
        <v>-2</v>
      </c>
      <c r="GJ88" s="2">
        <v>0</v>
      </c>
      <c r="GK88" s="2">
        <f>ROUND(R88*(R12)/100,2)</f>
        <v>17.100000000000001</v>
      </c>
      <c r="GL88" s="2">
        <f t="shared" si="93"/>
        <v>0</v>
      </c>
      <c r="GM88" s="2">
        <f t="shared" si="94"/>
        <v>9073.82</v>
      </c>
      <c r="GN88" s="2">
        <f t="shared" si="95"/>
        <v>9073.82</v>
      </c>
      <c r="GO88" s="2">
        <f t="shared" si="96"/>
        <v>0</v>
      </c>
      <c r="GP88" s="2">
        <f t="shared" si="97"/>
        <v>0</v>
      </c>
      <c r="GQ88" s="2"/>
      <c r="GR88" s="2">
        <v>0</v>
      </c>
      <c r="GS88" s="2">
        <v>3</v>
      </c>
      <c r="GT88" s="2">
        <v>0</v>
      </c>
      <c r="GU88" s="2" t="s">
        <v>4</v>
      </c>
      <c r="GV88" s="2">
        <f t="shared" si="98"/>
        <v>0</v>
      </c>
      <c r="GW88" s="2">
        <v>1</v>
      </c>
      <c r="GX88" s="2">
        <f t="shared" si="99"/>
        <v>0</v>
      </c>
      <c r="GY88" s="2"/>
      <c r="GZ88" s="2"/>
      <c r="HA88" s="2">
        <v>0</v>
      </c>
      <c r="HB88" s="2">
        <v>0</v>
      </c>
      <c r="HC88" s="2">
        <f t="shared" si="100"/>
        <v>0</v>
      </c>
      <c r="HD88" s="2"/>
      <c r="HE88" s="2" t="s">
        <v>4</v>
      </c>
      <c r="HF88" s="2" t="s">
        <v>4</v>
      </c>
      <c r="HG88" s="2"/>
      <c r="HH88" s="2"/>
      <c r="HI88" s="2"/>
      <c r="HJ88" s="2"/>
      <c r="HK88" s="2"/>
      <c r="HL88" s="2"/>
      <c r="HM88" s="2" t="s">
        <v>4</v>
      </c>
      <c r="HN88" s="2" t="s">
        <v>4</v>
      </c>
      <c r="HO88" s="2" t="s">
        <v>4</v>
      </c>
      <c r="HP88" s="2" t="s">
        <v>4</v>
      </c>
      <c r="HQ88" s="2" t="s">
        <v>4</v>
      </c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>
        <v>0</v>
      </c>
      <c r="IL88" s="2"/>
      <c r="IM88" s="2"/>
      <c r="IN88" s="2"/>
      <c r="IO88" s="2"/>
      <c r="IP88" s="2"/>
      <c r="IQ88" s="2"/>
      <c r="IR88" s="2"/>
      <c r="IS88" s="2"/>
      <c r="IT88" s="2"/>
      <c r="IU88" s="2"/>
    </row>
    <row r="89" spans="1:255">
      <c r="A89">
        <v>17</v>
      </c>
      <c r="B89">
        <v>1</v>
      </c>
      <c r="C89">
        <f>ROW(SmtRes!A164)</f>
        <v>164</v>
      </c>
      <c r="D89">
        <f>ROW(EtalonRes!A160)</f>
        <v>160</v>
      </c>
      <c r="E89" t="s">
        <v>4</v>
      </c>
      <c r="F89" t="s">
        <v>156</v>
      </c>
      <c r="G89" t="s">
        <v>157</v>
      </c>
      <c r="H89" t="s">
        <v>158</v>
      </c>
      <c r="I89">
        <f>ROUND(ROUND((80*3.77)*2.38*52/1000,2),9)</f>
        <v>37.33</v>
      </c>
      <c r="J89">
        <v>0</v>
      </c>
      <c r="K89">
        <f>ROUND(ROUND((80*3.77)*2.38*52/1000,2),9)</f>
        <v>37.33</v>
      </c>
      <c r="O89">
        <f t="shared" si="71"/>
        <v>149415.69</v>
      </c>
      <c r="P89">
        <f t="shared" si="72"/>
        <v>8493.02</v>
      </c>
      <c r="Q89">
        <f t="shared" si="101"/>
        <v>5704.28</v>
      </c>
      <c r="R89">
        <f t="shared" si="73"/>
        <v>455.97</v>
      </c>
      <c r="S89">
        <f t="shared" si="74"/>
        <v>135218.39000000001</v>
      </c>
      <c r="T89">
        <f t="shared" si="75"/>
        <v>0</v>
      </c>
      <c r="U89">
        <f t="shared" si="76"/>
        <v>207.53874809999996</v>
      </c>
      <c r="V89">
        <f t="shared" si="77"/>
        <v>0</v>
      </c>
      <c r="W89">
        <f t="shared" si="78"/>
        <v>0</v>
      </c>
      <c r="X89">
        <f t="shared" si="79"/>
        <v>117640</v>
      </c>
      <c r="Y89">
        <f t="shared" si="80"/>
        <v>55439.54</v>
      </c>
      <c r="AA89">
        <v>-1</v>
      </c>
      <c r="AB89">
        <f t="shared" si="81"/>
        <v>97.23</v>
      </c>
      <c r="AC89">
        <f t="shared" si="102"/>
        <v>9.4600000000000009</v>
      </c>
      <c r="AD89">
        <f t="shared" si="103"/>
        <v>13.64</v>
      </c>
      <c r="AE89">
        <f t="shared" si="104"/>
        <v>0.25</v>
      </c>
      <c r="AF89">
        <f t="shared" si="105"/>
        <v>74.13</v>
      </c>
      <c r="AG89">
        <f t="shared" si="82"/>
        <v>0</v>
      </c>
      <c r="AH89">
        <f t="shared" si="106"/>
        <v>5.31</v>
      </c>
      <c r="AI89">
        <f t="shared" si="107"/>
        <v>0</v>
      </c>
      <c r="AJ89">
        <f t="shared" si="83"/>
        <v>0</v>
      </c>
      <c r="AK89">
        <v>97.23</v>
      </c>
      <c r="AL89">
        <v>9.4600000000000009</v>
      </c>
      <c r="AM89">
        <v>13.64</v>
      </c>
      <c r="AN89">
        <v>0.25</v>
      </c>
      <c r="AO89">
        <v>74.13</v>
      </c>
      <c r="AP89">
        <v>0</v>
      </c>
      <c r="AQ89">
        <v>5.31</v>
      </c>
      <c r="AR89">
        <v>0</v>
      </c>
      <c r="AS89">
        <v>0</v>
      </c>
      <c r="AT89">
        <v>87</v>
      </c>
      <c r="AU89">
        <v>41</v>
      </c>
      <c r="AV89">
        <v>1.0469999999999999</v>
      </c>
      <c r="AW89">
        <v>1</v>
      </c>
      <c r="AZ89">
        <v>1</v>
      </c>
      <c r="BA89">
        <v>46.67</v>
      </c>
      <c r="BB89">
        <v>10.7</v>
      </c>
      <c r="BC89">
        <v>24.05</v>
      </c>
      <c r="BD89" t="s">
        <v>4</v>
      </c>
      <c r="BE89" t="s">
        <v>4</v>
      </c>
      <c r="BF89" t="s">
        <v>4</v>
      </c>
      <c r="BG89" t="s">
        <v>4</v>
      </c>
      <c r="BH89">
        <v>0</v>
      </c>
      <c r="BI89">
        <v>1</v>
      </c>
      <c r="BJ89" t="s">
        <v>159</v>
      </c>
      <c r="BM89">
        <v>97</v>
      </c>
      <c r="BN89">
        <v>0</v>
      </c>
      <c r="BO89" t="s">
        <v>156</v>
      </c>
      <c r="BP89">
        <v>1</v>
      </c>
      <c r="BQ89">
        <v>30</v>
      </c>
      <c r="BR89">
        <v>0</v>
      </c>
      <c r="BS89">
        <v>46.67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4</v>
      </c>
      <c r="BZ89">
        <v>87</v>
      </c>
      <c r="CA89">
        <v>41</v>
      </c>
      <c r="CB89" t="s">
        <v>4</v>
      </c>
      <c r="CE89">
        <v>30</v>
      </c>
      <c r="CF89">
        <v>0</v>
      </c>
      <c r="CG89">
        <v>0</v>
      </c>
      <c r="CM89">
        <v>0</v>
      </c>
      <c r="CN89" t="s">
        <v>4</v>
      </c>
      <c r="CO89">
        <v>0</v>
      </c>
      <c r="CP89">
        <f t="shared" si="84"/>
        <v>149415.69</v>
      </c>
      <c r="CQ89">
        <f t="shared" si="85"/>
        <v>227.51</v>
      </c>
      <c r="CR89">
        <f t="shared" si="108"/>
        <v>152.80000000000001</v>
      </c>
      <c r="CS89">
        <f t="shared" si="86"/>
        <v>12.13</v>
      </c>
      <c r="CT89">
        <f t="shared" si="87"/>
        <v>3622.06</v>
      </c>
      <c r="CU89">
        <f t="shared" si="88"/>
        <v>0</v>
      </c>
      <c r="CV89">
        <f t="shared" si="89"/>
        <v>5.559569999999999</v>
      </c>
      <c r="CW89">
        <f t="shared" si="90"/>
        <v>0</v>
      </c>
      <c r="CX89">
        <f t="shared" si="91"/>
        <v>0</v>
      </c>
      <c r="CY89">
        <f>S89*(BZ89/100)</f>
        <v>117639.99930000001</v>
      </c>
      <c r="CZ89">
        <f>S89*(CA89/100)</f>
        <v>55439.539900000003</v>
      </c>
      <c r="DC89" t="s">
        <v>4</v>
      </c>
      <c r="DD89" t="s">
        <v>4</v>
      </c>
      <c r="DE89" t="s">
        <v>4</v>
      </c>
      <c r="DF89" t="s">
        <v>4</v>
      </c>
      <c r="DG89" t="s">
        <v>4</v>
      </c>
      <c r="DH89" t="s">
        <v>4</v>
      </c>
      <c r="DI89" t="s">
        <v>4</v>
      </c>
      <c r="DJ89" t="s">
        <v>4</v>
      </c>
      <c r="DK89" t="s">
        <v>4</v>
      </c>
      <c r="DL89" t="s">
        <v>4</v>
      </c>
      <c r="DM89" t="s">
        <v>4</v>
      </c>
      <c r="DN89">
        <v>105</v>
      </c>
      <c r="DO89">
        <v>77</v>
      </c>
      <c r="DP89">
        <v>1.0469999999999999</v>
      </c>
      <c r="DQ89">
        <v>1</v>
      </c>
      <c r="DU89">
        <v>1005</v>
      </c>
      <c r="DV89" t="s">
        <v>158</v>
      </c>
      <c r="DW89" t="s">
        <v>158</v>
      </c>
      <c r="DX89">
        <v>100</v>
      </c>
      <c r="DZ89" t="s">
        <v>4</v>
      </c>
      <c r="EA89" t="s">
        <v>4</v>
      </c>
      <c r="EB89" t="s">
        <v>4</v>
      </c>
      <c r="EC89" t="s">
        <v>4</v>
      </c>
      <c r="EE89">
        <v>69252668</v>
      </c>
      <c r="EF89">
        <v>30</v>
      </c>
      <c r="EG89" t="s">
        <v>18</v>
      </c>
      <c r="EH89">
        <v>0</v>
      </c>
      <c r="EI89" t="s">
        <v>4</v>
      </c>
      <c r="EJ89">
        <v>1</v>
      </c>
      <c r="EK89">
        <v>97</v>
      </c>
      <c r="EL89" t="s">
        <v>160</v>
      </c>
      <c r="EM89" t="s">
        <v>161</v>
      </c>
      <c r="EO89" t="s">
        <v>4</v>
      </c>
      <c r="EQ89">
        <v>1024</v>
      </c>
      <c r="ER89">
        <v>97.23</v>
      </c>
      <c r="ES89">
        <v>9.4600000000000009</v>
      </c>
      <c r="ET89">
        <v>13.64</v>
      </c>
      <c r="EU89">
        <v>0.25</v>
      </c>
      <c r="EV89">
        <v>74.13</v>
      </c>
      <c r="EW89">
        <v>5.31</v>
      </c>
      <c r="EX89">
        <v>0</v>
      </c>
      <c r="EY89">
        <v>0</v>
      </c>
      <c r="FQ89">
        <v>0</v>
      </c>
      <c r="FR89">
        <f t="shared" si="92"/>
        <v>0</v>
      </c>
      <c r="FS89">
        <v>0</v>
      </c>
      <c r="FX89">
        <v>105</v>
      </c>
      <c r="FY89">
        <v>77</v>
      </c>
      <c r="GA89" t="s">
        <v>4</v>
      </c>
      <c r="GD89">
        <v>0</v>
      </c>
      <c r="GF89">
        <v>1251905771</v>
      </c>
      <c r="GG89">
        <v>2</v>
      </c>
      <c r="GH89">
        <v>1</v>
      </c>
      <c r="GI89">
        <v>2</v>
      </c>
      <c r="GJ89">
        <v>0</v>
      </c>
      <c r="GK89">
        <f>ROUND(R89*(S12)/100,2)</f>
        <v>729.55</v>
      </c>
      <c r="GL89">
        <f t="shared" si="93"/>
        <v>0</v>
      </c>
      <c r="GM89">
        <f t="shared" si="94"/>
        <v>323224.78000000003</v>
      </c>
      <c r="GN89">
        <f t="shared" si="95"/>
        <v>323224.78000000003</v>
      </c>
      <c r="GO89">
        <f t="shared" si="96"/>
        <v>0</v>
      </c>
      <c r="GP89">
        <f t="shared" si="97"/>
        <v>0</v>
      </c>
      <c r="GR89">
        <v>0</v>
      </c>
      <c r="GS89">
        <v>3</v>
      </c>
      <c r="GT89">
        <v>0</v>
      </c>
      <c r="GU89" t="s">
        <v>4</v>
      </c>
      <c r="GV89">
        <f t="shared" si="98"/>
        <v>0</v>
      </c>
      <c r="GW89">
        <v>1</v>
      </c>
      <c r="GX89">
        <f t="shared" si="99"/>
        <v>0</v>
      </c>
      <c r="HA89">
        <v>0</v>
      </c>
      <c r="HB89">
        <v>0</v>
      </c>
      <c r="HC89">
        <f t="shared" si="100"/>
        <v>0</v>
      </c>
      <c r="HE89" t="s">
        <v>4</v>
      </c>
      <c r="HF89" t="s">
        <v>4</v>
      </c>
      <c r="HM89" t="s">
        <v>4</v>
      </c>
      <c r="HN89" t="s">
        <v>4</v>
      </c>
      <c r="HO89" t="s">
        <v>4</v>
      </c>
      <c r="HP89" t="s">
        <v>4</v>
      </c>
      <c r="HQ89" t="s">
        <v>4</v>
      </c>
      <c r="IK89">
        <v>0</v>
      </c>
    </row>
    <row r="90" spans="1:255">
      <c r="A90" s="2">
        <v>18</v>
      </c>
      <c r="B90" s="2">
        <v>1</v>
      </c>
      <c r="C90" s="2">
        <v>156</v>
      </c>
      <c r="D90" s="2"/>
      <c r="E90" s="2" t="s">
        <v>4</v>
      </c>
      <c r="F90" s="2" t="s">
        <v>162</v>
      </c>
      <c r="G90" s="2" t="s">
        <v>163</v>
      </c>
      <c r="H90" s="2" t="s">
        <v>94</v>
      </c>
      <c r="I90" s="2">
        <f>I88*J90</f>
        <v>0.33596999999999994</v>
      </c>
      <c r="J90" s="2">
        <v>8.9999999999999993E-3</v>
      </c>
      <c r="K90" s="2">
        <v>8.9999999999999993E-3</v>
      </c>
      <c r="L90" s="2"/>
      <c r="M90" s="2"/>
      <c r="N90" s="2"/>
      <c r="O90" s="2">
        <f t="shared" si="71"/>
        <v>6269.41</v>
      </c>
      <c r="P90" s="2">
        <f t="shared" si="72"/>
        <v>6269.41</v>
      </c>
      <c r="Q90" s="2">
        <f t="shared" si="101"/>
        <v>0</v>
      </c>
      <c r="R90" s="2">
        <f t="shared" si="73"/>
        <v>0</v>
      </c>
      <c r="S90" s="2">
        <f t="shared" si="74"/>
        <v>0</v>
      </c>
      <c r="T90" s="2">
        <f t="shared" si="75"/>
        <v>0</v>
      </c>
      <c r="U90" s="2">
        <f t="shared" si="76"/>
        <v>0</v>
      </c>
      <c r="V90" s="2">
        <f t="shared" si="77"/>
        <v>0</v>
      </c>
      <c r="W90" s="2">
        <f t="shared" si="78"/>
        <v>0</v>
      </c>
      <c r="X90" s="2">
        <f t="shared" si="79"/>
        <v>0</v>
      </c>
      <c r="Y90" s="2">
        <f t="shared" si="80"/>
        <v>0</v>
      </c>
      <c r="Z90" s="2"/>
      <c r="AA90" s="2">
        <v>-1</v>
      </c>
      <c r="AB90" s="2">
        <f t="shared" si="81"/>
        <v>18660.61</v>
      </c>
      <c r="AC90" s="2">
        <f t="shared" si="102"/>
        <v>18660.61</v>
      </c>
      <c r="AD90" s="2">
        <f t="shared" si="103"/>
        <v>0</v>
      </c>
      <c r="AE90" s="2">
        <f t="shared" si="104"/>
        <v>0</v>
      </c>
      <c r="AF90" s="2">
        <f t="shared" si="105"/>
        <v>0</v>
      </c>
      <c r="AG90" s="2">
        <f t="shared" si="82"/>
        <v>0</v>
      </c>
      <c r="AH90" s="2">
        <f t="shared" si="106"/>
        <v>0</v>
      </c>
      <c r="AI90" s="2">
        <f t="shared" si="107"/>
        <v>0</v>
      </c>
      <c r="AJ90" s="2">
        <f t="shared" si="83"/>
        <v>0</v>
      </c>
      <c r="AK90" s="2">
        <v>18660.61</v>
      </c>
      <c r="AL90" s="2">
        <v>18660.61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105</v>
      </c>
      <c r="AU90" s="2">
        <v>77</v>
      </c>
      <c r="AV90" s="2">
        <v>1.0469999999999999</v>
      </c>
      <c r="AW90" s="2">
        <v>1</v>
      </c>
      <c r="AX90" s="2"/>
      <c r="AY90" s="2"/>
      <c r="AZ90" s="2">
        <v>1</v>
      </c>
      <c r="BA90" s="2">
        <v>1</v>
      </c>
      <c r="BB90" s="2">
        <v>1</v>
      </c>
      <c r="BC90" s="2">
        <v>1</v>
      </c>
      <c r="BD90" s="2" t="s">
        <v>4</v>
      </c>
      <c r="BE90" s="2" t="s">
        <v>4</v>
      </c>
      <c r="BF90" s="2" t="s">
        <v>4</v>
      </c>
      <c r="BG90" s="2" t="s">
        <v>4</v>
      </c>
      <c r="BH90" s="2">
        <v>3</v>
      </c>
      <c r="BI90" s="2">
        <v>1</v>
      </c>
      <c r="BJ90" s="2" t="s">
        <v>164</v>
      </c>
      <c r="BK90" s="2"/>
      <c r="BL90" s="2"/>
      <c r="BM90" s="2">
        <v>97</v>
      </c>
      <c r="BN90" s="2">
        <v>0</v>
      </c>
      <c r="BO90" s="2" t="s">
        <v>4</v>
      </c>
      <c r="BP90" s="2">
        <v>0</v>
      </c>
      <c r="BQ90" s="2">
        <v>30</v>
      </c>
      <c r="BR90" s="2">
        <v>0</v>
      </c>
      <c r="BS90" s="2">
        <v>1</v>
      </c>
      <c r="BT90" s="2">
        <v>1</v>
      </c>
      <c r="BU90" s="2">
        <v>1</v>
      </c>
      <c r="BV90" s="2">
        <v>1</v>
      </c>
      <c r="BW90" s="2">
        <v>1</v>
      </c>
      <c r="BX90" s="2">
        <v>1</v>
      </c>
      <c r="BY90" s="2" t="s">
        <v>4</v>
      </c>
      <c r="BZ90" s="2">
        <v>105</v>
      </c>
      <c r="CA90" s="2">
        <v>77</v>
      </c>
      <c r="CB90" s="2" t="s">
        <v>4</v>
      </c>
      <c r="CC90" s="2"/>
      <c r="CD90" s="2"/>
      <c r="CE90" s="2">
        <v>30</v>
      </c>
      <c r="CF90" s="2">
        <v>0</v>
      </c>
      <c r="CG90" s="2">
        <v>0</v>
      </c>
      <c r="CH90" s="2"/>
      <c r="CI90" s="2"/>
      <c r="CJ90" s="2"/>
      <c r="CK90" s="2"/>
      <c r="CL90" s="2"/>
      <c r="CM90" s="2">
        <v>0</v>
      </c>
      <c r="CN90" s="2" t="s">
        <v>4</v>
      </c>
      <c r="CO90" s="2">
        <v>0</v>
      </c>
      <c r="CP90" s="2">
        <f t="shared" si="84"/>
        <v>6269.41</v>
      </c>
      <c r="CQ90" s="2">
        <f t="shared" si="85"/>
        <v>18660.61</v>
      </c>
      <c r="CR90" s="2">
        <f t="shared" si="108"/>
        <v>0</v>
      </c>
      <c r="CS90" s="2">
        <f t="shared" si="86"/>
        <v>0</v>
      </c>
      <c r="CT90" s="2">
        <f t="shared" si="87"/>
        <v>0</v>
      </c>
      <c r="CU90" s="2">
        <f t="shared" si="88"/>
        <v>0</v>
      </c>
      <c r="CV90" s="2">
        <f t="shared" si="89"/>
        <v>0</v>
      </c>
      <c r="CW90" s="2">
        <f t="shared" si="90"/>
        <v>0</v>
      </c>
      <c r="CX90" s="2">
        <f t="shared" si="91"/>
        <v>0</v>
      </c>
      <c r="CY90" s="2">
        <f>((S90*BZ90)/100)</f>
        <v>0</v>
      </c>
      <c r="CZ90" s="2">
        <f>((S90*CA90)/100)</f>
        <v>0</v>
      </c>
      <c r="DA90" s="2"/>
      <c r="DB90" s="2"/>
      <c r="DC90" s="2" t="s">
        <v>4</v>
      </c>
      <c r="DD90" s="2" t="s">
        <v>4</v>
      </c>
      <c r="DE90" s="2" t="s">
        <v>4</v>
      </c>
      <c r="DF90" s="2" t="s">
        <v>4</v>
      </c>
      <c r="DG90" s="2" t="s">
        <v>4</v>
      </c>
      <c r="DH90" s="2" t="s">
        <v>4</v>
      </c>
      <c r="DI90" s="2" t="s">
        <v>4</v>
      </c>
      <c r="DJ90" s="2" t="s">
        <v>4</v>
      </c>
      <c r="DK90" s="2" t="s">
        <v>4</v>
      </c>
      <c r="DL90" s="2" t="s">
        <v>4</v>
      </c>
      <c r="DM90" s="2" t="s">
        <v>4</v>
      </c>
      <c r="DN90" s="2">
        <v>0</v>
      </c>
      <c r="DO90" s="2">
        <v>0</v>
      </c>
      <c r="DP90" s="2">
        <v>1</v>
      </c>
      <c r="DQ90" s="2">
        <v>1</v>
      </c>
      <c r="DR90" s="2"/>
      <c r="DS90" s="2"/>
      <c r="DT90" s="2"/>
      <c r="DU90" s="2">
        <v>1009</v>
      </c>
      <c r="DV90" s="2" t="s">
        <v>94</v>
      </c>
      <c r="DW90" s="2" t="s">
        <v>94</v>
      </c>
      <c r="DX90" s="2">
        <v>1000</v>
      </c>
      <c r="DY90" s="2"/>
      <c r="DZ90" s="2" t="s">
        <v>4</v>
      </c>
      <c r="EA90" s="2" t="s">
        <v>4</v>
      </c>
      <c r="EB90" s="2" t="s">
        <v>4</v>
      </c>
      <c r="EC90" s="2" t="s">
        <v>4</v>
      </c>
      <c r="ED90" s="2"/>
      <c r="EE90" s="2">
        <v>69252668</v>
      </c>
      <c r="EF90" s="2">
        <v>30</v>
      </c>
      <c r="EG90" s="2" t="s">
        <v>18</v>
      </c>
      <c r="EH90" s="2">
        <v>0</v>
      </c>
      <c r="EI90" s="2" t="s">
        <v>4</v>
      </c>
      <c r="EJ90" s="2">
        <v>1</v>
      </c>
      <c r="EK90" s="2">
        <v>97</v>
      </c>
      <c r="EL90" s="2" t="s">
        <v>160</v>
      </c>
      <c r="EM90" s="2" t="s">
        <v>161</v>
      </c>
      <c r="EN90" s="2"/>
      <c r="EO90" s="2" t="s">
        <v>4</v>
      </c>
      <c r="EP90" s="2"/>
      <c r="EQ90" s="2">
        <v>1024</v>
      </c>
      <c r="ER90" s="2">
        <v>18660.61</v>
      </c>
      <c r="ES90" s="2">
        <v>18660.61</v>
      </c>
      <c r="ET90" s="2">
        <v>0</v>
      </c>
      <c r="EU90" s="2">
        <v>0</v>
      </c>
      <c r="EV90" s="2">
        <v>0</v>
      </c>
      <c r="EW90" s="2">
        <v>0</v>
      </c>
      <c r="EX90" s="2">
        <v>0</v>
      </c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>
        <v>0</v>
      </c>
      <c r="FR90" s="2">
        <f t="shared" si="92"/>
        <v>0</v>
      </c>
      <c r="FS90" s="2">
        <v>0</v>
      </c>
      <c r="FT90" s="2"/>
      <c r="FU90" s="2"/>
      <c r="FV90" s="2"/>
      <c r="FW90" s="2"/>
      <c r="FX90" s="2">
        <v>105</v>
      </c>
      <c r="FY90" s="2">
        <v>77</v>
      </c>
      <c r="FZ90" s="2"/>
      <c r="GA90" s="2" t="s">
        <v>4</v>
      </c>
      <c r="GB90" s="2"/>
      <c r="GC90" s="2"/>
      <c r="GD90" s="2">
        <v>0</v>
      </c>
      <c r="GE90" s="2"/>
      <c r="GF90" s="2">
        <v>-1697409118</v>
      </c>
      <c r="GG90" s="2">
        <v>2</v>
      </c>
      <c r="GH90" s="2">
        <v>1</v>
      </c>
      <c r="GI90" s="2">
        <v>-2</v>
      </c>
      <c r="GJ90" s="2">
        <v>0</v>
      </c>
      <c r="GK90" s="2">
        <f>ROUND(R90*(R12)/100,2)</f>
        <v>0</v>
      </c>
      <c r="GL90" s="2">
        <f t="shared" si="93"/>
        <v>0</v>
      </c>
      <c r="GM90" s="2">
        <f t="shared" si="94"/>
        <v>6269.41</v>
      </c>
      <c r="GN90" s="2">
        <f t="shared" si="95"/>
        <v>6269.41</v>
      </c>
      <c r="GO90" s="2">
        <f t="shared" si="96"/>
        <v>0</v>
      </c>
      <c r="GP90" s="2">
        <f t="shared" si="97"/>
        <v>0</v>
      </c>
      <c r="GQ90" s="2"/>
      <c r="GR90" s="2">
        <v>0</v>
      </c>
      <c r="GS90" s="2">
        <v>3</v>
      </c>
      <c r="GT90" s="2">
        <v>0</v>
      </c>
      <c r="GU90" s="2" t="s">
        <v>4</v>
      </c>
      <c r="GV90" s="2">
        <f t="shared" si="98"/>
        <v>0</v>
      </c>
      <c r="GW90" s="2">
        <v>1</v>
      </c>
      <c r="GX90" s="2">
        <f t="shared" si="99"/>
        <v>0</v>
      </c>
      <c r="GY90" s="2"/>
      <c r="GZ90" s="2"/>
      <c r="HA90" s="2">
        <v>0</v>
      </c>
      <c r="HB90" s="2">
        <v>0</v>
      </c>
      <c r="HC90" s="2">
        <f t="shared" si="100"/>
        <v>0</v>
      </c>
      <c r="HD90" s="2"/>
      <c r="HE90" s="2" t="s">
        <v>4</v>
      </c>
      <c r="HF90" s="2" t="s">
        <v>4</v>
      </c>
      <c r="HG90" s="2"/>
      <c r="HH90" s="2"/>
      <c r="HI90" s="2"/>
      <c r="HJ90" s="2"/>
      <c r="HK90" s="2"/>
      <c r="HL90" s="2"/>
      <c r="HM90" s="2" t="s">
        <v>4</v>
      </c>
      <c r="HN90" s="2" t="s">
        <v>4</v>
      </c>
      <c r="HO90" s="2" t="s">
        <v>4</v>
      </c>
      <c r="HP90" s="2" t="s">
        <v>4</v>
      </c>
      <c r="HQ90" s="2" t="s">
        <v>4</v>
      </c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>
        <v>0</v>
      </c>
      <c r="IL90" s="2"/>
      <c r="IM90" s="2"/>
      <c r="IN90" s="2"/>
      <c r="IO90" s="2"/>
      <c r="IP90" s="2"/>
      <c r="IQ90" s="2"/>
      <c r="IR90" s="2"/>
      <c r="IS90" s="2"/>
      <c r="IT90" s="2"/>
      <c r="IU90" s="2"/>
    </row>
    <row r="91" spans="1:255">
      <c r="A91">
        <v>18</v>
      </c>
      <c r="B91">
        <v>1</v>
      </c>
      <c r="C91">
        <v>163</v>
      </c>
      <c r="E91" t="s">
        <v>4</v>
      </c>
      <c r="F91" t="s">
        <v>162</v>
      </c>
      <c r="G91" t="s">
        <v>163</v>
      </c>
      <c r="H91" t="s">
        <v>94</v>
      </c>
      <c r="I91">
        <f>I89*J91</f>
        <v>0.33596999999999994</v>
      </c>
      <c r="J91">
        <v>8.9999999999999993E-3</v>
      </c>
      <c r="K91">
        <v>8.9999999999999993E-3</v>
      </c>
      <c r="O91">
        <f t="shared" si="71"/>
        <v>21441.38</v>
      </c>
      <c r="P91">
        <f t="shared" si="72"/>
        <v>21441.38</v>
      </c>
      <c r="Q91">
        <f t="shared" si="101"/>
        <v>0</v>
      </c>
      <c r="R91">
        <f t="shared" si="73"/>
        <v>0</v>
      </c>
      <c r="S91">
        <f t="shared" si="74"/>
        <v>0</v>
      </c>
      <c r="T91">
        <f t="shared" si="75"/>
        <v>0</v>
      </c>
      <c r="U91">
        <f t="shared" si="76"/>
        <v>0</v>
      </c>
      <c r="V91">
        <f t="shared" si="77"/>
        <v>0</v>
      </c>
      <c r="W91">
        <f t="shared" si="78"/>
        <v>0</v>
      </c>
      <c r="X91">
        <f t="shared" si="79"/>
        <v>0</v>
      </c>
      <c r="Y91">
        <f t="shared" si="80"/>
        <v>0</v>
      </c>
      <c r="AA91">
        <v>-1</v>
      </c>
      <c r="AB91">
        <f t="shared" si="81"/>
        <v>18660.61</v>
      </c>
      <c r="AC91">
        <f t="shared" si="102"/>
        <v>18660.61</v>
      </c>
      <c r="AD91">
        <f t="shared" si="103"/>
        <v>0</v>
      </c>
      <c r="AE91">
        <f t="shared" si="104"/>
        <v>0</v>
      </c>
      <c r="AF91">
        <f t="shared" si="105"/>
        <v>0</v>
      </c>
      <c r="AG91">
        <f t="shared" si="82"/>
        <v>0</v>
      </c>
      <c r="AH91">
        <f t="shared" si="106"/>
        <v>0</v>
      </c>
      <c r="AI91">
        <f t="shared" si="107"/>
        <v>0</v>
      </c>
      <c r="AJ91">
        <f t="shared" si="83"/>
        <v>0</v>
      </c>
      <c r="AK91">
        <v>18660.61</v>
      </c>
      <c r="AL91">
        <v>18660.61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1</v>
      </c>
      <c r="AW91">
        <v>1</v>
      </c>
      <c r="AZ91">
        <v>1</v>
      </c>
      <c r="BA91">
        <v>1</v>
      </c>
      <c r="BB91">
        <v>1</v>
      </c>
      <c r="BC91">
        <v>3.42</v>
      </c>
      <c r="BD91" t="s">
        <v>4</v>
      </c>
      <c r="BE91" t="s">
        <v>4</v>
      </c>
      <c r="BF91" t="s">
        <v>4</v>
      </c>
      <c r="BG91" t="s">
        <v>4</v>
      </c>
      <c r="BH91">
        <v>3</v>
      </c>
      <c r="BI91">
        <v>1</v>
      </c>
      <c r="BJ91" t="s">
        <v>164</v>
      </c>
      <c r="BM91">
        <v>97</v>
      </c>
      <c r="BN91">
        <v>0</v>
      </c>
      <c r="BO91" t="s">
        <v>162</v>
      </c>
      <c r="BP91">
        <v>1</v>
      </c>
      <c r="BQ91">
        <v>30</v>
      </c>
      <c r="BR91">
        <v>0</v>
      </c>
      <c r="BS91">
        <v>1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4</v>
      </c>
      <c r="BZ91">
        <v>0</v>
      </c>
      <c r="CA91">
        <v>0</v>
      </c>
      <c r="CB91" t="s">
        <v>4</v>
      </c>
      <c r="CE91">
        <v>30</v>
      </c>
      <c r="CF91">
        <v>0</v>
      </c>
      <c r="CG91">
        <v>0</v>
      </c>
      <c r="CM91">
        <v>0</v>
      </c>
      <c r="CN91" t="s">
        <v>4</v>
      </c>
      <c r="CO91">
        <v>0</v>
      </c>
      <c r="CP91">
        <f t="shared" si="84"/>
        <v>21441.38</v>
      </c>
      <c r="CQ91">
        <f t="shared" si="85"/>
        <v>63819.29</v>
      </c>
      <c r="CR91">
        <f t="shared" si="108"/>
        <v>0</v>
      </c>
      <c r="CS91">
        <f t="shared" si="86"/>
        <v>0</v>
      </c>
      <c r="CT91">
        <f t="shared" si="87"/>
        <v>0</v>
      </c>
      <c r="CU91">
        <f t="shared" si="88"/>
        <v>0</v>
      </c>
      <c r="CV91">
        <f t="shared" si="89"/>
        <v>0</v>
      </c>
      <c r="CW91">
        <f t="shared" si="90"/>
        <v>0</v>
      </c>
      <c r="CX91">
        <f t="shared" si="91"/>
        <v>0</v>
      </c>
      <c r="CY91">
        <f>S91*(BZ91/100)</f>
        <v>0</v>
      </c>
      <c r="CZ91">
        <f>S91*(CA91/100)</f>
        <v>0</v>
      </c>
      <c r="DC91" t="s">
        <v>4</v>
      </c>
      <c r="DD91" t="s">
        <v>4</v>
      </c>
      <c r="DE91" t="s">
        <v>4</v>
      </c>
      <c r="DF91" t="s">
        <v>4</v>
      </c>
      <c r="DG91" t="s">
        <v>4</v>
      </c>
      <c r="DH91" t="s">
        <v>4</v>
      </c>
      <c r="DI91" t="s">
        <v>4</v>
      </c>
      <c r="DJ91" t="s">
        <v>4</v>
      </c>
      <c r="DK91" t="s">
        <v>4</v>
      </c>
      <c r="DL91" t="s">
        <v>4</v>
      </c>
      <c r="DM91" t="s">
        <v>4</v>
      </c>
      <c r="DN91">
        <v>105</v>
      </c>
      <c r="DO91">
        <v>77</v>
      </c>
      <c r="DP91">
        <v>1.0469999999999999</v>
      </c>
      <c r="DQ91">
        <v>1</v>
      </c>
      <c r="DU91">
        <v>1009</v>
      </c>
      <c r="DV91" t="s">
        <v>94</v>
      </c>
      <c r="DW91" t="s">
        <v>94</v>
      </c>
      <c r="DX91">
        <v>1000</v>
      </c>
      <c r="DZ91" t="s">
        <v>4</v>
      </c>
      <c r="EA91" t="s">
        <v>4</v>
      </c>
      <c r="EB91" t="s">
        <v>4</v>
      </c>
      <c r="EC91" t="s">
        <v>4</v>
      </c>
      <c r="EE91">
        <v>69252668</v>
      </c>
      <c r="EF91">
        <v>30</v>
      </c>
      <c r="EG91" t="s">
        <v>18</v>
      </c>
      <c r="EH91">
        <v>0</v>
      </c>
      <c r="EI91" t="s">
        <v>4</v>
      </c>
      <c r="EJ91">
        <v>1</v>
      </c>
      <c r="EK91">
        <v>97</v>
      </c>
      <c r="EL91" t="s">
        <v>160</v>
      </c>
      <c r="EM91" t="s">
        <v>161</v>
      </c>
      <c r="EO91" t="s">
        <v>4</v>
      </c>
      <c r="EQ91">
        <v>1024</v>
      </c>
      <c r="ER91">
        <v>18660.61</v>
      </c>
      <c r="ES91">
        <v>18660.61</v>
      </c>
      <c r="ET91">
        <v>0</v>
      </c>
      <c r="EU91">
        <v>0</v>
      </c>
      <c r="EV91">
        <v>0</v>
      </c>
      <c r="EW91">
        <v>0</v>
      </c>
      <c r="EX91">
        <v>0</v>
      </c>
      <c r="FQ91">
        <v>0</v>
      </c>
      <c r="FR91">
        <f t="shared" si="92"/>
        <v>0</v>
      </c>
      <c r="FS91">
        <v>0</v>
      </c>
      <c r="FX91">
        <v>105</v>
      </c>
      <c r="FY91">
        <v>77</v>
      </c>
      <c r="GA91" t="s">
        <v>4</v>
      </c>
      <c r="GD91">
        <v>0</v>
      </c>
      <c r="GF91">
        <v>-1697409118</v>
      </c>
      <c r="GG91">
        <v>2</v>
      </c>
      <c r="GH91">
        <v>1</v>
      </c>
      <c r="GI91">
        <v>2</v>
      </c>
      <c r="GJ91">
        <v>0</v>
      </c>
      <c r="GK91">
        <f>ROUND(R91*(S12)/100,2)</f>
        <v>0</v>
      </c>
      <c r="GL91">
        <f t="shared" si="93"/>
        <v>0</v>
      </c>
      <c r="GM91">
        <f t="shared" si="94"/>
        <v>21441.38</v>
      </c>
      <c r="GN91">
        <f t="shared" si="95"/>
        <v>21441.38</v>
      </c>
      <c r="GO91">
        <f t="shared" si="96"/>
        <v>0</v>
      </c>
      <c r="GP91">
        <f t="shared" si="97"/>
        <v>0</v>
      </c>
      <c r="GR91">
        <v>0</v>
      </c>
      <c r="GS91">
        <v>3</v>
      </c>
      <c r="GT91">
        <v>0</v>
      </c>
      <c r="GU91" t="s">
        <v>4</v>
      </c>
      <c r="GV91">
        <f t="shared" si="98"/>
        <v>0</v>
      </c>
      <c r="GW91">
        <v>1</v>
      </c>
      <c r="GX91">
        <f t="shared" si="99"/>
        <v>0</v>
      </c>
      <c r="HA91">
        <v>0</v>
      </c>
      <c r="HB91">
        <v>0</v>
      </c>
      <c r="HC91">
        <f t="shared" si="100"/>
        <v>0</v>
      </c>
      <c r="HE91" t="s">
        <v>4</v>
      </c>
      <c r="HF91" t="s">
        <v>4</v>
      </c>
      <c r="HM91" t="s">
        <v>4</v>
      </c>
      <c r="HN91" t="s">
        <v>4</v>
      </c>
      <c r="HO91" t="s">
        <v>4</v>
      </c>
      <c r="HP91" t="s">
        <v>4</v>
      </c>
      <c r="HQ91" t="s">
        <v>4</v>
      </c>
      <c r="IK91">
        <v>0</v>
      </c>
    </row>
    <row r="92" spans="1:255">
      <c r="A92" s="2">
        <v>17</v>
      </c>
      <c r="B92" s="2">
        <v>1</v>
      </c>
      <c r="C92" s="2">
        <f>ROW(SmtRes!A171)</f>
        <v>171</v>
      </c>
      <c r="D92" s="2">
        <f>ROW(EtalonRes!A167)</f>
        <v>167</v>
      </c>
      <c r="E92" s="2" t="s">
        <v>4</v>
      </c>
      <c r="F92" s="2" t="s">
        <v>165</v>
      </c>
      <c r="G92" s="2" t="s">
        <v>166</v>
      </c>
      <c r="H92" s="2" t="s">
        <v>158</v>
      </c>
      <c r="I92" s="2">
        <f>ROUND(ROUND((80*3.77)*2.38*52/1000,2),9)</f>
        <v>37.33</v>
      </c>
      <c r="J92" s="2">
        <v>0</v>
      </c>
      <c r="K92" s="2">
        <f>ROUND(ROUND((80*3.77)*2.38*52/1000,2),9)</f>
        <v>37.33</v>
      </c>
      <c r="L92" s="2"/>
      <c r="M92" s="2"/>
      <c r="N92" s="2"/>
      <c r="O92" s="2">
        <f t="shared" si="71"/>
        <v>2413.4</v>
      </c>
      <c r="P92" s="2">
        <f t="shared" si="72"/>
        <v>941.09</v>
      </c>
      <c r="Q92" s="2">
        <f t="shared" si="101"/>
        <v>341.99</v>
      </c>
      <c r="R92" s="2">
        <f t="shared" si="73"/>
        <v>9.77</v>
      </c>
      <c r="S92" s="2">
        <f t="shared" si="74"/>
        <v>1130.32</v>
      </c>
      <c r="T92" s="2">
        <f t="shared" si="75"/>
        <v>0</v>
      </c>
      <c r="U92" s="2">
        <f t="shared" si="76"/>
        <v>94.975359299999994</v>
      </c>
      <c r="V92" s="2">
        <f t="shared" si="77"/>
        <v>0</v>
      </c>
      <c r="W92" s="2">
        <f t="shared" si="78"/>
        <v>0</v>
      </c>
      <c r="X92" s="2">
        <f t="shared" si="79"/>
        <v>1186.8399999999999</v>
      </c>
      <c r="Y92" s="2">
        <f t="shared" si="80"/>
        <v>870.35</v>
      </c>
      <c r="Z92" s="2"/>
      <c r="AA92" s="2">
        <v>-1</v>
      </c>
      <c r="AB92" s="2">
        <f t="shared" si="81"/>
        <v>62.88</v>
      </c>
      <c r="AC92" s="2">
        <f t="shared" si="102"/>
        <v>25.21</v>
      </c>
      <c r="AD92" s="2">
        <f t="shared" si="103"/>
        <v>8.75</v>
      </c>
      <c r="AE92" s="2">
        <f t="shared" si="104"/>
        <v>0.25</v>
      </c>
      <c r="AF92" s="2">
        <f t="shared" si="105"/>
        <v>28.92</v>
      </c>
      <c r="AG92" s="2">
        <f t="shared" si="82"/>
        <v>0</v>
      </c>
      <c r="AH92" s="2">
        <f t="shared" si="106"/>
        <v>2.4300000000000002</v>
      </c>
      <c r="AI92" s="2">
        <f t="shared" si="107"/>
        <v>0</v>
      </c>
      <c r="AJ92" s="2">
        <f t="shared" si="83"/>
        <v>0</v>
      </c>
      <c r="AK92" s="2">
        <v>62.88</v>
      </c>
      <c r="AL92" s="2">
        <v>25.21</v>
      </c>
      <c r="AM92" s="2">
        <v>8.75</v>
      </c>
      <c r="AN92" s="2">
        <v>0.25</v>
      </c>
      <c r="AO92" s="2">
        <v>28.92</v>
      </c>
      <c r="AP92" s="2">
        <v>0</v>
      </c>
      <c r="AQ92" s="2">
        <v>2.4300000000000002</v>
      </c>
      <c r="AR92" s="2">
        <v>0</v>
      </c>
      <c r="AS92" s="2">
        <v>0</v>
      </c>
      <c r="AT92" s="2">
        <v>105</v>
      </c>
      <c r="AU92" s="2">
        <v>77</v>
      </c>
      <c r="AV92" s="2">
        <v>1.0469999999999999</v>
      </c>
      <c r="AW92" s="2">
        <v>1</v>
      </c>
      <c r="AX92" s="2"/>
      <c r="AY92" s="2"/>
      <c r="AZ92" s="2">
        <v>1</v>
      </c>
      <c r="BA92" s="2">
        <v>1</v>
      </c>
      <c r="BB92" s="2">
        <v>1</v>
      </c>
      <c r="BC92" s="2">
        <v>1</v>
      </c>
      <c r="BD92" s="2" t="s">
        <v>4</v>
      </c>
      <c r="BE92" s="2" t="s">
        <v>4</v>
      </c>
      <c r="BF92" s="2" t="s">
        <v>4</v>
      </c>
      <c r="BG92" s="2" t="s">
        <v>4</v>
      </c>
      <c r="BH92" s="2">
        <v>0</v>
      </c>
      <c r="BI92" s="2">
        <v>1</v>
      </c>
      <c r="BJ92" s="2" t="s">
        <v>167</v>
      </c>
      <c r="BK92" s="2"/>
      <c r="BL92" s="2"/>
      <c r="BM92" s="2">
        <v>97</v>
      </c>
      <c r="BN92" s="2">
        <v>0</v>
      </c>
      <c r="BO92" s="2" t="s">
        <v>4</v>
      </c>
      <c r="BP92" s="2">
        <v>0</v>
      </c>
      <c r="BQ92" s="2">
        <v>30</v>
      </c>
      <c r="BR92" s="2">
        <v>0</v>
      </c>
      <c r="BS92" s="2">
        <v>1</v>
      </c>
      <c r="BT92" s="2">
        <v>1</v>
      </c>
      <c r="BU92" s="2">
        <v>1</v>
      </c>
      <c r="BV92" s="2">
        <v>1</v>
      </c>
      <c r="BW92" s="2">
        <v>1</v>
      </c>
      <c r="BX92" s="2">
        <v>1</v>
      </c>
      <c r="BY92" s="2" t="s">
        <v>4</v>
      </c>
      <c r="BZ92" s="2">
        <v>105</v>
      </c>
      <c r="CA92" s="2">
        <v>77</v>
      </c>
      <c r="CB92" s="2" t="s">
        <v>4</v>
      </c>
      <c r="CC92" s="2"/>
      <c r="CD92" s="2"/>
      <c r="CE92" s="2">
        <v>30</v>
      </c>
      <c r="CF92" s="2">
        <v>0</v>
      </c>
      <c r="CG92" s="2">
        <v>0</v>
      </c>
      <c r="CH92" s="2"/>
      <c r="CI92" s="2"/>
      <c r="CJ92" s="2"/>
      <c r="CK92" s="2"/>
      <c r="CL92" s="2"/>
      <c r="CM92" s="2">
        <v>0</v>
      </c>
      <c r="CN92" s="2" t="s">
        <v>4</v>
      </c>
      <c r="CO92" s="2">
        <v>0</v>
      </c>
      <c r="CP92" s="2">
        <f t="shared" si="84"/>
        <v>2413.3999999999996</v>
      </c>
      <c r="CQ92" s="2">
        <f t="shared" si="85"/>
        <v>25.21</v>
      </c>
      <c r="CR92" s="2">
        <f t="shared" si="108"/>
        <v>9.16</v>
      </c>
      <c r="CS92" s="2">
        <f t="shared" si="86"/>
        <v>0.26</v>
      </c>
      <c r="CT92" s="2">
        <f t="shared" si="87"/>
        <v>30.28</v>
      </c>
      <c r="CU92" s="2">
        <f t="shared" si="88"/>
        <v>0</v>
      </c>
      <c r="CV92" s="2">
        <f t="shared" si="89"/>
        <v>2.5442100000000001</v>
      </c>
      <c r="CW92" s="2">
        <f t="shared" si="90"/>
        <v>0</v>
      </c>
      <c r="CX92" s="2">
        <f t="shared" si="91"/>
        <v>0</v>
      </c>
      <c r="CY92" s="2">
        <f>((S92*BZ92)/100)</f>
        <v>1186.836</v>
      </c>
      <c r="CZ92" s="2">
        <f>((S92*CA92)/100)</f>
        <v>870.34640000000002</v>
      </c>
      <c r="DA92" s="2"/>
      <c r="DB92" s="2"/>
      <c r="DC92" s="2" t="s">
        <v>4</v>
      </c>
      <c r="DD92" s="2" t="s">
        <v>4</v>
      </c>
      <c r="DE92" s="2" t="s">
        <v>4</v>
      </c>
      <c r="DF92" s="2" t="s">
        <v>4</v>
      </c>
      <c r="DG92" s="2" t="s">
        <v>4</v>
      </c>
      <c r="DH92" s="2" t="s">
        <v>4</v>
      </c>
      <c r="DI92" s="2" t="s">
        <v>4</v>
      </c>
      <c r="DJ92" s="2" t="s">
        <v>4</v>
      </c>
      <c r="DK92" s="2" t="s">
        <v>4</v>
      </c>
      <c r="DL92" s="2" t="s">
        <v>4</v>
      </c>
      <c r="DM92" s="2" t="s">
        <v>4</v>
      </c>
      <c r="DN92" s="2">
        <v>0</v>
      </c>
      <c r="DO92" s="2">
        <v>0</v>
      </c>
      <c r="DP92" s="2">
        <v>1</v>
      </c>
      <c r="DQ92" s="2">
        <v>1</v>
      </c>
      <c r="DR92" s="2"/>
      <c r="DS92" s="2"/>
      <c r="DT92" s="2"/>
      <c r="DU92" s="2">
        <v>1005</v>
      </c>
      <c r="DV92" s="2" t="s">
        <v>158</v>
      </c>
      <c r="DW92" s="2" t="s">
        <v>158</v>
      </c>
      <c r="DX92" s="2">
        <v>100</v>
      </c>
      <c r="DY92" s="2"/>
      <c r="DZ92" s="2" t="s">
        <v>4</v>
      </c>
      <c r="EA92" s="2" t="s">
        <v>4</v>
      </c>
      <c r="EB92" s="2" t="s">
        <v>4</v>
      </c>
      <c r="EC92" s="2" t="s">
        <v>4</v>
      </c>
      <c r="ED92" s="2"/>
      <c r="EE92" s="2">
        <v>69252668</v>
      </c>
      <c r="EF92" s="2">
        <v>30</v>
      </c>
      <c r="EG92" s="2" t="s">
        <v>18</v>
      </c>
      <c r="EH92" s="2">
        <v>0</v>
      </c>
      <c r="EI92" s="2" t="s">
        <v>4</v>
      </c>
      <c r="EJ92" s="2">
        <v>1</v>
      </c>
      <c r="EK92" s="2">
        <v>97</v>
      </c>
      <c r="EL92" s="2" t="s">
        <v>160</v>
      </c>
      <c r="EM92" s="2" t="s">
        <v>161</v>
      </c>
      <c r="EN92" s="2"/>
      <c r="EO92" s="2" t="s">
        <v>4</v>
      </c>
      <c r="EP92" s="2"/>
      <c r="EQ92" s="2">
        <v>1024</v>
      </c>
      <c r="ER92" s="2">
        <v>62.88</v>
      </c>
      <c r="ES92" s="2">
        <v>25.21</v>
      </c>
      <c r="ET92" s="2">
        <v>8.75</v>
      </c>
      <c r="EU92" s="2">
        <v>0.25</v>
      </c>
      <c r="EV92" s="2">
        <v>28.92</v>
      </c>
      <c r="EW92" s="2">
        <v>2.4300000000000002</v>
      </c>
      <c r="EX92" s="2">
        <v>0</v>
      </c>
      <c r="EY92" s="2">
        <v>0</v>
      </c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>
        <v>0</v>
      </c>
      <c r="FR92" s="2">
        <f t="shared" si="92"/>
        <v>0</v>
      </c>
      <c r="FS92" s="2">
        <v>0</v>
      </c>
      <c r="FT92" s="2"/>
      <c r="FU92" s="2"/>
      <c r="FV92" s="2"/>
      <c r="FW92" s="2"/>
      <c r="FX92" s="2">
        <v>105</v>
      </c>
      <c r="FY92" s="2">
        <v>77</v>
      </c>
      <c r="FZ92" s="2"/>
      <c r="GA92" s="2" t="s">
        <v>4</v>
      </c>
      <c r="GB92" s="2"/>
      <c r="GC92" s="2"/>
      <c r="GD92" s="2">
        <v>0</v>
      </c>
      <c r="GE92" s="2"/>
      <c r="GF92" s="2">
        <v>115032671</v>
      </c>
      <c r="GG92" s="2">
        <v>2</v>
      </c>
      <c r="GH92" s="2">
        <v>1</v>
      </c>
      <c r="GI92" s="2">
        <v>-2</v>
      </c>
      <c r="GJ92" s="2">
        <v>0</v>
      </c>
      <c r="GK92" s="2">
        <f>ROUND(R92*(R12)/100,2)</f>
        <v>17.100000000000001</v>
      </c>
      <c r="GL92" s="2">
        <f t="shared" si="93"/>
        <v>0</v>
      </c>
      <c r="GM92" s="2">
        <f t="shared" si="94"/>
        <v>4487.6899999999996</v>
      </c>
      <c r="GN92" s="2">
        <f t="shared" si="95"/>
        <v>4487.6899999999996</v>
      </c>
      <c r="GO92" s="2">
        <f t="shared" si="96"/>
        <v>0</v>
      </c>
      <c r="GP92" s="2">
        <f t="shared" si="97"/>
        <v>0</v>
      </c>
      <c r="GQ92" s="2"/>
      <c r="GR92" s="2">
        <v>0</v>
      </c>
      <c r="GS92" s="2">
        <v>3</v>
      </c>
      <c r="GT92" s="2">
        <v>0</v>
      </c>
      <c r="GU92" s="2" t="s">
        <v>4</v>
      </c>
      <c r="GV92" s="2">
        <f t="shared" si="98"/>
        <v>0</v>
      </c>
      <c r="GW92" s="2">
        <v>1</v>
      </c>
      <c r="GX92" s="2">
        <f t="shared" si="99"/>
        <v>0</v>
      </c>
      <c r="GY92" s="2"/>
      <c r="GZ92" s="2"/>
      <c r="HA92" s="2">
        <v>0</v>
      </c>
      <c r="HB92" s="2">
        <v>0</v>
      </c>
      <c r="HC92" s="2">
        <f t="shared" si="100"/>
        <v>0</v>
      </c>
      <c r="HD92" s="2"/>
      <c r="HE92" s="2" t="s">
        <v>4</v>
      </c>
      <c r="HF92" s="2" t="s">
        <v>4</v>
      </c>
      <c r="HG92" s="2"/>
      <c r="HH92" s="2"/>
      <c r="HI92" s="2"/>
      <c r="HJ92" s="2"/>
      <c r="HK92" s="2"/>
      <c r="HL92" s="2"/>
      <c r="HM92" s="2" t="s">
        <v>4</v>
      </c>
      <c r="HN92" s="2" t="s">
        <v>4</v>
      </c>
      <c r="HO92" s="2" t="s">
        <v>4</v>
      </c>
      <c r="HP92" s="2" t="s">
        <v>4</v>
      </c>
      <c r="HQ92" s="2" t="s">
        <v>4</v>
      </c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  <c r="IK92" s="2">
        <v>0</v>
      </c>
      <c r="IL92" s="2"/>
      <c r="IM92" s="2"/>
      <c r="IN92" s="2"/>
      <c r="IO92" s="2"/>
      <c r="IP92" s="2"/>
      <c r="IQ92" s="2"/>
      <c r="IR92" s="2"/>
      <c r="IS92" s="2"/>
      <c r="IT92" s="2"/>
      <c r="IU92" s="2"/>
    </row>
    <row r="93" spans="1:255">
      <c r="A93">
        <v>17</v>
      </c>
      <c r="B93">
        <v>1</v>
      </c>
      <c r="C93">
        <f>ROW(SmtRes!A178)</f>
        <v>178</v>
      </c>
      <c r="D93">
        <f>ROW(EtalonRes!A174)</f>
        <v>174</v>
      </c>
      <c r="E93" t="s">
        <v>4</v>
      </c>
      <c r="F93" t="s">
        <v>165</v>
      </c>
      <c r="G93" t="s">
        <v>166</v>
      </c>
      <c r="H93" t="s">
        <v>158</v>
      </c>
      <c r="I93">
        <f>ROUND(ROUND((80*3.77)*2.38*52/1000,2),9)</f>
        <v>37.33</v>
      </c>
      <c r="J93">
        <v>0</v>
      </c>
      <c r="K93">
        <f>ROUND(ROUND((80*3.77)*2.38*52/1000,2),9)</f>
        <v>37.33</v>
      </c>
      <c r="O93">
        <f t="shared" si="71"/>
        <v>79189.899999999994</v>
      </c>
      <c r="P93">
        <f t="shared" si="72"/>
        <v>22652.04</v>
      </c>
      <c r="Q93">
        <f t="shared" si="101"/>
        <v>3785.83</v>
      </c>
      <c r="R93">
        <f t="shared" si="73"/>
        <v>455.97</v>
      </c>
      <c r="S93">
        <f t="shared" si="74"/>
        <v>52752.03</v>
      </c>
      <c r="T93">
        <f t="shared" si="75"/>
        <v>0</v>
      </c>
      <c r="U93">
        <f t="shared" si="76"/>
        <v>94.975359299999994</v>
      </c>
      <c r="V93">
        <f t="shared" si="77"/>
        <v>0</v>
      </c>
      <c r="W93">
        <f t="shared" si="78"/>
        <v>0</v>
      </c>
      <c r="X93">
        <f t="shared" si="79"/>
        <v>45894.27</v>
      </c>
      <c r="Y93">
        <f t="shared" si="80"/>
        <v>21628.33</v>
      </c>
      <c r="AA93">
        <v>-1</v>
      </c>
      <c r="AB93">
        <f t="shared" si="81"/>
        <v>62.88</v>
      </c>
      <c r="AC93">
        <f t="shared" si="102"/>
        <v>25.21</v>
      </c>
      <c r="AD93">
        <f t="shared" si="103"/>
        <v>8.75</v>
      </c>
      <c r="AE93">
        <f t="shared" si="104"/>
        <v>0.25</v>
      </c>
      <c r="AF93">
        <f t="shared" si="105"/>
        <v>28.92</v>
      </c>
      <c r="AG93">
        <f t="shared" si="82"/>
        <v>0</v>
      </c>
      <c r="AH93">
        <f t="shared" si="106"/>
        <v>2.4300000000000002</v>
      </c>
      <c r="AI93">
        <f t="shared" si="107"/>
        <v>0</v>
      </c>
      <c r="AJ93">
        <f t="shared" si="83"/>
        <v>0</v>
      </c>
      <c r="AK93">
        <v>62.88</v>
      </c>
      <c r="AL93">
        <v>25.21</v>
      </c>
      <c r="AM93">
        <v>8.75</v>
      </c>
      <c r="AN93">
        <v>0.25</v>
      </c>
      <c r="AO93">
        <v>28.92</v>
      </c>
      <c r="AP93">
        <v>0</v>
      </c>
      <c r="AQ93">
        <v>2.4300000000000002</v>
      </c>
      <c r="AR93">
        <v>0</v>
      </c>
      <c r="AS93">
        <v>0</v>
      </c>
      <c r="AT93">
        <v>87</v>
      </c>
      <c r="AU93">
        <v>41</v>
      </c>
      <c r="AV93">
        <v>1.0469999999999999</v>
      </c>
      <c r="AW93">
        <v>1</v>
      </c>
      <c r="AZ93">
        <v>1</v>
      </c>
      <c r="BA93">
        <v>46.67</v>
      </c>
      <c r="BB93">
        <v>11.07</v>
      </c>
      <c r="BC93">
        <v>24.07</v>
      </c>
      <c r="BD93" t="s">
        <v>4</v>
      </c>
      <c r="BE93" t="s">
        <v>4</v>
      </c>
      <c r="BF93" t="s">
        <v>4</v>
      </c>
      <c r="BG93" t="s">
        <v>4</v>
      </c>
      <c r="BH93">
        <v>0</v>
      </c>
      <c r="BI93">
        <v>1</v>
      </c>
      <c r="BJ93" t="s">
        <v>167</v>
      </c>
      <c r="BM93">
        <v>97</v>
      </c>
      <c r="BN93">
        <v>0</v>
      </c>
      <c r="BO93" t="s">
        <v>165</v>
      </c>
      <c r="BP93">
        <v>1</v>
      </c>
      <c r="BQ93">
        <v>30</v>
      </c>
      <c r="BR93">
        <v>0</v>
      </c>
      <c r="BS93">
        <v>46.67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4</v>
      </c>
      <c r="BZ93">
        <v>87</v>
      </c>
      <c r="CA93">
        <v>41</v>
      </c>
      <c r="CB93" t="s">
        <v>4</v>
      </c>
      <c r="CE93">
        <v>30</v>
      </c>
      <c r="CF93">
        <v>0</v>
      </c>
      <c r="CG93">
        <v>0</v>
      </c>
      <c r="CM93">
        <v>0</v>
      </c>
      <c r="CN93" t="s">
        <v>4</v>
      </c>
      <c r="CO93">
        <v>0</v>
      </c>
      <c r="CP93">
        <f t="shared" si="84"/>
        <v>79189.899999999994</v>
      </c>
      <c r="CQ93">
        <f t="shared" si="85"/>
        <v>606.79999999999995</v>
      </c>
      <c r="CR93">
        <f t="shared" si="108"/>
        <v>101.4</v>
      </c>
      <c r="CS93">
        <f t="shared" si="86"/>
        <v>12.13</v>
      </c>
      <c r="CT93">
        <f t="shared" si="87"/>
        <v>1413.17</v>
      </c>
      <c r="CU93">
        <f t="shared" si="88"/>
        <v>0</v>
      </c>
      <c r="CV93">
        <f t="shared" si="89"/>
        <v>2.5442100000000001</v>
      </c>
      <c r="CW93">
        <f t="shared" si="90"/>
        <v>0</v>
      </c>
      <c r="CX93">
        <f t="shared" si="91"/>
        <v>0</v>
      </c>
      <c r="CY93">
        <f>S93*(BZ93/100)</f>
        <v>45894.266100000001</v>
      </c>
      <c r="CZ93">
        <f>S93*(CA93/100)</f>
        <v>21628.332299999998</v>
      </c>
      <c r="DC93" t="s">
        <v>4</v>
      </c>
      <c r="DD93" t="s">
        <v>4</v>
      </c>
      <c r="DE93" t="s">
        <v>4</v>
      </c>
      <c r="DF93" t="s">
        <v>4</v>
      </c>
      <c r="DG93" t="s">
        <v>4</v>
      </c>
      <c r="DH93" t="s">
        <v>4</v>
      </c>
      <c r="DI93" t="s">
        <v>4</v>
      </c>
      <c r="DJ93" t="s">
        <v>4</v>
      </c>
      <c r="DK93" t="s">
        <v>4</v>
      </c>
      <c r="DL93" t="s">
        <v>4</v>
      </c>
      <c r="DM93" t="s">
        <v>4</v>
      </c>
      <c r="DN93">
        <v>105</v>
      </c>
      <c r="DO93">
        <v>77</v>
      </c>
      <c r="DP93">
        <v>1.0469999999999999</v>
      </c>
      <c r="DQ93">
        <v>1</v>
      </c>
      <c r="DU93">
        <v>1005</v>
      </c>
      <c r="DV93" t="s">
        <v>158</v>
      </c>
      <c r="DW93" t="s">
        <v>158</v>
      </c>
      <c r="DX93">
        <v>100</v>
      </c>
      <c r="DZ93" t="s">
        <v>4</v>
      </c>
      <c r="EA93" t="s">
        <v>4</v>
      </c>
      <c r="EB93" t="s">
        <v>4</v>
      </c>
      <c r="EC93" t="s">
        <v>4</v>
      </c>
      <c r="EE93">
        <v>69252668</v>
      </c>
      <c r="EF93">
        <v>30</v>
      </c>
      <c r="EG93" t="s">
        <v>18</v>
      </c>
      <c r="EH93">
        <v>0</v>
      </c>
      <c r="EI93" t="s">
        <v>4</v>
      </c>
      <c r="EJ93">
        <v>1</v>
      </c>
      <c r="EK93">
        <v>97</v>
      </c>
      <c r="EL93" t="s">
        <v>160</v>
      </c>
      <c r="EM93" t="s">
        <v>161</v>
      </c>
      <c r="EO93" t="s">
        <v>4</v>
      </c>
      <c r="EQ93">
        <v>1024</v>
      </c>
      <c r="ER93">
        <v>62.88</v>
      </c>
      <c r="ES93">
        <v>25.21</v>
      </c>
      <c r="ET93">
        <v>8.75</v>
      </c>
      <c r="EU93">
        <v>0.25</v>
      </c>
      <c r="EV93">
        <v>28.92</v>
      </c>
      <c r="EW93">
        <v>2.4300000000000002</v>
      </c>
      <c r="EX93">
        <v>0</v>
      </c>
      <c r="EY93">
        <v>0</v>
      </c>
      <c r="FQ93">
        <v>0</v>
      </c>
      <c r="FR93">
        <f t="shared" si="92"/>
        <v>0</v>
      </c>
      <c r="FS93">
        <v>0</v>
      </c>
      <c r="FX93">
        <v>105</v>
      </c>
      <c r="FY93">
        <v>77</v>
      </c>
      <c r="GA93" t="s">
        <v>4</v>
      </c>
      <c r="GD93">
        <v>0</v>
      </c>
      <c r="GF93">
        <v>115032671</v>
      </c>
      <c r="GG93">
        <v>2</v>
      </c>
      <c r="GH93">
        <v>1</v>
      </c>
      <c r="GI93">
        <v>2</v>
      </c>
      <c r="GJ93">
        <v>0</v>
      </c>
      <c r="GK93">
        <f>ROUND(R93*(S12)/100,2)</f>
        <v>729.55</v>
      </c>
      <c r="GL93">
        <f t="shared" si="93"/>
        <v>0</v>
      </c>
      <c r="GM93">
        <f t="shared" si="94"/>
        <v>147442.04999999999</v>
      </c>
      <c r="GN93">
        <f t="shared" si="95"/>
        <v>147442.04999999999</v>
      </c>
      <c r="GO93">
        <f t="shared" si="96"/>
        <v>0</v>
      </c>
      <c r="GP93">
        <f t="shared" si="97"/>
        <v>0</v>
      </c>
      <c r="GR93">
        <v>0</v>
      </c>
      <c r="GS93">
        <v>3</v>
      </c>
      <c r="GT93">
        <v>0</v>
      </c>
      <c r="GU93" t="s">
        <v>4</v>
      </c>
      <c r="GV93">
        <f t="shared" si="98"/>
        <v>0</v>
      </c>
      <c r="GW93">
        <v>1</v>
      </c>
      <c r="GX93">
        <f t="shared" si="99"/>
        <v>0</v>
      </c>
      <c r="HA93">
        <v>0</v>
      </c>
      <c r="HB93">
        <v>0</v>
      </c>
      <c r="HC93">
        <f t="shared" si="100"/>
        <v>0</v>
      </c>
      <c r="HE93" t="s">
        <v>4</v>
      </c>
      <c r="HF93" t="s">
        <v>4</v>
      </c>
      <c r="HM93" t="s">
        <v>4</v>
      </c>
      <c r="HN93" t="s">
        <v>4</v>
      </c>
      <c r="HO93" t="s">
        <v>4</v>
      </c>
      <c r="HP93" t="s">
        <v>4</v>
      </c>
      <c r="HQ93" t="s">
        <v>4</v>
      </c>
      <c r="IK93">
        <v>0</v>
      </c>
    </row>
    <row r="94" spans="1:255">
      <c r="A94" s="2">
        <v>18</v>
      </c>
      <c r="B94" s="2">
        <v>1</v>
      </c>
      <c r="C94" s="2">
        <v>170</v>
      </c>
      <c r="D94" s="2"/>
      <c r="E94" s="2" t="s">
        <v>4</v>
      </c>
      <c r="F94" s="2" t="s">
        <v>168</v>
      </c>
      <c r="G94" s="2" t="s">
        <v>169</v>
      </c>
      <c r="H94" s="2" t="s">
        <v>170</v>
      </c>
      <c r="I94" s="2">
        <f>I92*J94</f>
        <v>709.27</v>
      </c>
      <c r="J94" s="2">
        <v>19</v>
      </c>
      <c r="K94" s="2">
        <v>19</v>
      </c>
      <c r="L94" s="2"/>
      <c r="M94" s="2"/>
      <c r="N94" s="2"/>
      <c r="O94" s="2">
        <f t="shared" si="71"/>
        <v>33598.120000000003</v>
      </c>
      <c r="P94" s="2">
        <f t="shared" si="72"/>
        <v>33598.120000000003</v>
      </c>
      <c r="Q94" s="2">
        <f t="shared" si="101"/>
        <v>0</v>
      </c>
      <c r="R94" s="2">
        <f t="shared" si="73"/>
        <v>0</v>
      </c>
      <c r="S94" s="2">
        <f t="shared" si="74"/>
        <v>0</v>
      </c>
      <c r="T94" s="2">
        <f t="shared" si="75"/>
        <v>0</v>
      </c>
      <c r="U94" s="2">
        <f t="shared" si="76"/>
        <v>0</v>
      </c>
      <c r="V94" s="2">
        <f t="shared" si="77"/>
        <v>0</v>
      </c>
      <c r="W94" s="2">
        <f t="shared" si="78"/>
        <v>0</v>
      </c>
      <c r="X94" s="2">
        <f t="shared" si="79"/>
        <v>0</v>
      </c>
      <c r="Y94" s="2">
        <f t="shared" si="80"/>
        <v>0</v>
      </c>
      <c r="Z94" s="2"/>
      <c r="AA94" s="2">
        <v>-1</v>
      </c>
      <c r="AB94" s="2">
        <f t="shared" si="81"/>
        <v>47.37</v>
      </c>
      <c r="AC94" s="2">
        <f t="shared" si="102"/>
        <v>47.37</v>
      </c>
      <c r="AD94" s="2">
        <f t="shared" si="103"/>
        <v>0</v>
      </c>
      <c r="AE94" s="2">
        <f t="shared" si="104"/>
        <v>0</v>
      </c>
      <c r="AF94" s="2">
        <f t="shared" si="105"/>
        <v>0</v>
      </c>
      <c r="AG94" s="2">
        <f t="shared" si="82"/>
        <v>0</v>
      </c>
      <c r="AH94" s="2">
        <f t="shared" si="106"/>
        <v>0</v>
      </c>
      <c r="AI94" s="2">
        <f t="shared" si="107"/>
        <v>0</v>
      </c>
      <c r="AJ94" s="2">
        <f t="shared" si="83"/>
        <v>0</v>
      </c>
      <c r="AK94" s="2">
        <v>47.37</v>
      </c>
      <c r="AL94" s="2">
        <v>47.37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105</v>
      </c>
      <c r="AU94" s="2">
        <v>77</v>
      </c>
      <c r="AV94" s="2">
        <v>1.0469999999999999</v>
      </c>
      <c r="AW94" s="2">
        <v>1</v>
      </c>
      <c r="AX94" s="2"/>
      <c r="AY94" s="2"/>
      <c r="AZ94" s="2">
        <v>1</v>
      </c>
      <c r="BA94" s="2">
        <v>1</v>
      </c>
      <c r="BB94" s="2">
        <v>1</v>
      </c>
      <c r="BC94" s="2">
        <v>1</v>
      </c>
      <c r="BD94" s="2" t="s">
        <v>4</v>
      </c>
      <c r="BE94" s="2" t="s">
        <v>4</v>
      </c>
      <c r="BF94" s="2" t="s">
        <v>4</v>
      </c>
      <c r="BG94" s="2" t="s">
        <v>4</v>
      </c>
      <c r="BH94" s="2">
        <v>3</v>
      </c>
      <c r="BI94" s="2">
        <v>1</v>
      </c>
      <c r="BJ94" s="2" t="s">
        <v>171</v>
      </c>
      <c r="BK94" s="2"/>
      <c r="BL94" s="2"/>
      <c r="BM94" s="2">
        <v>97</v>
      </c>
      <c r="BN94" s="2">
        <v>0</v>
      </c>
      <c r="BO94" s="2" t="s">
        <v>4</v>
      </c>
      <c r="BP94" s="2">
        <v>0</v>
      </c>
      <c r="BQ94" s="2">
        <v>30</v>
      </c>
      <c r="BR94" s="2">
        <v>0</v>
      </c>
      <c r="BS94" s="2">
        <v>1</v>
      </c>
      <c r="BT94" s="2">
        <v>1</v>
      </c>
      <c r="BU94" s="2">
        <v>1</v>
      </c>
      <c r="BV94" s="2">
        <v>1</v>
      </c>
      <c r="BW94" s="2">
        <v>1</v>
      </c>
      <c r="BX94" s="2">
        <v>1</v>
      </c>
      <c r="BY94" s="2" t="s">
        <v>4</v>
      </c>
      <c r="BZ94" s="2">
        <v>105</v>
      </c>
      <c r="CA94" s="2">
        <v>77</v>
      </c>
      <c r="CB94" s="2" t="s">
        <v>4</v>
      </c>
      <c r="CC94" s="2"/>
      <c r="CD94" s="2"/>
      <c r="CE94" s="2">
        <v>30</v>
      </c>
      <c r="CF94" s="2">
        <v>0</v>
      </c>
      <c r="CG94" s="2">
        <v>0</v>
      </c>
      <c r="CH94" s="2"/>
      <c r="CI94" s="2"/>
      <c r="CJ94" s="2"/>
      <c r="CK94" s="2"/>
      <c r="CL94" s="2"/>
      <c r="CM94" s="2">
        <v>0</v>
      </c>
      <c r="CN94" s="2" t="s">
        <v>4</v>
      </c>
      <c r="CO94" s="2">
        <v>0</v>
      </c>
      <c r="CP94" s="2">
        <f t="shared" si="84"/>
        <v>33598.120000000003</v>
      </c>
      <c r="CQ94" s="2">
        <f t="shared" si="85"/>
        <v>47.37</v>
      </c>
      <c r="CR94" s="2">
        <f t="shared" si="108"/>
        <v>0</v>
      </c>
      <c r="CS94" s="2">
        <f t="shared" si="86"/>
        <v>0</v>
      </c>
      <c r="CT94" s="2">
        <f t="shared" si="87"/>
        <v>0</v>
      </c>
      <c r="CU94" s="2">
        <f t="shared" si="88"/>
        <v>0</v>
      </c>
      <c r="CV94" s="2">
        <f t="shared" si="89"/>
        <v>0</v>
      </c>
      <c r="CW94" s="2">
        <f t="shared" si="90"/>
        <v>0</v>
      </c>
      <c r="CX94" s="2">
        <f t="shared" si="91"/>
        <v>0</v>
      </c>
      <c r="CY94" s="2">
        <f>((S94*BZ94)/100)</f>
        <v>0</v>
      </c>
      <c r="CZ94" s="2">
        <f>((S94*CA94)/100)</f>
        <v>0</v>
      </c>
      <c r="DA94" s="2"/>
      <c r="DB94" s="2"/>
      <c r="DC94" s="2" t="s">
        <v>4</v>
      </c>
      <c r="DD94" s="2" t="s">
        <v>4</v>
      </c>
      <c r="DE94" s="2" t="s">
        <v>4</v>
      </c>
      <c r="DF94" s="2" t="s">
        <v>4</v>
      </c>
      <c r="DG94" s="2" t="s">
        <v>4</v>
      </c>
      <c r="DH94" s="2" t="s">
        <v>4</v>
      </c>
      <c r="DI94" s="2" t="s">
        <v>4</v>
      </c>
      <c r="DJ94" s="2" t="s">
        <v>4</v>
      </c>
      <c r="DK94" s="2" t="s">
        <v>4</v>
      </c>
      <c r="DL94" s="2" t="s">
        <v>4</v>
      </c>
      <c r="DM94" s="2" t="s">
        <v>4</v>
      </c>
      <c r="DN94" s="2">
        <v>0</v>
      </c>
      <c r="DO94" s="2">
        <v>0</v>
      </c>
      <c r="DP94" s="2">
        <v>1</v>
      </c>
      <c r="DQ94" s="2">
        <v>1</v>
      </c>
      <c r="DR94" s="2"/>
      <c r="DS94" s="2"/>
      <c r="DT94" s="2"/>
      <c r="DU94" s="2">
        <v>1009</v>
      </c>
      <c r="DV94" s="2" t="s">
        <v>170</v>
      </c>
      <c r="DW94" s="2" t="s">
        <v>170</v>
      </c>
      <c r="DX94" s="2">
        <v>1</v>
      </c>
      <c r="DY94" s="2"/>
      <c r="DZ94" s="2" t="s">
        <v>4</v>
      </c>
      <c r="EA94" s="2" t="s">
        <v>4</v>
      </c>
      <c r="EB94" s="2" t="s">
        <v>4</v>
      </c>
      <c r="EC94" s="2" t="s">
        <v>4</v>
      </c>
      <c r="ED94" s="2"/>
      <c r="EE94" s="2">
        <v>69252668</v>
      </c>
      <c r="EF94" s="2">
        <v>30</v>
      </c>
      <c r="EG94" s="2" t="s">
        <v>18</v>
      </c>
      <c r="EH94" s="2">
        <v>0</v>
      </c>
      <c r="EI94" s="2" t="s">
        <v>4</v>
      </c>
      <c r="EJ94" s="2">
        <v>1</v>
      </c>
      <c r="EK94" s="2">
        <v>97</v>
      </c>
      <c r="EL94" s="2" t="s">
        <v>160</v>
      </c>
      <c r="EM94" s="2" t="s">
        <v>161</v>
      </c>
      <c r="EN94" s="2"/>
      <c r="EO94" s="2" t="s">
        <v>4</v>
      </c>
      <c r="EP94" s="2"/>
      <c r="EQ94" s="2">
        <v>1024</v>
      </c>
      <c r="ER94" s="2">
        <v>47.37</v>
      </c>
      <c r="ES94" s="2">
        <v>47.37</v>
      </c>
      <c r="ET94" s="2">
        <v>0</v>
      </c>
      <c r="EU94" s="2">
        <v>0</v>
      </c>
      <c r="EV94" s="2">
        <v>0</v>
      </c>
      <c r="EW94" s="2">
        <v>0</v>
      </c>
      <c r="EX94" s="2">
        <v>0</v>
      </c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>
        <v>0</v>
      </c>
      <c r="FR94" s="2">
        <f t="shared" si="92"/>
        <v>0</v>
      </c>
      <c r="FS94" s="2">
        <v>0</v>
      </c>
      <c r="FT94" s="2"/>
      <c r="FU94" s="2"/>
      <c r="FV94" s="2"/>
      <c r="FW94" s="2"/>
      <c r="FX94" s="2">
        <v>105</v>
      </c>
      <c r="FY94" s="2">
        <v>77</v>
      </c>
      <c r="FZ94" s="2"/>
      <c r="GA94" s="2" t="s">
        <v>4</v>
      </c>
      <c r="GB94" s="2"/>
      <c r="GC94" s="2"/>
      <c r="GD94" s="2">
        <v>0</v>
      </c>
      <c r="GE94" s="2"/>
      <c r="GF94" s="2">
        <v>-591357742</v>
      </c>
      <c r="GG94" s="2">
        <v>2</v>
      </c>
      <c r="GH94" s="2">
        <v>1</v>
      </c>
      <c r="GI94" s="2">
        <v>-2</v>
      </c>
      <c r="GJ94" s="2">
        <v>0</v>
      </c>
      <c r="GK94" s="2">
        <f>ROUND(R94*(R12)/100,2)</f>
        <v>0</v>
      </c>
      <c r="GL94" s="2">
        <f t="shared" si="93"/>
        <v>0</v>
      </c>
      <c r="GM94" s="2">
        <f t="shared" si="94"/>
        <v>33598.120000000003</v>
      </c>
      <c r="GN94" s="2">
        <f t="shared" si="95"/>
        <v>33598.120000000003</v>
      </c>
      <c r="GO94" s="2">
        <f t="shared" si="96"/>
        <v>0</v>
      </c>
      <c r="GP94" s="2">
        <f t="shared" si="97"/>
        <v>0</v>
      </c>
      <c r="GQ94" s="2"/>
      <c r="GR94" s="2">
        <v>0</v>
      </c>
      <c r="GS94" s="2">
        <v>3</v>
      </c>
      <c r="GT94" s="2">
        <v>0</v>
      </c>
      <c r="GU94" s="2" t="s">
        <v>4</v>
      </c>
      <c r="GV94" s="2">
        <f t="shared" si="98"/>
        <v>0</v>
      </c>
      <c r="GW94" s="2">
        <v>1</v>
      </c>
      <c r="GX94" s="2">
        <f t="shared" si="99"/>
        <v>0</v>
      </c>
      <c r="GY94" s="2"/>
      <c r="GZ94" s="2"/>
      <c r="HA94" s="2">
        <v>0</v>
      </c>
      <c r="HB94" s="2">
        <v>0</v>
      </c>
      <c r="HC94" s="2">
        <f t="shared" si="100"/>
        <v>0</v>
      </c>
      <c r="HD94" s="2"/>
      <c r="HE94" s="2" t="s">
        <v>4</v>
      </c>
      <c r="HF94" s="2" t="s">
        <v>4</v>
      </c>
      <c r="HG94" s="2"/>
      <c r="HH94" s="2"/>
      <c r="HI94" s="2"/>
      <c r="HJ94" s="2"/>
      <c r="HK94" s="2"/>
      <c r="HL94" s="2"/>
      <c r="HM94" s="2" t="s">
        <v>4</v>
      </c>
      <c r="HN94" s="2" t="s">
        <v>4</v>
      </c>
      <c r="HO94" s="2" t="s">
        <v>4</v>
      </c>
      <c r="HP94" s="2" t="s">
        <v>4</v>
      </c>
      <c r="HQ94" s="2" t="s">
        <v>4</v>
      </c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>
        <v>0</v>
      </c>
      <c r="IL94" s="2"/>
      <c r="IM94" s="2"/>
      <c r="IN94" s="2"/>
      <c r="IO94" s="2"/>
      <c r="IP94" s="2"/>
      <c r="IQ94" s="2"/>
      <c r="IR94" s="2"/>
      <c r="IS94" s="2"/>
      <c r="IT94" s="2"/>
      <c r="IU94" s="2"/>
    </row>
    <row r="95" spans="1:255">
      <c r="A95">
        <v>18</v>
      </c>
      <c r="B95">
        <v>1</v>
      </c>
      <c r="C95">
        <v>177</v>
      </c>
      <c r="E95" t="s">
        <v>4</v>
      </c>
      <c r="F95" t="s">
        <v>168</v>
      </c>
      <c r="G95" t="s">
        <v>169</v>
      </c>
      <c r="H95" t="s">
        <v>170</v>
      </c>
      <c r="I95">
        <f>I93*J95</f>
        <v>709.27</v>
      </c>
      <c r="J95">
        <v>19</v>
      </c>
      <c r="K95">
        <v>19</v>
      </c>
      <c r="O95">
        <f t="shared" si="71"/>
        <v>108185.95</v>
      </c>
      <c r="P95">
        <f t="shared" si="72"/>
        <v>108185.95</v>
      </c>
      <c r="Q95">
        <f t="shared" si="101"/>
        <v>0</v>
      </c>
      <c r="R95">
        <f t="shared" si="73"/>
        <v>0</v>
      </c>
      <c r="S95">
        <f t="shared" si="74"/>
        <v>0</v>
      </c>
      <c r="T95">
        <f t="shared" si="75"/>
        <v>0</v>
      </c>
      <c r="U95">
        <f t="shared" si="76"/>
        <v>0</v>
      </c>
      <c r="V95">
        <f t="shared" si="77"/>
        <v>0</v>
      </c>
      <c r="W95">
        <f t="shared" si="78"/>
        <v>0</v>
      </c>
      <c r="X95">
        <f t="shared" si="79"/>
        <v>0</v>
      </c>
      <c r="Y95">
        <f t="shared" si="80"/>
        <v>0</v>
      </c>
      <c r="AA95">
        <v>-1</v>
      </c>
      <c r="AB95">
        <f t="shared" si="81"/>
        <v>47.37</v>
      </c>
      <c r="AC95">
        <f t="shared" si="102"/>
        <v>47.37</v>
      </c>
      <c r="AD95">
        <f t="shared" si="103"/>
        <v>0</v>
      </c>
      <c r="AE95">
        <f t="shared" si="104"/>
        <v>0</v>
      </c>
      <c r="AF95">
        <f t="shared" si="105"/>
        <v>0</v>
      </c>
      <c r="AG95">
        <f t="shared" si="82"/>
        <v>0</v>
      </c>
      <c r="AH95">
        <f t="shared" si="106"/>
        <v>0</v>
      </c>
      <c r="AI95">
        <f t="shared" si="107"/>
        <v>0</v>
      </c>
      <c r="AJ95">
        <f t="shared" si="83"/>
        <v>0</v>
      </c>
      <c r="AK95">
        <v>47.37</v>
      </c>
      <c r="AL95">
        <v>47.37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1</v>
      </c>
      <c r="AW95">
        <v>1</v>
      </c>
      <c r="AZ95">
        <v>1</v>
      </c>
      <c r="BA95">
        <v>1</v>
      </c>
      <c r="BB95">
        <v>1</v>
      </c>
      <c r="BC95">
        <v>3.22</v>
      </c>
      <c r="BD95" t="s">
        <v>4</v>
      </c>
      <c r="BE95" t="s">
        <v>4</v>
      </c>
      <c r="BF95" t="s">
        <v>4</v>
      </c>
      <c r="BG95" t="s">
        <v>4</v>
      </c>
      <c r="BH95">
        <v>3</v>
      </c>
      <c r="BI95">
        <v>1</v>
      </c>
      <c r="BJ95" t="s">
        <v>171</v>
      </c>
      <c r="BM95">
        <v>97</v>
      </c>
      <c r="BN95">
        <v>0</v>
      </c>
      <c r="BO95" t="s">
        <v>168</v>
      </c>
      <c r="BP95">
        <v>1</v>
      </c>
      <c r="BQ95">
        <v>30</v>
      </c>
      <c r="BR95">
        <v>0</v>
      </c>
      <c r="BS95">
        <v>1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4</v>
      </c>
      <c r="BZ95">
        <v>0</v>
      </c>
      <c r="CA95">
        <v>0</v>
      </c>
      <c r="CB95" t="s">
        <v>4</v>
      </c>
      <c r="CE95">
        <v>30</v>
      </c>
      <c r="CF95">
        <v>0</v>
      </c>
      <c r="CG95">
        <v>0</v>
      </c>
      <c r="CM95">
        <v>0</v>
      </c>
      <c r="CN95" t="s">
        <v>4</v>
      </c>
      <c r="CO95">
        <v>0</v>
      </c>
      <c r="CP95">
        <f t="shared" si="84"/>
        <v>108185.95</v>
      </c>
      <c r="CQ95">
        <f t="shared" si="85"/>
        <v>152.53</v>
      </c>
      <c r="CR95">
        <f t="shared" si="108"/>
        <v>0</v>
      </c>
      <c r="CS95">
        <f t="shared" si="86"/>
        <v>0</v>
      </c>
      <c r="CT95">
        <f t="shared" si="87"/>
        <v>0</v>
      </c>
      <c r="CU95">
        <f t="shared" si="88"/>
        <v>0</v>
      </c>
      <c r="CV95">
        <f t="shared" si="89"/>
        <v>0</v>
      </c>
      <c r="CW95">
        <f t="shared" si="90"/>
        <v>0</v>
      </c>
      <c r="CX95">
        <f t="shared" si="91"/>
        <v>0</v>
      </c>
      <c r="CY95">
        <f>S95*(BZ95/100)</f>
        <v>0</v>
      </c>
      <c r="CZ95">
        <f>S95*(CA95/100)</f>
        <v>0</v>
      </c>
      <c r="DC95" t="s">
        <v>4</v>
      </c>
      <c r="DD95" t="s">
        <v>4</v>
      </c>
      <c r="DE95" t="s">
        <v>4</v>
      </c>
      <c r="DF95" t="s">
        <v>4</v>
      </c>
      <c r="DG95" t="s">
        <v>4</v>
      </c>
      <c r="DH95" t="s">
        <v>4</v>
      </c>
      <c r="DI95" t="s">
        <v>4</v>
      </c>
      <c r="DJ95" t="s">
        <v>4</v>
      </c>
      <c r="DK95" t="s">
        <v>4</v>
      </c>
      <c r="DL95" t="s">
        <v>4</v>
      </c>
      <c r="DM95" t="s">
        <v>4</v>
      </c>
      <c r="DN95">
        <v>105</v>
      </c>
      <c r="DO95">
        <v>77</v>
      </c>
      <c r="DP95">
        <v>1.0469999999999999</v>
      </c>
      <c r="DQ95">
        <v>1</v>
      </c>
      <c r="DU95">
        <v>1009</v>
      </c>
      <c r="DV95" t="s">
        <v>170</v>
      </c>
      <c r="DW95" t="s">
        <v>170</v>
      </c>
      <c r="DX95">
        <v>1</v>
      </c>
      <c r="DZ95" t="s">
        <v>4</v>
      </c>
      <c r="EA95" t="s">
        <v>4</v>
      </c>
      <c r="EB95" t="s">
        <v>4</v>
      </c>
      <c r="EC95" t="s">
        <v>4</v>
      </c>
      <c r="EE95">
        <v>69252668</v>
      </c>
      <c r="EF95">
        <v>30</v>
      </c>
      <c r="EG95" t="s">
        <v>18</v>
      </c>
      <c r="EH95">
        <v>0</v>
      </c>
      <c r="EI95" t="s">
        <v>4</v>
      </c>
      <c r="EJ95">
        <v>1</v>
      </c>
      <c r="EK95">
        <v>97</v>
      </c>
      <c r="EL95" t="s">
        <v>160</v>
      </c>
      <c r="EM95" t="s">
        <v>161</v>
      </c>
      <c r="EO95" t="s">
        <v>4</v>
      </c>
      <c r="EQ95">
        <v>1024</v>
      </c>
      <c r="ER95">
        <v>47.37</v>
      </c>
      <c r="ES95">
        <v>47.37</v>
      </c>
      <c r="ET95">
        <v>0</v>
      </c>
      <c r="EU95">
        <v>0</v>
      </c>
      <c r="EV95">
        <v>0</v>
      </c>
      <c r="EW95">
        <v>0</v>
      </c>
      <c r="EX95">
        <v>0</v>
      </c>
      <c r="FQ95">
        <v>0</v>
      </c>
      <c r="FR95">
        <f t="shared" si="92"/>
        <v>0</v>
      </c>
      <c r="FS95">
        <v>0</v>
      </c>
      <c r="FX95">
        <v>105</v>
      </c>
      <c r="FY95">
        <v>77</v>
      </c>
      <c r="GA95" t="s">
        <v>4</v>
      </c>
      <c r="GD95">
        <v>0</v>
      </c>
      <c r="GF95">
        <v>-591357742</v>
      </c>
      <c r="GG95">
        <v>2</v>
      </c>
      <c r="GH95">
        <v>1</v>
      </c>
      <c r="GI95">
        <v>2</v>
      </c>
      <c r="GJ95">
        <v>0</v>
      </c>
      <c r="GK95">
        <f>ROUND(R95*(S12)/100,2)</f>
        <v>0</v>
      </c>
      <c r="GL95">
        <f t="shared" si="93"/>
        <v>0</v>
      </c>
      <c r="GM95">
        <f t="shared" si="94"/>
        <v>108185.95</v>
      </c>
      <c r="GN95">
        <f t="shared" si="95"/>
        <v>108185.95</v>
      </c>
      <c r="GO95">
        <f t="shared" si="96"/>
        <v>0</v>
      </c>
      <c r="GP95">
        <f t="shared" si="97"/>
        <v>0</v>
      </c>
      <c r="GR95">
        <v>0</v>
      </c>
      <c r="GS95">
        <v>3</v>
      </c>
      <c r="GT95">
        <v>0</v>
      </c>
      <c r="GU95" t="s">
        <v>4</v>
      </c>
      <c r="GV95">
        <f t="shared" si="98"/>
        <v>0</v>
      </c>
      <c r="GW95">
        <v>1</v>
      </c>
      <c r="GX95">
        <f t="shared" si="99"/>
        <v>0</v>
      </c>
      <c r="HA95">
        <v>0</v>
      </c>
      <c r="HB95">
        <v>0</v>
      </c>
      <c r="HC95">
        <f t="shared" si="100"/>
        <v>0</v>
      </c>
      <c r="HE95" t="s">
        <v>4</v>
      </c>
      <c r="HF95" t="s">
        <v>4</v>
      </c>
      <c r="HM95" t="s">
        <v>4</v>
      </c>
      <c r="HN95" t="s">
        <v>4</v>
      </c>
      <c r="HO95" t="s">
        <v>4</v>
      </c>
      <c r="HP95" t="s">
        <v>4</v>
      </c>
      <c r="HQ95" t="s">
        <v>4</v>
      </c>
      <c r="IK95">
        <v>0</v>
      </c>
    </row>
    <row r="96" spans="1:255">
      <c r="A96" s="2">
        <v>17</v>
      </c>
      <c r="B96" s="2">
        <v>1</v>
      </c>
      <c r="C96" s="2">
        <f>ROW(SmtRes!A183)</f>
        <v>183</v>
      </c>
      <c r="D96" s="2">
        <f>ROW(EtalonRes!A179)</f>
        <v>179</v>
      </c>
      <c r="E96" s="2" t="s">
        <v>4</v>
      </c>
      <c r="F96" s="2" t="s">
        <v>172</v>
      </c>
      <c r="G96" s="2" t="s">
        <v>173</v>
      </c>
      <c r="H96" s="2" t="s">
        <v>158</v>
      </c>
      <c r="I96" s="2">
        <f>ROUND((1.5*0.6*1500)/100,9)</f>
        <v>13.5</v>
      </c>
      <c r="J96" s="2">
        <v>0</v>
      </c>
      <c r="K96" s="2">
        <f>ROUND((1.5*0.6*1500)/100,9)</f>
        <v>13.5</v>
      </c>
      <c r="L96" s="2"/>
      <c r="M96" s="2"/>
      <c r="N96" s="2"/>
      <c r="O96" s="2">
        <f t="shared" si="71"/>
        <v>20948.240000000002</v>
      </c>
      <c r="P96" s="2">
        <f t="shared" si="72"/>
        <v>13149.54</v>
      </c>
      <c r="Q96" s="2">
        <f>(ROUND((ROUND((((ET96*1.1))*AV96*I96),2)*BB96),2)+ROUND((ROUND(((AE96-((EU96*1.1)))*AV96*I96),2)*BS96),2))</f>
        <v>2971.68</v>
      </c>
      <c r="R96" s="2">
        <f t="shared" si="73"/>
        <v>451.36</v>
      </c>
      <c r="S96" s="2">
        <f t="shared" si="74"/>
        <v>4827.0200000000004</v>
      </c>
      <c r="T96" s="2">
        <f t="shared" si="75"/>
        <v>0</v>
      </c>
      <c r="U96" s="2">
        <f t="shared" si="76"/>
        <v>391.80834000000004</v>
      </c>
      <c r="V96" s="2">
        <f t="shared" si="77"/>
        <v>0</v>
      </c>
      <c r="W96" s="2">
        <f t="shared" si="78"/>
        <v>0</v>
      </c>
      <c r="X96" s="2">
        <f t="shared" si="79"/>
        <v>5406.26</v>
      </c>
      <c r="Y96" s="2">
        <f t="shared" si="80"/>
        <v>3378.91</v>
      </c>
      <c r="Z96" s="2"/>
      <c r="AA96" s="2">
        <v>-1</v>
      </c>
      <c r="AB96" s="2">
        <f t="shared" si="81"/>
        <v>1525.789</v>
      </c>
      <c r="AC96" s="2">
        <f>ROUND(((ES96*1)),6)</f>
        <v>974.04</v>
      </c>
      <c r="AD96" s="2">
        <f>ROUND(((((ET96*1.1))-((EU96*1.1)))+AE96),6)</f>
        <v>210.24299999999999</v>
      </c>
      <c r="AE96" s="2">
        <f>ROUND(((EU96*1.1)),6)</f>
        <v>31.933</v>
      </c>
      <c r="AF96" s="2">
        <f>ROUND(((EV96*1.1)),6)</f>
        <v>341.50599999999997</v>
      </c>
      <c r="AG96" s="2">
        <f t="shared" si="82"/>
        <v>0</v>
      </c>
      <c r="AH96" s="2">
        <f>((EW96*1.1))</f>
        <v>27.720000000000002</v>
      </c>
      <c r="AI96" s="2">
        <f>((EX96*1.1))</f>
        <v>0</v>
      </c>
      <c r="AJ96" s="2">
        <f t="shared" si="83"/>
        <v>0</v>
      </c>
      <c r="AK96" s="2">
        <v>1475.63</v>
      </c>
      <c r="AL96" s="2">
        <v>974.04</v>
      </c>
      <c r="AM96" s="2">
        <v>191.13</v>
      </c>
      <c r="AN96" s="2">
        <v>29.03</v>
      </c>
      <c r="AO96" s="2">
        <v>310.45999999999998</v>
      </c>
      <c r="AP96" s="2">
        <v>0</v>
      </c>
      <c r="AQ96" s="2">
        <v>25.2</v>
      </c>
      <c r="AR96" s="2">
        <v>0</v>
      </c>
      <c r="AS96" s="2">
        <v>0</v>
      </c>
      <c r="AT96" s="2">
        <v>112</v>
      </c>
      <c r="AU96" s="2">
        <v>70</v>
      </c>
      <c r="AV96" s="2">
        <v>1.0469999999999999</v>
      </c>
      <c r="AW96" s="2">
        <v>1</v>
      </c>
      <c r="AX96" s="2"/>
      <c r="AY96" s="2"/>
      <c r="AZ96" s="2">
        <v>1</v>
      </c>
      <c r="BA96" s="2">
        <v>1</v>
      </c>
      <c r="BB96" s="2">
        <v>1</v>
      </c>
      <c r="BC96" s="2">
        <v>1</v>
      </c>
      <c r="BD96" s="2" t="s">
        <v>4</v>
      </c>
      <c r="BE96" s="2" t="s">
        <v>4</v>
      </c>
      <c r="BF96" s="2" t="s">
        <v>4</v>
      </c>
      <c r="BG96" s="2" t="s">
        <v>4</v>
      </c>
      <c r="BH96" s="2">
        <v>0</v>
      </c>
      <c r="BI96" s="2">
        <v>2</v>
      </c>
      <c r="BJ96" s="2" t="s">
        <v>174</v>
      </c>
      <c r="BK96" s="2"/>
      <c r="BL96" s="2"/>
      <c r="BM96" s="2">
        <v>320</v>
      </c>
      <c r="BN96" s="2">
        <v>0</v>
      </c>
      <c r="BO96" s="2" t="s">
        <v>4</v>
      </c>
      <c r="BP96" s="2">
        <v>0</v>
      </c>
      <c r="BQ96" s="2">
        <v>40</v>
      </c>
      <c r="BR96" s="2">
        <v>0</v>
      </c>
      <c r="BS96" s="2">
        <v>1</v>
      </c>
      <c r="BT96" s="2">
        <v>1</v>
      </c>
      <c r="BU96" s="2">
        <v>1</v>
      </c>
      <c r="BV96" s="2">
        <v>1</v>
      </c>
      <c r="BW96" s="2">
        <v>1</v>
      </c>
      <c r="BX96" s="2">
        <v>1</v>
      </c>
      <c r="BY96" s="2" t="s">
        <v>4</v>
      </c>
      <c r="BZ96" s="2">
        <v>112</v>
      </c>
      <c r="CA96" s="2">
        <v>70</v>
      </c>
      <c r="CB96" s="2" t="s">
        <v>4</v>
      </c>
      <c r="CC96" s="2"/>
      <c r="CD96" s="2"/>
      <c r="CE96" s="2">
        <v>30</v>
      </c>
      <c r="CF96" s="2">
        <v>0</v>
      </c>
      <c r="CG96" s="2">
        <v>0</v>
      </c>
      <c r="CH96" s="2"/>
      <c r="CI96" s="2"/>
      <c r="CJ96" s="2"/>
      <c r="CK96" s="2"/>
      <c r="CL96" s="2"/>
      <c r="CM96" s="2">
        <v>0</v>
      </c>
      <c r="CN96" s="2" t="s">
        <v>175</v>
      </c>
      <c r="CO96" s="2">
        <v>0</v>
      </c>
      <c r="CP96" s="2">
        <f t="shared" si="84"/>
        <v>20948.240000000002</v>
      </c>
      <c r="CQ96" s="2">
        <f t="shared" si="85"/>
        <v>974.04</v>
      </c>
      <c r="CR96" s="2">
        <f>(ROUND((ROUND((((ET96*1.1))*AV96*1),2)*BB96),2)+ROUND((ROUND(((AE96-((EU96*1.1)))*AV96*1),2)*BS96),2))</f>
        <v>220.12</v>
      </c>
      <c r="CS96" s="2">
        <f t="shared" si="86"/>
        <v>33.43</v>
      </c>
      <c r="CT96" s="2">
        <f t="shared" si="87"/>
        <v>357.56</v>
      </c>
      <c r="CU96" s="2">
        <f t="shared" si="88"/>
        <v>0</v>
      </c>
      <c r="CV96" s="2">
        <f t="shared" si="89"/>
        <v>29.022840000000002</v>
      </c>
      <c r="CW96" s="2">
        <f t="shared" si="90"/>
        <v>0</v>
      </c>
      <c r="CX96" s="2">
        <f t="shared" si="91"/>
        <v>0</v>
      </c>
      <c r="CY96" s="2">
        <f>((S96*BZ96)/100)</f>
        <v>5406.2623999999996</v>
      </c>
      <c r="CZ96" s="2">
        <f>((S96*CA96)/100)</f>
        <v>3378.9140000000002</v>
      </c>
      <c r="DA96" s="2"/>
      <c r="DB96" s="2">
        <v>21</v>
      </c>
      <c r="DC96" s="2" t="s">
        <v>4</v>
      </c>
      <c r="DD96" s="2" t="s">
        <v>25</v>
      </c>
      <c r="DE96" s="2" t="s">
        <v>26</v>
      </c>
      <c r="DF96" s="2" t="s">
        <v>26</v>
      </c>
      <c r="DG96" s="2" t="s">
        <v>26</v>
      </c>
      <c r="DH96" s="2" t="s">
        <v>4</v>
      </c>
      <c r="DI96" s="2" t="s">
        <v>26</v>
      </c>
      <c r="DJ96" s="2" t="s">
        <v>26</v>
      </c>
      <c r="DK96" s="2" t="s">
        <v>4</v>
      </c>
      <c r="DL96" s="2" t="s">
        <v>4</v>
      </c>
      <c r="DM96" s="2" t="s">
        <v>4</v>
      </c>
      <c r="DN96" s="2">
        <v>0</v>
      </c>
      <c r="DO96" s="2">
        <v>0</v>
      </c>
      <c r="DP96" s="2">
        <v>1</v>
      </c>
      <c r="DQ96" s="2">
        <v>1</v>
      </c>
      <c r="DR96" s="2"/>
      <c r="DS96" s="2"/>
      <c r="DT96" s="2"/>
      <c r="DU96" s="2">
        <v>1005</v>
      </c>
      <c r="DV96" s="2" t="s">
        <v>158</v>
      </c>
      <c r="DW96" s="2" t="s">
        <v>158</v>
      </c>
      <c r="DX96" s="2">
        <v>100</v>
      </c>
      <c r="DY96" s="2"/>
      <c r="DZ96" s="2" t="s">
        <v>4</v>
      </c>
      <c r="EA96" s="2" t="s">
        <v>4</v>
      </c>
      <c r="EB96" s="2" t="s">
        <v>4</v>
      </c>
      <c r="EC96" s="2" t="s">
        <v>4</v>
      </c>
      <c r="ED96" s="2"/>
      <c r="EE96" s="2">
        <v>69252945</v>
      </c>
      <c r="EF96" s="2">
        <v>40</v>
      </c>
      <c r="EG96" s="2" t="s">
        <v>62</v>
      </c>
      <c r="EH96" s="2">
        <v>0</v>
      </c>
      <c r="EI96" s="2" t="s">
        <v>4</v>
      </c>
      <c r="EJ96" s="2">
        <v>2</v>
      </c>
      <c r="EK96" s="2">
        <v>320</v>
      </c>
      <c r="EL96" s="2" t="s">
        <v>63</v>
      </c>
      <c r="EM96" s="2" t="s">
        <v>64</v>
      </c>
      <c r="EN96" s="2"/>
      <c r="EO96" s="2" t="s">
        <v>176</v>
      </c>
      <c r="EP96" s="2"/>
      <c r="EQ96" s="2">
        <v>1024</v>
      </c>
      <c r="ER96" s="2">
        <v>1475.63</v>
      </c>
      <c r="ES96" s="2">
        <v>974.04</v>
      </c>
      <c r="ET96" s="2">
        <v>191.13</v>
      </c>
      <c r="EU96" s="2">
        <v>29.03</v>
      </c>
      <c r="EV96" s="2">
        <v>310.45999999999998</v>
      </c>
      <c r="EW96" s="2">
        <v>25.2</v>
      </c>
      <c r="EX96" s="2">
        <v>0</v>
      </c>
      <c r="EY96" s="2">
        <v>0</v>
      </c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>
        <v>0</v>
      </c>
      <c r="FR96" s="2">
        <f t="shared" si="92"/>
        <v>0</v>
      </c>
      <c r="FS96" s="2">
        <v>0</v>
      </c>
      <c r="FT96" s="2"/>
      <c r="FU96" s="2"/>
      <c r="FV96" s="2"/>
      <c r="FW96" s="2"/>
      <c r="FX96" s="2">
        <v>112</v>
      </c>
      <c r="FY96" s="2">
        <v>70</v>
      </c>
      <c r="FZ96" s="2"/>
      <c r="GA96" s="2" t="s">
        <v>4</v>
      </c>
      <c r="GB96" s="2"/>
      <c r="GC96" s="2"/>
      <c r="GD96" s="2">
        <v>0</v>
      </c>
      <c r="GE96" s="2"/>
      <c r="GF96" s="2">
        <v>1166424478</v>
      </c>
      <c r="GG96" s="2">
        <v>2</v>
      </c>
      <c r="GH96" s="2">
        <v>1</v>
      </c>
      <c r="GI96" s="2">
        <v>-2</v>
      </c>
      <c r="GJ96" s="2">
        <v>0</v>
      </c>
      <c r="GK96" s="2">
        <f>ROUND(R96*(R12)/100,2)</f>
        <v>789.88</v>
      </c>
      <c r="GL96" s="2">
        <f t="shared" si="93"/>
        <v>0</v>
      </c>
      <c r="GM96" s="2">
        <f t="shared" si="94"/>
        <v>30523.29</v>
      </c>
      <c r="GN96" s="2">
        <f t="shared" si="95"/>
        <v>0</v>
      </c>
      <c r="GO96" s="2">
        <f t="shared" si="96"/>
        <v>30523.29</v>
      </c>
      <c r="GP96" s="2">
        <f t="shared" si="97"/>
        <v>0</v>
      </c>
      <c r="GQ96" s="2"/>
      <c r="GR96" s="2">
        <v>0</v>
      </c>
      <c r="GS96" s="2">
        <v>3</v>
      </c>
      <c r="GT96" s="2">
        <v>0</v>
      </c>
      <c r="GU96" s="2" t="s">
        <v>4</v>
      </c>
      <c r="GV96" s="2">
        <f t="shared" si="98"/>
        <v>0</v>
      </c>
      <c r="GW96" s="2">
        <v>1</v>
      </c>
      <c r="GX96" s="2">
        <f t="shared" si="99"/>
        <v>0</v>
      </c>
      <c r="GY96" s="2"/>
      <c r="GZ96" s="2"/>
      <c r="HA96" s="2">
        <v>0</v>
      </c>
      <c r="HB96" s="2">
        <v>0</v>
      </c>
      <c r="HC96" s="2">
        <f t="shared" si="100"/>
        <v>0</v>
      </c>
      <c r="HD96" s="2"/>
      <c r="HE96" s="2" t="s">
        <v>4</v>
      </c>
      <c r="HF96" s="2" t="s">
        <v>4</v>
      </c>
      <c r="HG96" s="2"/>
      <c r="HH96" s="2"/>
      <c r="HI96" s="2"/>
      <c r="HJ96" s="2"/>
      <c r="HK96" s="2"/>
      <c r="HL96" s="2"/>
      <c r="HM96" s="2" t="s">
        <v>4</v>
      </c>
      <c r="HN96" s="2" t="s">
        <v>4</v>
      </c>
      <c r="HO96" s="2" t="s">
        <v>4</v>
      </c>
      <c r="HP96" s="2" t="s">
        <v>4</v>
      </c>
      <c r="HQ96" s="2" t="s">
        <v>4</v>
      </c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  <c r="IH96" s="2"/>
      <c r="II96" s="2"/>
      <c r="IJ96" s="2"/>
      <c r="IK96" s="2">
        <v>0</v>
      </c>
      <c r="IL96" s="2"/>
      <c r="IM96" s="2"/>
      <c r="IN96" s="2"/>
      <c r="IO96" s="2"/>
      <c r="IP96" s="2"/>
      <c r="IQ96" s="2"/>
      <c r="IR96" s="2"/>
      <c r="IS96" s="2"/>
      <c r="IT96" s="2"/>
      <c r="IU96" s="2"/>
    </row>
    <row r="97" spans="1:255">
      <c r="A97">
        <v>17</v>
      </c>
      <c r="B97">
        <v>1</v>
      </c>
      <c r="C97">
        <f>ROW(SmtRes!A188)</f>
        <v>188</v>
      </c>
      <c r="D97">
        <f>ROW(EtalonRes!A184)</f>
        <v>184</v>
      </c>
      <c r="E97" t="s">
        <v>4</v>
      </c>
      <c r="F97" t="s">
        <v>172</v>
      </c>
      <c r="G97" t="s">
        <v>173</v>
      </c>
      <c r="H97" t="s">
        <v>158</v>
      </c>
      <c r="I97">
        <f>ROUND((1.5*0.6*1500)/100,9)</f>
        <v>13.5</v>
      </c>
      <c r="J97">
        <v>0</v>
      </c>
      <c r="K97">
        <f>ROUND((1.5*0.6*1500)/100,9)</f>
        <v>13.5</v>
      </c>
      <c r="O97">
        <f t="shared" si="71"/>
        <v>377008.35</v>
      </c>
      <c r="P97">
        <f t="shared" si="72"/>
        <v>107037.26</v>
      </c>
      <c r="Q97">
        <f>(ROUND((ROUND((((ET97*1.1))*AV97*I97),2)*BB97),2)+ROUND((ROUND(((AE97-((EU97*1.1)))*AV97*I97),2)*BS97),2))</f>
        <v>44694.07</v>
      </c>
      <c r="R97">
        <f t="shared" si="73"/>
        <v>21064.97</v>
      </c>
      <c r="S97">
        <f t="shared" si="74"/>
        <v>225277.02</v>
      </c>
      <c r="T97">
        <f t="shared" si="75"/>
        <v>0</v>
      </c>
      <c r="U97">
        <f t="shared" si="76"/>
        <v>391.80834000000004</v>
      </c>
      <c r="V97">
        <f t="shared" si="77"/>
        <v>0</v>
      </c>
      <c r="W97">
        <f t="shared" si="78"/>
        <v>0</v>
      </c>
      <c r="X97">
        <f t="shared" si="79"/>
        <v>207254.86</v>
      </c>
      <c r="Y97">
        <f t="shared" si="80"/>
        <v>96869.119999999995</v>
      </c>
      <c r="AA97">
        <v>-1</v>
      </c>
      <c r="AB97">
        <f t="shared" si="81"/>
        <v>1525.789</v>
      </c>
      <c r="AC97">
        <f>ROUND(((ES97*1)),6)</f>
        <v>974.04</v>
      </c>
      <c r="AD97">
        <f>ROUND(((((ET97*1.1))-((EU97*1.1)))+AE97),6)</f>
        <v>210.24299999999999</v>
      </c>
      <c r="AE97">
        <f>ROUND(((EU97*1.1)),6)</f>
        <v>31.933</v>
      </c>
      <c r="AF97">
        <f>ROUND(((EV97*1.1)),6)</f>
        <v>341.50599999999997</v>
      </c>
      <c r="AG97">
        <f t="shared" si="82"/>
        <v>0</v>
      </c>
      <c r="AH97">
        <f>((EW97*1.1))</f>
        <v>27.720000000000002</v>
      </c>
      <c r="AI97">
        <f>((EX97*1.1))</f>
        <v>0</v>
      </c>
      <c r="AJ97">
        <f t="shared" si="83"/>
        <v>0</v>
      </c>
      <c r="AK97">
        <v>1475.63</v>
      </c>
      <c r="AL97">
        <v>974.04</v>
      </c>
      <c r="AM97">
        <v>191.13</v>
      </c>
      <c r="AN97">
        <v>29.03</v>
      </c>
      <c r="AO97">
        <v>310.45999999999998</v>
      </c>
      <c r="AP97">
        <v>0</v>
      </c>
      <c r="AQ97">
        <v>25.2</v>
      </c>
      <c r="AR97">
        <v>0</v>
      </c>
      <c r="AS97">
        <v>0</v>
      </c>
      <c r="AT97">
        <v>92</v>
      </c>
      <c r="AU97">
        <v>43</v>
      </c>
      <c r="AV97">
        <v>1.0469999999999999</v>
      </c>
      <c r="AW97">
        <v>1</v>
      </c>
      <c r="AZ97">
        <v>1</v>
      </c>
      <c r="BA97">
        <v>46.67</v>
      </c>
      <c r="BB97">
        <v>15.04</v>
      </c>
      <c r="BC97">
        <v>8.14</v>
      </c>
      <c r="BD97" t="s">
        <v>4</v>
      </c>
      <c r="BE97" t="s">
        <v>4</v>
      </c>
      <c r="BF97" t="s">
        <v>4</v>
      </c>
      <c r="BG97" t="s">
        <v>4</v>
      </c>
      <c r="BH97">
        <v>0</v>
      </c>
      <c r="BI97">
        <v>2</v>
      </c>
      <c r="BJ97" t="s">
        <v>174</v>
      </c>
      <c r="BM97">
        <v>320</v>
      </c>
      <c r="BN97">
        <v>0</v>
      </c>
      <c r="BO97" t="s">
        <v>172</v>
      </c>
      <c r="BP97">
        <v>1</v>
      </c>
      <c r="BQ97">
        <v>40</v>
      </c>
      <c r="BR97">
        <v>0</v>
      </c>
      <c r="BS97">
        <v>46.67</v>
      </c>
      <c r="BT97">
        <v>1</v>
      </c>
      <c r="BU97">
        <v>1</v>
      </c>
      <c r="BV97">
        <v>1</v>
      </c>
      <c r="BW97">
        <v>1</v>
      </c>
      <c r="BX97">
        <v>1</v>
      </c>
      <c r="BY97" t="s">
        <v>4</v>
      </c>
      <c r="BZ97">
        <v>92</v>
      </c>
      <c r="CA97">
        <v>43</v>
      </c>
      <c r="CB97" t="s">
        <v>4</v>
      </c>
      <c r="CE97">
        <v>30</v>
      </c>
      <c r="CF97">
        <v>0</v>
      </c>
      <c r="CG97">
        <v>0</v>
      </c>
      <c r="CM97">
        <v>0</v>
      </c>
      <c r="CN97" t="s">
        <v>175</v>
      </c>
      <c r="CO97">
        <v>0</v>
      </c>
      <c r="CP97">
        <f t="shared" si="84"/>
        <v>377008.35</v>
      </c>
      <c r="CQ97">
        <f t="shared" si="85"/>
        <v>7928.69</v>
      </c>
      <c r="CR97">
        <f>(ROUND((ROUND((((ET97*1.1))*AV97*1),2)*BB97),2)+ROUND((ROUND(((AE97-((EU97*1.1)))*AV97*1),2)*BS97),2))</f>
        <v>3310.6</v>
      </c>
      <c r="CS97">
        <f t="shared" si="86"/>
        <v>1560.18</v>
      </c>
      <c r="CT97">
        <f t="shared" si="87"/>
        <v>16687.330000000002</v>
      </c>
      <c r="CU97">
        <f t="shared" si="88"/>
        <v>0</v>
      </c>
      <c r="CV97">
        <f t="shared" si="89"/>
        <v>29.022840000000002</v>
      </c>
      <c r="CW97">
        <f t="shared" si="90"/>
        <v>0</v>
      </c>
      <c r="CX97">
        <f t="shared" si="91"/>
        <v>0</v>
      </c>
      <c r="CY97">
        <f>S97*(BZ97/100)</f>
        <v>207254.8584</v>
      </c>
      <c r="CZ97">
        <f>S97*(CA97/100)</f>
        <v>96869.118599999987</v>
      </c>
      <c r="DB97">
        <v>22</v>
      </c>
      <c r="DC97" t="s">
        <v>4</v>
      </c>
      <c r="DD97" t="s">
        <v>25</v>
      </c>
      <c r="DE97" t="s">
        <v>26</v>
      </c>
      <c r="DF97" t="s">
        <v>26</v>
      </c>
      <c r="DG97" t="s">
        <v>26</v>
      </c>
      <c r="DH97" t="s">
        <v>4</v>
      </c>
      <c r="DI97" t="s">
        <v>26</v>
      </c>
      <c r="DJ97" t="s">
        <v>26</v>
      </c>
      <c r="DK97" t="s">
        <v>4</v>
      </c>
      <c r="DL97" t="s">
        <v>4</v>
      </c>
      <c r="DM97" t="s">
        <v>4</v>
      </c>
      <c r="DN97">
        <v>112</v>
      </c>
      <c r="DO97">
        <v>70</v>
      </c>
      <c r="DP97">
        <v>1.0469999999999999</v>
      </c>
      <c r="DQ97">
        <v>1</v>
      </c>
      <c r="DU97">
        <v>1005</v>
      </c>
      <c r="DV97" t="s">
        <v>158</v>
      </c>
      <c r="DW97" t="s">
        <v>158</v>
      </c>
      <c r="DX97">
        <v>100</v>
      </c>
      <c r="DZ97" t="s">
        <v>4</v>
      </c>
      <c r="EA97" t="s">
        <v>4</v>
      </c>
      <c r="EB97" t="s">
        <v>4</v>
      </c>
      <c r="EC97" t="s">
        <v>4</v>
      </c>
      <c r="EE97">
        <v>69252945</v>
      </c>
      <c r="EF97">
        <v>40</v>
      </c>
      <c r="EG97" t="s">
        <v>62</v>
      </c>
      <c r="EH97">
        <v>0</v>
      </c>
      <c r="EI97" t="s">
        <v>4</v>
      </c>
      <c r="EJ97">
        <v>2</v>
      </c>
      <c r="EK97">
        <v>320</v>
      </c>
      <c r="EL97" t="s">
        <v>63</v>
      </c>
      <c r="EM97" t="s">
        <v>64</v>
      </c>
      <c r="EO97" t="s">
        <v>176</v>
      </c>
      <c r="EQ97">
        <v>1024</v>
      </c>
      <c r="ER97">
        <v>1475.63</v>
      </c>
      <c r="ES97">
        <v>974.04</v>
      </c>
      <c r="ET97">
        <v>191.13</v>
      </c>
      <c r="EU97">
        <v>29.03</v>
      </c>
      <c r="EV97">
        <v>310.45999999999998</v>
      </c>
      <c r="EW97">
        <v>25.2</v>
      </c>
      <c r="EX97">
        <v>0</v>
      </c>
      <c r="EY97">
        <v>0</v>
      </c>
      <c r="FQ97">
        <v>0</v>
      </c>
      <c r="FR97">
        <f t="shared" si="92"/>
        <v>0</v>
      </c>
      <c r="FS97">
        <v>0</v>
      </c>
      <c r="FX97">
        <v>112</v>
      </c>
      <c r="FY97">
        <v>70</v>
      </c>
      <c r="GA97" t="s">
        <v>4</v>
      </c>
      <c r="GD97">
        <v>0</v>
      </c>
      <c r="GF97">
        <v>1166424478</v>
      </c>
      <c r="GG97">
        <v>2</v>
      </c>
      <c r="GH97">
        <v>1</v>
      </c>
      <c r="GI97">
        <v>2</v>
      </c>
      <c r="GJ97">
        <v>0</v>
      </c>
      <c r="GK97">
        <f>ROUND(R97*(S12)/100,2)</f>
        <v>33703.949999999997</v>
      </c>
      <c r="GL97">
        <f t="shared" si="93"/>
        <v>0</v>
      </c>
      <c r="GM97">
        <f t="shared" si="94"/>
        <v>714836.28</v>
      </c>
      <c r="GN97">
        <f t="shared" si="95"/>
        <v>0</v>
      </c>
      <c r="GO97">
        <f t="shared" si="96"/>
        <v>714836.28</v>
      </c>
      <c r="GP97">
        <f t="shared" si="97"/>
        <v>0</v>
      </c>
      <c r="GR97">
        <v>0</v>
      </c>
      <c r="GS97">
        <v>3</v>
      </c>
      <c r="GT97">
        <v>0</v>
      </c>
      <c r="GU97" t="s">
        <v>4</v>
      </c>
      <c r="GV97">
        <f t="shared" si="98"/>
        <v>0</v>
      </c>
      <c r="GW97">
        <v>1</v>
      </c>
      <c r="GX97">
        <f t="shared" si="99"/>
        <v>0</v>
      </c>
      <c r="HA97">
        <v>0</v>
      </c>
      <c r="HB97">
        <v>0</v>
      </c>
      <c r="HC97">
        <f t="shared" si="100"/>
        <v>0</v>
      </c>
      <c r="HE97" t="s">
        <v>4</v>
      </c>
      <c r="HF97" t="s">
        <v>4</v>
      </c>
      <c r="HM97" t="s">
        <v>4</v>
      </c>
      <c r="HN97" t="s">
        <v>4</v>
      </c>
      <c r="HO97" t="s">
        <v>4</v>
      </c>
      <c r="HP97" t="s">
        <v>4</v>
      </c>
      <c r="HQ97" t="s">
        <v>4</v>
      </c>
      <c r="IK97">
        <v>0</v>
      </c>
    </row>
    <row r="98" spans="1:255">
      <c r="A98" s="2">
        <v>18</v>
      </c>
      <c r="B98" s="2">
        <v>1</v>
      </c>
      <c r="C98" s="2">
        <v>182</v>
      </c>
      <c r="D98" s="2"/>
      <c r="E98" s="2" t="s">
        <v>4</v>
      </c>
      <c r="F98" s="2" t="s">
        <v>177</v>
      </c>
      <c r="G98" s="2" t="s">
        <v>178</v>
      </c>
      <c r="H98" s="2" t="s">
        <v>94</v>
      </c>
      <c r="I98" s="2">
        <f>I96*J98</f>
        <v>24</v>
      </c>
      <c r="J98" s="2">
        <v>1.7777777777777777</v>
      </c>
      <c r="K98" s="2">
        <v>1.7777778</v>
      </c>
      <c r="L98" s="2"/>
      <c r="M98" s="2"/>
      <c r="N98" s="2"/>
      <c r="O98" s="2">
        <f t="shared" si="71"/>
        <v>55279.68</v>
      </c>
      <c r="P98" s="2">
        <f t="shared" si="72"/>
        <v>55279.68</v>
      </c>
      <c r="Q98" s="2">
        <f>(ROUND((ROUND(((ET98)*AV98*I98),2)*BB98),2)+ROUND((ROUND(((AE98-(EU98))*AV98*I98),2)*BS98),2))</f>
        <v>0</v>
      </c>
      <c r="R98" s="2">
        <f t="shared" si="73"/>
        <v>0</v>
      </c>
      <c r="S98" s="2">
        <f t="shared" si="74"/>
        <v>0</v>
      </c>
      <c r="T98" s="2">
        <f t="shared" si="75"/>
        <v>0</v>
      </c>
      <c r="U98" s="2">
        <f t="shared" si="76"/>
        <v>0</v>
      </c>
      <c r="V98" s="2">
        <f t="shared" si="77"/>
        <v>0</v>
      </c>
      <c r="W98" s="2">
        <f t="shared" si="78"/>
        <v>0</v>
      </c>
      <c r="X98" s="2">
        <f t="shared" si="79"/>
        <v>0</v>
      </c>
      <c r="Y98" s="2">
        <f t="shared" si="80"/>
        <v>0</v>
      </c>
      <c r="Z98" s="2"/>
      <c r="AA98" s="2">
        <v>-1</v>
      </c>
      <c r="AB98" s="2">
        <f t="shared" si="81"/>
        <v>2303.3200000000002</v>
      </c>
      <c r="AC98" s="2">
        <f>ROUND((ES98),6)</f>
        <v>2303.3200000000002</v>
      </c>
      <c r="AD98" s="2">
        <f>ROUND((((ET98)-(EU98))+AE98),6)</f>
        <v>0</v>
      </c>
      <c r="AE98" s="2">
        <f>ROUND((EU98),6)</f>
        <v>0</v>
      </c>
      <c r="AF98" s="2">
        <f>ROUND((EV98),6)</f>
        <v>0</v>
      </c>
      <c r="AG98" s="2">
        <f t="shared" si="82"/>
        <v>0</v>
      </c>
      <c r="AH98" s="2">
        <f>(EW98)</f>
        <v>0</v>
      </c>
      <c r="AI98" s="2">
        <f>(EX98)</f>
        <v>0</v>
      </c>
      <c r="AJ98" s="2">
        <f t="shared" si="83"/>
        <v>0</v>
      </c>
      <c r="AK98" s="2">
        <v>2303.3200000000002</v>
      </c>
      <c r="AL98" s="2">
        <v>2303.3200000000002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112</v>
      </c>
      <c r="AU98" s="2">
        <v>70</v>
      </c>
      <c r="AV98" s="2">
        <v>1.0469999999999999</v>
      </c>
      <c r="AW98" s="2">
        <v>1</v>
      </c>
      <c r="AX98" s="2"/>
      <c r="AY98" s="2"/>
      <c r="AZ98" s="2">
        <v>1</v>
      </c>
      <c r="BA98" s="2">
        <v>1</v>
      </c>
      <c r="BB98" s="2">
        <v>1</v>
      </c>
      <c r="BC98" s="2">
        <v>1</v>
      </c>
      <c r="BD98" s="2" t="s">
        <v>4</v>
      </c>
      <c r="BE98" s="2" t="s">
        <v>4</v>
      </c>
      <c r="BF98" s="2" t="s">
        <v>4</v>
      </c>
      <c r="BG98" s="2" t="s">
        <v>4</v>
      </c>
      <c r="BH98" s="2">
        <v>3</v>
      </c>
      <c r="BI98" s="2">
        <v>2</v>
      </c>
      <c r="BJ98" s="2" t="s">
        <v>179</v>
      </c>
      <c r="BK98" s="2"/>
      <c r="BL98" s="2"/>
      <c r="BM98" s="2">
        <v>320</v>
      </c>
      <c r="BN98" s="2">
        <v>0</v>
      </c>
      <c r="BO98" s="2" t="s">
        <v>4</v>
      </c>
      <c r="BP98" s="2">
        <v>0</v>
      </c>
      <c r="BQ98" s="2">
        <v>40</v>
      </c>
      <c r="BR98" s="2">
        <v>0</v>
      </c>
      <c r="BS98" s="2">
        <v>1</v>
      </c>
      <c r="BT98" s="2">
        <v>1</v>
      </c>
      <c r="BU98" s="2">
        <v>1</v>
      </c>
      <c r="BV98" s="2">
        <v>1</v>
      </c>
      <c r="BW98" s="2">
        <v>1</v>
      </c>
      <c r="BX98" s="2">
        <v>1</v>
      </c>
      <c r="BY98" s="2" t="s">
        <v>4</v>
      </c>
      <c r="BZ98" s="2">
        <v>112</v>
      </c>
      <c r="CA98" s="2">
        <v>70</v>
      </c>
      <c r="CB98" s="2" t="s">
        <v>4</v>
      </c>
      <c r="CC98" s="2"/>
      <c r="CD98" s="2"/>
      <c r="CE98" s="2">
        <v>30</v>
      </c>
      <c r="CF98" s="2">
        <v>0</v>
      </c>
      <c r="CG98" s="2">
        <v>0</v>
      </c>
      <c r="CH98" s="2"/>
      <c r="CI98" s="2"/>
      <c r="CJ98" s="2"/>
      <c r="CK98" s="2"/>
      <c r="CL98" s="2"/>
      <c r="CM98" s="2">
        <v>0</v>
      </c>
      <c r="CN98" s="2" t="s">
        <v>175</v>
      </c>
      <c r="CO98" s="2">
        <v>0</v>
      </c>
      <c r="CP98" s="2">
        <f t="shared" si="84"/>
        <v>55279.68</v>
      </c>
      <c r="CQ98" s="2">
        <f t="shared" si="85"/>
        <v>2303.3200000000002</v>
      </c>
      <c r="CR98" s="2">
        <f>(ROUND((ROUND(((ET98)*AV98*1),2)*BB98),2)+ROUND((ROUND(((AE98-(EU98))*AV98*1),2)*BS98),2))</f>
        <v>0</v>
      </c>
      <c r="CS98" s="2">
        <f t="shared" si="86"/>
        <v>0</v>
      </c>
      <c r="CT98" s="2">
        <f t="shared" si="87"/>
        <v>0</v>
      </c>
      <c r="CU98" s="2">
        <f t="shared" si="88"/>
        <v>0</v>
      </c>
      <c r="CV98" s="2">
        <f t="shared" si="89"/>
        <v>0</v>
      </c>
      <c r="CW98" s="2">
        <f t="shared" si="90"/>
        <v>0</v>
      </c>
      <c r="CX98" s="2">
        <f t="shared" si="91"/>
        <v>0</v>
      </c>
      <c r="CY98" s="2">
        <f>((S98*BZ98)/100)</f>
        <v>0</v>
      </c>
      <c r="CZ98" s="2">
        <f>((S98*CA98)/100)</f>
        <v>0</v>
      </c>
      <c r="DA98" s="2"/>
      <c r="DB98" s="2"/>
      <c r="DC98" s="2" t="s">
        <v>4</v>
      </c>
      <c r="DD98" s="2" t="s">
        <v>4</v>
      </c>
      <c r="DE98" s="2" t="s">
        <v>4</v>
      </c>
      <c r="DF98" s="2" t="s">
        <v>4</v>
      </c>
      <c r="DG98" s="2" t="s">
        <v>4</v>
      </c>
      <c r="DH98" s="2" t="s">
        <v>4</v>
      </c>
      <c r="DI98" s="2" t="s">
        <v>4</v>
      </c>
      <c r="DJ98" s="2" t="s">
        <v>4</v>
      </c>
      <c r="DK98" s="2" t="s">
        <v>4</v>
      </c>
      <c r="DL98" s="2" t="s">
        <v>4</v>
      </c>
      <c r="DM98" s="2" t="s">
        <v>4</v>
      </c>
      <c r="DN98" s="2">
        <v>0</v>
      </c>
      <c r="DO98" s="2">
        <v>0</v>
      </c>
      <c r="DP98" s="2">
        <v>1</v>
      </c>
      <c r="DQ98" s="2">
        <v>1</v>
      </c>
      <c r="DR98" s="2"/>
      <c r="DS98" s="2"/>
      <c r="DT98" s="2"/>
      <c r="DU98" s="2">
        <v>1009</v>
      </c>
      <c r="DV98" s="2" t="s">
        <v>94</v>
      </c>
      <c r="DW98" s="2" t="s">
        <v>94</v>
      </c>
      <c r="DX98" s="2">
        <v>1000</v>
      </c>
      <c r="DY98" s="2"/>
      <c r="DZ98" s="2" t="s">
        <v>4</v>
      </c>
      <c r="EA98" s="2" t="s">
        <v>4</v>
      </c>
      <c r="EB98" s="2" t="s">
        <v>4</v>
      </c>
      <c r="EC98" s="2" t="s">
        <v>4</v>
      </c>
      <c r="ED98" s="2"/>
      <c r="EE98" s="2">
        <v>69252945</v>
      </c>
      <c r="EF98" s="2">
        <v>40</v>
      </c>
      <c r="EG98" s="2" t="s">
        <v>62</v>
      </c>
      <c r="EH98" s="2">
        <v>0</v>
      </c>
      <c r="EI98" s="2" t="s">
        <v>4</v>
      </c>
      <c r="EJ98" s="2">
        <v>2</v>
      </c>
      <c r="EK98" s="2">
        <v>320</v>
      </c>
      <c r="EL98" s="2" t="s">
        <v>63</v>
      </c>
      <c r="EM98" s="2" t="s">
        <v>64</v>
      </c>
      <c r="EN98" s="2"/>
      <c r="EO98" s="2" t="s">
        <v>176</v>
      </c>
      <c r="EP98" s="2"/>
      <c r="EQ98" s="2">
        <v>1024</v>
      </c>
      <c r="ER98" s="2">
        <v>2303.3200000000002</v>
      </c>
      <c r="ES98" s="2">
        <v>2303.3200000000002</v>
      </c>
      <c r="ET98" s="2">
        <v>0</v>
      </c>
      <c r="EU98" s="2">
        <v>0</v>
      </c>
      <c r="EV98" s="2">
        <v>0</v>
      </c>
      <c r="EW98" s="2">
        <v>0</v>
      </c>
      <c r="EX98" s="2">
        <v>0</v>
      </c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>
        <v>0</v>
      </c>
      <c r="FR98" s="2">
        <f t="shared" si="92"/>
        <v>0</v>
      </c>
      <c r="FS98" s="2">
        <v>0</v>
      </c>
      <c r="FT98" s="2"/>
      <c r="FU98" s="2"/>
      <c r="FV98" s="2"/>
      <c r="FW98" s="2"/>
      <c r="FX98" s="2">
        <v>112</v>
      </c>
      <c r="FY98" s="2">
        <v>70</v>
      </c>
      <c r="FZ98" s="2"/>
      <c r="GA98" s="2" t="s">
        <v>4</v>
      </c>
      <c r="GB98" s="2"/>
      <c r="GC98" s="2"/>
      <c r="GD98" s="2">
        <v>0</v>
      </c>
      <c r="GE98" s="2"/>
      <c r="GF98" s="2">
        <v>-1890025790</v>
      </c>
      <c r="GG98" s="2">
        <v>2</v>
      </c>
      <c r="GH98" s="2">
        <v>1</v>
      </c>
      <c r="GI98" s="2">
        <v>-2</v>
      </c>
      <c r="GJ98" s="2">
        <v>0</v>
      </c>
      <c r="GK98" s="2">
        <f>ROUND(R98*(R12)/100,2)</f>
        <v>0</v>
      </c>
      <c r="GL98" s="2">
        <f t="shared" si="93"/>
        <v>0</v>
      </c>
      <c r="GM98" s="2">
        <f t="shared" si="94"/>
        <v>55279.68</v>
      </c>
      <c r="GN98" s="2">
        <f t="shared" si="95"/>
        <v>0</v>
      </c>
      <c r="GO98" s="2">
        <f t="shared" si="96"/>
        <v>55279.68</v>
      </c>
      <c r="GP98" s="2">
        <f t="shared" si="97"/>
        <v>0</v>
      </c>
      <c r="GQ98" s="2"/>
      <c r="GR98" s="2">
        <v>0</v>
      </c>
      <c r="GS98" s="2">
        <v>3</v>
      </c>
      <c r="GT98" s="2">
        <v>0</v>
      </c>
      <c r="GU98" s="2" t="s">
        <v>4</v>
      </c>
      <c r="GV98" s="2">
        <f t="shared" si="98"/>
        <v>0</v>
      </c>
      <c r="GW98" s="2">
        <v>1</v>
      </c>
      <c r="GX98" s="2">
        <f t="shared" si="99"/>
        <v>0</v>
      </c>
      <c r="GY98" s="2"/>
      <c r="GZ98" s="2"/>
      <c r="HA98" s="2">
        <v>0</v>
      </c>
      <c r="HB98" s="2">
        <v>0</v>
      </c>
      <c r="HC98" s="2">
        <f t="shared" si="100"/>
        <v>0</v>
      </c>
      <c r="HD98" s="2"/>
      <c r="HE98" s="2" t="s">
        <v>4</v>
      </c>
      <c r="HF98" s="2" t="s">
        <v>4</v>
      </c>
      <c r="HG98" s="2"/>
      <c r="HH98" s="2"/>
      <c r="HI98" s="2"/>
      <c r="HJ98" s="2"/>
      <c r="HK98" s="2"/>
      <c r="HL98" s="2"/>
      <c r="HM98" s="2" t="s">
        <v>25</v>
      </c>
      <c r="HN98" s="2" t="s">
        <v>4</v>
      </c>
      <c r="HO98" s="2" t="s">
        <v>4</v>
      </c>
      <c r="HP98" s="2" t="s">
        <v>4</v>
      </c>
      <c r="HQ98" s="2" t="s">
        <v>4</v>
      </c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  <c r="IH98" s="2"/>
      <c r="II98" s="2"/>
      <c r="IJ98" s="2"/>
      <c r="IK98" s="2">
        <v>0</v>
      </c>
      <c r="IL98" s="2"/>
      <c r="IM98" s="2"/>
      <c r="IN98" s="2"/>
      <c r="IO98" s="2"/>
      <c r="IP98" s="2"/>
      <c r="IQ98" s="2"/>
      <c r="IR98" s="2"/>
      <c r="IS98" s="2"/>
      <c r="IT98" s="2"/>
      <c r="IU98" s="2"/>
    </row>
    <row r="99" spans="1:255">
      <c r="A99">
        <v>18</v>
      </c>
      <c r="B99">
        <v>1</v>
      </c>
      <c r="C99">
        <v>187</v>
      </c>
      <c r="E99" t="s">
        <v>4</v>
      </c>
      <c r="F99" t="s">
        <v>177</v>
      </c>
      <c r="G99" t="s">
        <v>178</v>
      </c>
      <c r="H99" t="s">
        <v>94</v>
      </c>
      <c r="I99">
        <f>I97*J99</f>
        <v>24</v>
      </c>
      <c r="J99">
        <v>1.7777777777777777</v>
      </c>
      <c r="K99">
        <v>1.7777778</v>
      </c>
      <c r="O99">
        <f t="shared" si="71"/>
        <v>606418.09</v>
      </c>
      <c r="P99">
        <f t="shared" si="72"/>
        <v>606418.09</v>
      </c>
      <c r="Q99">
        <f>(ROUND((ROUND(((ET99)*AV99*I99),2)*BB99),2)+ROUND((ROUND(((AE99-(EU99))*AV99*I99),2)*BS99),2))</f>
        <v>0</v>
      </c>
      <c r="R99">
        <f t="shared" si="73"/>
        <v>0</v>
      </c>
      <c r="S99">
        <f t="shared" si="74"/>
        <v>0</v>
      </c>
      <c r="T99">
        <f t="shared" si="75"/>
        <v>0</v>
      </c>
      <c r="U99">
        <f t="shared" si="76"/>
        <v>0</v>
      </c>
      <c r="V99">
        <f t="shared" si="77"/>
        <v>0</v>
      </c>
      <c r="W99">
        <f t="shared" si="78"/>
        <v>0</v>
      </c>
      <c r="X99">
        <f t="shared" si="79"/>
        <v>0</v>
      </c>
      <c r="Y99">
        <f t="shared" si="80"/>
        <v>0</v>
      </c>
      <c r="AA99">
        <v>-1</v>
      </c>
      <c r="AB99">
        <f t="shared" si="81"/>
        <v>2303.3200000000002</v>
      </c>
      <c r="AC99">
        <f>ROUND((ES99),6)</f>
        <v>2303.3200000000002</v>
      </c>
      <c r="AD99">
        <f>ROUND((((ET99)-(EU99))+AE99),6)</f>
        <v>0</v>
      </c>
      <c r="AE99">
        <f>ROUND((EU99),6)</f>
        <v>0</v>
      </c>
      <c r="AF99">
        <f>ROUND((EV99),6)</f>
        <v>0</v>
      </c>
      <c r="AG99">
        <f t="shared" si="82"/>
        <v>0</v>
      </c>
      <c r="AH99">
        <f>(EW99)</f>
        <v>0</v>
      </c>
      <c r="AI99">
        <f>(EX99)</f>
        <v>0</v>
      </c>
      <c r="AJ99">
        <f t="shared" si="83"/>
        <v>0</v>
      </c>
      <c r="AK99">
        <v>2303.3200000000002</v>
      </c>
      <c r="AL99">
        <v>2303.3200000000002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1</v>
      </c>
      <c r="AW99">
        <v>1</v>
      </c>
      <c r="AZ99">
        <v>1</v>
      </c>
      <c r="BA99">
        <v>1</v>
      </c>
      <c r="BB99">
        <v>1</v>
      </c>
      <c r="BC99">
        <v>10.97</v>
      </c>
      <c r="BD99" t="s">
        <v>4</v>
      </c>
      <c r="BE99" t="s">
        <v>4</v>
      </c>
      <c r="BF99" t="s">
        <v>4</v>
      </c>
      <c r="BG99" t="s">
        <v>4</v>
      </c>
      <c r="BH99">
        <v>3</v>
      </c>
      <c r="BI99">
        <v>2</v>
      </c>
      <c r="BJ99" t="s">
        <v>179</v>
      </c>
      <c r="BM99">
        <v>320</v>
      </c>
      <c r="BN99">
        <v>0</v>
      </c>
      <c r="BO99" t="s">
        <v>177</v>
      </c>
      <c r="BP99">
        <v>1</v>
      </c>
      <c r="BQ99">
        <v>40</v>
      </c>
      <c r="BR99">
        <v>0</v>
      </c>
      <c r="BS99">
        <v>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4</v>
      </c>
      <c r="BZ99">
        <v>0</v>
      </c>
      <c r="CA99">
        <v>0</v>
      </c>
      <c r="CB99" t="s">
        <v>4</v>
      </c>
      <c r="CE99">
        <v>30</v>
      </c>
      <c r="CF99">
        <v>0</v>
      </c>
      <c r="CG99">
        <v>0</v>
      </c>
      <c r="CM99">
        <v>0</v>
      </c>
      <c r="CN99" t="s">
        <v>175</v>
      </c>
      <c r="CO99">
        <v>0</v>
      </c>
      <c r="CP99">
        <f t="shared" si="84"/>
        <v>606418.09</v>
      </c>
      <c r="CQ99">
        <f t="shared" si="85"/>
        <v>25267.42</v>
      </c>
      <c r="CR99">
        <f>(ROUND((ROUND(((ET99)*AV99*1),2)*BB99),2)+ROUND((ROUND(((AE99-(EU99))*AV99*1),2)*BS99),2))</f>
        <v>0</v>
      </c>
      <c r="CS99">
        <f t="shared" si="86"/>
        <v>0</v>
      </c>
      <c r="CT99">
        <f t="shared" si="87"/>
        <v>0</v>
      </c>
      <c r="CU99">
        <f t="shared" si="88"/>
        <v>0</v>
      </c>
      <c r="CV99">
        <f t="shared" si="89"/>
        <v>0</v>
      </c>
      <c r="CW99">
        <f t="shared" si="90"/>
        <v>0</v>
      </c>
      <c r="CX99">
        <f t="shared" si="91"/>
        <v>0</v>
      </c>
      <c r="CY99">
        <f>S99*(BZ99/100)</f>
        <v>0</v>
      </c>
      <c r="CZ99">
        <f>S99*(CA99/100)</f>
        <v>0</v>
      </c>
      <c r="DC99" t="s">
        <v>4</v>
      </c>
      <c r="DD99" t="s">
        <v>4</v>
      </c>
      <c r="DE99" t="s">
        <v>4</v>
      </c>
      <c r="DF99" t="s">
        <v>4</v>
      </c>
      <c r="DG99" t="s">
        <v>4</v>
      </c>
      <c r="DH99" t="s">
        <v>4</v>
      </c>
      <c r="DI99" t="s">
        <v>4</v>
      </c>
      <c r="DJ99" t="s">
        <v>4</v>
      </c>
      <c r="DK99" t="s">
        <v>4</v>
      </c>
      <c r="DL99" t="s">
        <v>4</v>
      </c>
      <c r="DM99" t="s">
        <v>4</v>
      </c>
      <c r="DN99">
        <v>112</v>
      </c>
      <c r="DO99">
        <v>70</v>
      </c>
      <c r="DP99">
        <v>1.0469999999999999</v>
      </c>
      <c r="DQ99">
        <v>1</v>
      </c>
      <c r="DU99">
        <v>1009</v>
      </c>
      <c r="DV99" t="s">
        <v>94</v>
      </c>
      <c r="DW99" t="s">
        <v>94</v>
      </c>
      <c r="DX99">
        <v>1000</v>
      </c>
      <c r="DZ99" t="s">
        <v>4</v>
      </c>
      <c r="EA99" t="s">
        <v>4</v>
      </c>
      <c r="EB99" t="s">
        <v>4</v>
      </c>
      <c r="EC99" t="s">
        <v>4</v>
      </c>
      <c r="EE99">
        <v>69252945</v>
      </c>
      <c r="EF99">
        <v>40</v>
      </c>
      <c r="EG99" t="s">
        <v>62</v>
      </c>
      <c r="EH99">
        <v>0</v>
      </c>
      <c r="EI99" t="s">
        <v>4</v>
      </c>
      <c r="EJ99">
        <v>2</v>
      </c>
      <c r="EK99">
        <v>320</v>
      </c>
      <c r="EL99" t="s">
        <v>63</v>
      </c>
      <c r="EM99" t="s">
        <v>64</v>
      </c>
      <c r="EO99" t="s">
        <v>176</v>
      </c>
      <c r="EQ99">
        <v>1024</v>
      </c>
      <c r="ER99">
        <v>2303.3200000000002</v>
      </c>
      <c r="ES99">
        <v>2303.3200000000002</v>
      </c>
      <c r="ET99">
        <v>0</v>
      </c>
      <c r="EU99">
        <v>0</v>
      </c>
      <c r="EV99">
        <v>0</v>
      </c>
      <c r="EW99">
        <v>0</v>
      </c>
      <c r="EX99">
        <v>0</v>
      </c>
      <c r="FQ99">
        <v>0</v>
      </c>
      <c r="FR99">
        <f t="shared" si="92"/>
        <v>0</v>
      </c>
      <c r="FS99">
        <v>0</v>
      </c>
      <c r="FX99">
        <v>112</v>
      </c>
      <c r="FY99">
        <v>70</v>
      </c>
      <c r="GA99" t="s">
        <v>4</v>
      </c>
      <c r="GD99">
        <v>0</v>
      </c>
      <c r="GF99">
        <v>-1890025790</v>
      </c>
      <c r="GG99">
        <v>2</v>
      </c>
      <c r="GH99">
        <v>1</v>
      </c>
      <c r="GI99">
        <v>2</v>
      </c>
      <c r="GJ99">
        <v>0</v>
      </c>
      <c r="GK99">
        <f>ROUND(R99*(S12)/100,2)</f>
        <v>0</v>
      </c>
      <c r="GL99">
        <f t="shared" si="93"/>
        <v>0</v>
      </c>
      <c r="GM99">
        <f t="shared" si="94"/>
        <v>606418.09</v>
      </c>
      <c r="GN99">
        <f t="shared" si="95"/>
        <v>0</v>
      </c>
      <c r="GO99">
        <f t="shared" si="96"/>
        <v>606418.09</v>
      </c>
      <c r="GP99">
        <f t="shared" si="97"/>
        <v>0</v>
      </c>
      <c r="GR99">
        <v>0</v>
      </c>
      <c r="GS99">
        <v>3</v>
      </c>
      <c r="GT99">
        <v>0</v>
      </c>
      <c r="GU99" t="s">
        <v>4</v>
      </c>
      <c r="GV99">
        <f t="shared" si="98"/>
        <v>0</v>
      </c>
      <c r="GW99">
        <v>1</v>
      </c>
      <c r="GX99">
        <f t="shared" si="99"/>
        <v>0</v>
      </c>
      <c r="HA99">
        <v>0</v>
      </c>
      <c r="HB99">
        <v>0</v>
      </c>
      <c r="HC99">
        <f t="shared" si="100"/>
        <v>0</v>
      </c>
      <c r="HE99" t="s">
        <v>4</v>
      </c>
      <c r="HF99" t="s">
        <v>4</v>
      </c>
      <c r="HM99" t="s">
        <v>25</v>
      </c>
      <c r="HN99" t="s">
        <v>4</v>
      </c>
      <c r="HO99" t="s">
        <v>4</v>
      </c>
      <c r="HP99" t="s">
        <v>4</v>
      </c>
      <c r="HQ99" t="s">
        <v>4</v>
      </c>
      <c r="IK99">
        <v>0</v>
      </c>
    </row>
    <row r="101" spans="1:255">
      <c r="A101" s="3">
        <v>51</v>
      </c>
      <c r="B101" s="3">
        <f>B24</f>
        <v>1</v>
      </c>
      <c r="C101" s="3">
        <f>A24</f>
        <v>4</v>
      </c>
      <c r="D101" s="3">
        <f>ROW(A24)</f>
        <v>24</v>
      </c>
      <c r="E101" s="3"/>
      <c r="F101" s="3" t="str">
        <f>IF(F24&lt;&gt;"",F24,"")</f>
        <v>Новый раздел</v>
      </c>
      <c r="G101" s="3" t="str">
        <f>IF(G24&lt;&gt;"",G24,"")</f>
        <v>Строительные работы</v>
      </c>
      <c r="H101" s="3">
        <v>0</v>
      </c>
      <c r="I101" s="3"/>
      <c r="J101" s="3"/>
      <c r="K101" s="3"/>
      <c r="L101" s="3"/>
      <c r="M101" s="3"/>
      <c r="N101" s="3"/>
      <c r="O101" s="3">
        <f t="shared" ref="O101:T101" si="109">ROUND(AB101,2)</f>
        <v>1083821.95</v>
      </c>
      <c r="P101" s="3">
        <f t="shared" si="109"/>
        <v>1056747.45</v>
      </c>
      <c r="Q101" s="3">
        <f t="shared" si="109"/>
        <v>594.62</v>
      </c>
      <c r="R101" s="3">
        <f t="shared" si="109"/>
        <v>77.89</v>
      </c>
      <c r="S101" s="3">
        <f t="shared" si="109"/>
        <v>26479.88</v>
      </c>
      <c r="T101" s="3">
        <f t="shared" si="109"/>
        <v>0</v>
      </c>
      <c r="U101" s="3">
        <f>AH101</f>
        <v>2132.6121447400001</v>
      </c>
      <c r="V101" s="3">
        <f>AI101</f>
        <v>0</v>
      </c>
      <c r="W101" s="3">
        <f>ROUND(AJ101,2)</f>
        <v>0</v>
      </c>
      <c r="X101" s="3">
        <f>ROUND(AK101,2)</f>
        <v>25479.84</v>
      </c>
      <c r="Y101" s="3">
        <f>ROUND(AL101,2)</f>
        <v>22673.47</v>
      </c>
      <c r="Z101" s="3"/>
      <c r="AA101" s="3"/>
      <c r="AB101" s="3">
        <f>ROUND(SUMIF(AA28:AA99,"=70335979",O28:O99),2)</f>
        <v>1083821.95</v>
      </c>
      <c r="AC101" s="3">
        <f>ROUND(SUMIF(AA28:AA99,"=70335979",P28:P99),2)</f>
        <v>1056747.45</v>
      </c>
      <c r="AD101" s="3">
        <f>ROUND(SUMIF(AA28:AA99,"=70335979",Q28:Q99),2)</f>
        <v>594.62</v>
      </c>
      <c r="AE101" s="3">
        <f>ROUND(SUMIF(AA28:AA99,"=70335979",R28:R99),2)</f>
        <v>77.89</v>
      </c>
      <c r="AF101" s="3">
        <f>ROUND(SUMIF(AA28:AA99,"=70335979",S28:S99),2)</f>
        <v>26479.88</v>
      </c>
      <c r="AG101" s="3">
        <f>ROUND(SUMIF(AA28:AA99,"=70335979",T28:T99),2)</f>
        <v>0</v>
      </c>
      <c r="AH101" s="3">
        <f>SUMIF(AA28:AA99,"=70335979",U28:U99)</f>
        <v>2132.6121447400001</v>
      </c>
      <c r="AI101" s="3">
        <f>SUMIF(AA28:AA99,"=70335979",V28:V99)</f>
        <v>0</v>
      </c>
      <c r="AJ101" s="3">
        <f>ROUND(SUMIF(AA28:AA99,"=70335979",W28:W99),2)</f>
        <v>0</v>
      </c>
      <c r="AK101" s="3">
        <f>ROUND(SUMIF(AA28:AA99,"=70335979",X28:X99),2)</f>
        <v>25479.84</v>
      </c>
      <c r="AL101" s="3">
        <f>ROUND(SUMIF(AA28:AA99,"=70335979",Y28:Y99),2)</f>
        <v>22673.47</v>
      </c>
      <c r="AM101" s="3"/>
      <c r="AN101" s="3"/>
      <c r="AO101" s="3">
        <f t="shared" ref="AO101:BD101" si="110">ROUND(BX101,2)</f>
        <v>0</v>
      </c>
      <c r="AP101" s="3">
        <f t="shared" si="110"/>
        <v>0</v>
      </c>
      <c r="AQ101" s="3">
        <f t="shared" si="110"/>
        <v>0</v>
      </c>
      <c r="AR101" s="3">
        <f t="shared" si="110"/>
        <v>1132111.58</v>
      </c>
      <c r="AS101" s="3">
        <f t="shared" si="110"/>
        <v>1132111.58</v>
      </c>
      <c r="AT101" s="3">
        <f t="shared" si="110"/>
        <v>0</v>
      </c>
      <c r="AU101" s="3">
        <f t="shared" si="110"/>
        <v>0</v>
      </c>
      <c r="AV101" s="3">
        <f t="shared" si="110"/>
        <v>1056747.45</v>
      </c>
      <c r="AW101" s="3">
        <f t="shared" si="110"/>
        <v>1056747.45</v>
      </c>
      <c r="AX101" s="3">
        <f t="shared" si="110"/>
        <v>0</v>
      </c>
      <c r="AY101" s="3">
        <f t="shared" si="110"/>
        <v>1056747.45</v>
      </c>
      <c r="AZ101" s="3">
        <f t="shared" si="110"/>
        <v>0</v>
      </c>
      <c r="BA101" s="3">
        <f t="shared" si="110"/>
        <v>0</v>
      </c>
      <c r="BB101" s="3">
        <f t="shared" si="110"/>
        <v>0</v>
      </c>
      <c r="BC101" s="3">
        <f t="shared" si="110"/>
        <v>0</v>
      </c>
      <c r="BD101" s="3">
        <f t="shared" si="110"/>
        <v>0</v>
      </c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>
        <f>ROUND(SUMIF(AA28:AA99,"=70335979",FQ28:FQ99),2)</f>
        <v>0</v>
      </c>
      <c r="BY101" s="3">
        <f>ROUND(SUMIF(AA28:AA99,"=70335979",FR28:FR99),2)</f>
        <v>0</v>
      </c>
      <c r="BZ101" s="3">
        <f>ROUND(SUMIF(AA28:AA99,"=70335979",GL28:GL99),2)</f>
        <v>0</v>
      </c>
      <c r="CA101" s="3">
        <f>ROUND(SUMIF(AA28:AA99,"=70335979",GM28:GM99),2)</f>
        <v>1132111.58</v>
      </c>
      <c r="CB101" s="3">
        <f>ROUND(SUMIF(AA28:AA99,"=70335979",GN28:GN99),2)</f>
        <v>1132111.58</v>
      </c>
      <c r="CC101" s="3">
        <f>ROUND(SUMIF(AA28:AA99,"=70335979",GO28:GO99),2)</f>
        <v>0</v>
      </c>
      <c r="CD101" s="3">
        <f>ROUND(SUMIF(AA28:AA99,"=70335979",GP28:GP99),2)</f>
        <v>0</v>
      </c>
      <c r="CE101" s="3">
        <f>AC101-BX101</f>
        <v>1056747.45</v>
      </c>
      <c r="CF101" s="3">
        <f>AC101-BY101</f>
        <v>1056747.45</v>
      </c>
      <c r="CG101" s="3">
        <f>BX101-BZ101</f>
        <v>0</v>
      </c>
      <c r="CH101" s="3">
        <f>AC101-BX101-BY101+BZ101</f>
        <v>1056747.45</v>
      </c>
      <c r="CI101" s="3">
        <f>BY101-BZ101</f>
        <v>0</v>
      </c>
      <c r="CJ101" s="3">
        <f>ROUND(SUMIF(AA28:AA99,"=70335979",GX28:GX99),2)</f>
        <v>0</v>
      </c>
      <c r="CK101" s="3">
        <f>ROUND(SUMIF(AA28:AA99,"=70335979",GY28:GY99),2)</f>
        <v>0</v>
      </c>
      <c r="CL101" s="3">
        <f>ROUND(SUMIF(AA28:AA99,"=70335979",GZ28:GZ99),2)</f>
        <v>0</v>
      </c>
      <c r="CM101" s="3">
        <f>ROUND(SUMIF(AA28:AA99,"=70335979",HD28:HD99),2)</f>
        <v>0</v>
      </c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4">
        <f t="shared" ref="DG101:DL101" si="111">ROUND(DT101,2)</f>
        <v>7434692.1100000003</v>
      </c>
      <c r="DH101" s="4">
        <f t="shared" si="111"/>
        <v>6190358.8300000001</v>
      </c>
      <c r="DI101" s="4">
        <f t="shared" si="111"/>
        <v>8517.2800000000007</v>
      </c>
      <c r="DJ101" s="4">
        <f t="shared" si="111"/>
        <v>3635.11</v>
      </c>
      <c r="DK101" s="4">
        <f t="shared" si="111"/>
        <v>1235816</v>
      </c>
      <c r="DL101" s="4">
        <f t="shared" si="111"/>
        <v>0</v>
      </c>
      <c r="DM101" s="4">
        <f>DZ101</f>
        <v>2132.6121447400001</v>
      </c>
      <c r="DN101" s="4">
        <f>EA101</f>
        <v>0</v>
      </c>
      <c r="DO101" s="4">
        <f>ROUND(EB101,2)</f>
        <v>0</v>
      </c>
      <c r="DP101" s="4">
        <f>ROUND(EC101,2)</f>
        <v>983989.04</v>
      </c>
      <c r="DQ101" s="4">
        <f>ROUND(ED101,2)</f>
        <v>550291.82999999996</v>
      </c>
      <c r="DR101" s="4"/>
      <c r="DS101" s="4"/>
      <c r="DT101" s="4">
        <f>ROUND(SUMIF(AA28:AA99,"=70335976",O28:O99),2)</f>
        <v>7434692.1100000003</v>
      </c>
      <c r="DU101" s="4">
        <f>ROUND(SUMIF(AA28:AA99,"=70335976",P28:P99),2)</f>
        <v>6190358.8300000001</v>
      </c>
      <c r="DV101" s="4">
        <f>ROUND(SUMIF(AA28:AA99,"=70335976",Q28:Q99),2)</f>
        <v>8517.2800000000007</v>
      </c>
      <c r="DW101" s="4">
        <f>ROUND(SUMIF(AA28:AA99,"=70335976",R28:R99),2)</f>
        <v>3635.11</v>
      </c>
      <c r="DX101" s="4">
        <f>ROUND(SUMIF(AA28:AA99,"=70335976",S28:S99),2)</f>
        <v>1235816</v>
      </c>
      <c r="DY101" s="4">
        <f>ROUND(SUMIF(AA28:AA99,"=70335976",T28:T99),2)</f>
        <v>0</v>
      </c>
      <c r="DZ101" s="4">
        <f>SUMIF(AA28:AA99,"=70335976",U28:U99)</f>
        <v>2132.6121447400001</v>
      </c>
      <c r="EA101" s="4">
        <f>SUMIF(AA28:AA99,"=70335976",V28:V99)</f>
        <v>0</v>
      </c>
      <c r="EB101" s="4">
        <f>ROUND(SUMIF(AA28:AA99,"=70335976",W28:W99),2)</f>
        <v>0</v>
      </c>
      <c r="EC101" s="4">
        <f>ROUND(SUMIF(AA28:AA99,"=70335976",X28:X99),2)</f>
        <v>983989.04</v>
      </c>
      <c r="ED101" s="4">
        <f>ROUND(SUMIF(AA28:AA99,"=70335976",Y28:Y99),2)</f>
        <v>550291.82999999996</v>
      </c>
      <c r="EE101" s="4"/>
      <c r="EF101" s="4"/>
      <c r="EG101" s="4">
        <f t="shared" ref="EG101:EV101" si="112">ROUND(FP101,2)</f>
        <v>0</v>
      </c>
      <c r="EH101" s="4">
        <f t="shared" si="112"/>
        <v>0</v>
      </c>
      <c r="EI101" s="4">
        <f t="shared" si="112"/>
        <v>0</v>
      </c>
      <c r="EJ101" s="4">
        <f t="shared" si="112"/>
        <v>8974789.1500000004</v>
      </c>
      <c r="EK101" s="4">
        <f t="shared" si="112"/>
        <v>8974789.1500000004</v>
      </c>
      <c r="EL101" s="4">
        <f t="shared" si="112"/>
        <v>0</v>
      </c>
      <c r="EM101" s="4">
        <f t="shared" si="112"/>
        <v>0</v>
      </c>
      <c r="EN101" s="4">
        <f t="shared" si="112"/>
        <v>6190358.8300000001</v>
      </c>
      <c r="EO101" s="4">
        <f t="shared" si="112"/>
        <v>6190358.8300000001</v>
      </c>
      <c r="EP101" s="4">
        <f t="shared" si="112"/>
        <v>0</v>
      </c>
      <c r="EQ101" s="4">
        <f t="shared" si="112"/>
        <v>6190358.8300000001</v>
      </c>
      <c r="ER101" s="4">
        <f t="shared" si="112"/>
        <v>0</v>
      </c>
      <c r="ES101" s="4">
        <f t="shared" si="112"/>
        <v>0</v>
      </c>
      <c r="ET101" s="4">
        <f t="shared" si="112"/>
        <v>0</v>
      </c>
      <c r="EU101" s="4">
        <f t="shared" si="112"/>
        <v>0</v>
      </c>
      <c r="EV101" s="4">
        <f t="shared" si="112"/>
        <v>0</v>
      </c>
      <c r="EW101" s="4"/>
      <c r="EX101" s="4"/>
      <c r="EY101" s="4"/>
      <c r="EZ101" s="4"/>
      <c r="FA101" s="4"/>
      <c r="FB101" s="4"/>
      <c r="FC101" s="4"/>
      <c r="FD101" s="4"/>
      <c r="FE101" s="4"/>
      <c r="FF101" s="4"/>
      <c r="FG101" s="4"/>
      <c r="FH101" s="4"/>
      <c r="FI101" s="4"/>
      <c r="FJ101" s="4"/>
      <c r="FK101" s="4"/>
      <c r="FL101" s="4"/>
      <c r="FM101" s="4"/>
      <c r="FN101" s="4"/>
      <c r="FO101" s="4"/>
      <c r="FP101" s="4">
        <f>ROUND(SUMIF(AA28:AA99,"=70335976",FQ28:FQ99),2)</f>
        <v>0</v>
      </c>
      <c r="FQ101" s="4">
        <f>ROUND(SUMIF(AA28:AA99,"=70335976",FR28:FR99),2)</f>
        <v>0</v>
      </c>
      <c r="FR101" s="4">
        <f>ROUND(SUMIF(AA28:AA99,"=70335976",GL28:GL99),2)</f>
        <v>0</v>
      </c>
      <c r="FS101" s="4">
        <f>ROUND(SUMIF(AA28:AA99,"=70335976",GM28:GM99),2)</f>
        <v>8974789.1500000004</v>
      </c>
      <c r="FT101" s="4">
        <f>ROUND(SUMIF(AA28:AA99,"=70335976",GN28:GN99),2)</f>
        <v>8974789.1500000004</v>
      </c>
      <c r="FU101" s="4">
        <f>ROUND(SUMIF(AA28:AA99,"=70335976",GO28:GO99),2)</f>
        <v>0</v>
      </c>
      <c r="FV101" s="4">
        <f>ROUND(SUMIF(AA28:AA99,"=70335976",GP28:GP99),2)</f>
        <v>0</v>
      </c>
      <c r="FW101" s="4">
        <f>DU101-FP101</f>
        <v>6190358.8300000001</v>
      </c>
      <c r="FX101" s="4">
        <f>DU101-FQ101</f>
        <v>6190358.8300000001</v>
      </c>
      <c r="FY101" s="4">
        <f>FP101-FR101</f>
        <v>0</v>
      </c>
      <c r="FZ101" s="4">
        <f>DU101-FP101-FQ101+FR101</f>
        <v>6190358.8300000001</v>
      </c>
      <c r="GA101" s="4">
        <f>FQ101-FR101</f>
        <v>0</v>
      </c>
      <c r="GB101" s="4">
        <f>ROUND(SUMIF(AA28:AA99,"=70335976",GX28:GX99),2)</f>
        <v>0</v>
      </c>
      <c r="GC101" s="4">
        <f>ROUND(SUMIF(AA28:AA99,"=70335976",GY28:GY99),2)</f>
        <v>0</v>
      </c>
      <c r="GD101" s="4">
        <f>ROUND(SUMIF(AA28:AA99,"=70335976",GZ28:GZ99),2)</f>
        <v>0</v>
      </c>
      <c r="GE101" s="4">
        <f>ROUND(SUMIF(AA28:AA99,"=70335976",HD28:HD99),2)</f>
        <v>0</v>
      </c>
      <c r="GF101" s="4"/>
      <c r="GG101" s="4"/>
      <c r="GH101" s="4"/>
      <c r="GI101" s="4"/>
      <c r="GJ101" s="4"/>
      <c r="GK101" s="4"/>
      <c r="GL101" s="4"/>
      <c r="GM101" s="4"/>
      <c r="GN101" s="4"/>
      <c r="GO101" s="4"/>
      <c r="GP101" s="4"/>
      <c r="GQ101" s="4"/>
      <c r="GR101" s="4"/>
      <c r="GS101" s="4"/>
      <c r="GT101" s="4"/>
      <c r="GU101" s="4"/>
      <c r="GV101" s="4"/>
      <c r="GW101" s="4"/>
      <c r="GX101" s="4">
        <v>0</v>
      </c>
    </row>
    <row r="103" spans="1:255">
      <c r="A103" s="5">
        <v>50</v>
      </c>
      <c r="B103" s="5">
        <v>0</v>
      </c>
      <c r="C103" s="5">
        <v>0</v>
      </c>
      <c r="D103" s="5">
        <v>1</v>
      </c>
      <c r="E103" s="5">
        <v>201</v>
      </c>
      <c r="F103" s="5">
        <f>ROUND(Source!O101,O103)</f>
        <v>1083821.95</v>
      </c>
      <c r="G103" s="5" t="s">
        <v>180</v>
      </c>
      <c r="H103" s="5" t="s">
        <v>181</v>
      </c>
      <c r="I103" s="5"/>
      <c r="J103" s="5"/>
      <c r="K103" s="5">
        <v>201</v>
      </c>
      <c r="L103" s="5">
        <v>1</v>
      </c>
      <c r="M103" s="5">
        <v>3</v>
      </c>
      <c r="N103" s="5" t="s">
        <v>4</v>
      </c>
      <c r="O103" s="5">
        <v>2</v>
      </c>
      <c r="P103" s="5">
        <f>ROUND(Source!DG101,O103)</f>
        <v>7434692.1100000003</v>
      </c>
      <c r="Q103" s="5"/>
      <c r="R103" s="5"/>
      <c r="S103" s="5"/>
      <c r="T103" s="5"/>
      <c r="U103" s="5"/>
      <c r="V103" s="5"/>
      <c r="W103" s="5">
        <v>878454.82</v>
      </c>
      <c r="X103" s="5">
        <v>1</v>
      </c>
      <c r="Y103" s="5">
        <v>878454.82</v>
      </c>
      <c r="Z103" s="5">
        <v>4790060.95</v>
      </c>
      <c r="AA103" s="5">
        <v>1</v>
      </c>
      <c r="AB103" s="5">
        <v>4790060.95</v>
      </c>
    </row>
    <row r="104" spans="1:255">
      <c r="A104" s="5">
        <v>50</v>
      </c>
      <c r="B104" s="5">
        <v>0</v>
      </c>
      <c r="C104" s="5">
        <v>0</v>
      </c>
      <c r="D104" s="5">
        <v>1</v>
      </c>
      <c r="E104" s="5">
        <v>202</v>
      </c>
      <c r="F104" s="5">
        <f>ROUND(Source!P101,O104)</f>
        <v>1056747.45</v>
      </c>
      <c r="G104" s="5" t="s">
        <v>182</v>
      </c>
      <c r="H104" s="5" t="s">
        <v>183</v>
      </c>
      <c r="I104" s="5"/>
      <c r="J104" s="5"/>
      <c r="K104" s="5">
        <v>202</v>
      </c>
      <c r="L104" s="5">
        <v>2</v>
      </c>
      <c r="M104" s="5">
        <v>3</v>
      </c>
      <c r="N104" s="5" t="s">
        <v>4</v>
      </c>
      <c r="O104" s="5">
        <v>2</v>
      </c>
      <c r="P104" s="5">
        <f>ROUND(Source!DH101,O104)</f>
        <v>6190358.8300000001</v>
      </c>
      <c r="Q104" s="5"/>
      <c r="R104" s="5"/>
      <c r="S104" s="5"/>
      <c r="T104" s="5"/>
      <c r="U104" s="5"/>
      <c r="V104" s="5"/>
      <c r="W104" s="5">
        <v>858826.17</v>
      </c>
      <c r="X104" s="5">
        <v>1</v>
      </c>
      <c r="Y104" s="5">
        <v>858826.17</v>
      </c>
      <c r="Z104" s="5">
        <v>3882909.62</v>
      </c>
      <c r="AA104" s="5">
        <v>1</v>
      </c>
      <c r="AB104" s="5">
        <v>3882909.62</v>
      </c>
    </row>
    <row r="105" spans="1:255">
      <c r="A105" s="5">
        <v>50</v>
      </c>
      <c r="B105" s="5">
        <v>0</v>
      </c>
      <c r="C105" s="5">
        <v>0</v>
      </c>
      <c r="D105" s="5">
        <v>1</v>
      </c>
      <c r="E105" s="5">
        <v>222</v>
      </c>
      <c r="F105" s="5">
        <f>ROUND(Source!AO101,O105)</f>
        <v>0</v>
      </c>
      <c r="G105" s="5" t="s">
        <v>184</v>
      </c>
      <c r="H105" s="5" t="s">
        <v>185</v>
      </c>
      <c r="I105" s="5"/>
      <c r="J105" s="5"/>
      <c r="K105" s="5">
        <v>222</v>
      </c>
      <c r="L105" s="5">
        <v>3</v>
      </c>
      <c r="M105" s="5">
        <v>3</v>
      </c>
      <c r="N105" s="5" t="s">
        <v>4</v>
      </c>
      <c r="O105" s="5">
        <v>2</v>
      </c>
      <c r="P105" s="5">
        <f>ROUND(Source!EG101,O105)</f>
        <v>0</v>
      </c>
      <c r="Q105" s="5"/>
      <c r="R105" s="5"/>
      <c r="S105" s="5"/>
      <c r="T105" s="5"/>
      <c r="U105" s="5"/>
      <c r="V105" s="5"/>
      <c r="W105" s="5">
        <v>0</v>
      </c>
      <c r="X105" s="5">
        <v>1</v>
      </c>
      <c r="Y105" s="5">
        <v>0</v>
      </c>
      <c r="Z105" s="5">
        <v>0</v>
      </c>
      <c r="AA105" s="5">
        <v>1</v>
      </c>
      <c r="AB105" s="5">
        <v>0</v>
      </c>
    </row>
    <row r="106" spans="1:255">
      <c r="A106" s="5">
        <v>50</v>
      </c>
      <c r="B106" s="5">
        <v>0</v>
      </c>
      <c r="C106" s="5">
        <v>0</v>
      </c>
      <c r="D106" s="5">
        <v>1</v>
      </c>
      <c r="E106" s="5">
        <v>225</v>
      </c>
      <c r="F106" s="5">
        <f>ROUND(Source!AV101,O106)</f>
        <v>1056747.45</v>
      </c>
      <c r="G106" s="5" t="s">
        <v>186</v>
      </c>
      <c r="H106" s="5" t="s">
        <v>187</v>
      </c>
      <c r="I106" s="5"/>
      <c r="J106" s="5"/>
      <c r="K106" s="5">
        <v>225</v>
      </c>
      <c r="L106" s="5">
        <v>4</v>
      </c>
      <c r="M106" s="5">
        <v>3</v>
      </c>
      <c r="N106" s="5" t="s">
        <v>4</v>
      </c>
      <c r="O106" s="5">
        <v>2</v>
      </c>
      <c r="P106" s="5">
        <f>ROUND(Source!EN101,O106)</f>
        <v>6190358.8300000001</v>
      </c>
      <c r="Q106" s="5"/>
      <c r="R106" s="5"/>
      <c r="S106" s="5"/>
      <c r="T106" s="5"/>
      <c r="U106" s="5"/>
      <c r="V106" s="5"/>
      <c r="W106" s="5">
        <v>858826.17</v>
      </c>
      <c r="X106" s="5">
        <v>1</v>
      </c>
      <c r="Y106" s="5">
        <v>858826.17</v>
      </c>
      <c r="Z106" s="5">
        <v>3882909.62</v>
      </c>
      <c r="AA106" s="5">
        <v>1</v>
      </c>
      <c r="AB106" s="5">
        <v>3882909.62</v>
      </c>
    </row>
    <row r="107" spans="1:255">
      <c r="A107" s="5">
        <v>50</v>
      </c>
      <c r="B107" s="5">
        <v>0</v>
      </c>
      <c r="C107" s="5">
        <v>0</v>
      </c>
      <c r="D107" s="5">
        <v>1</v>
      </c>
      <c r="E107" s="5">
        <v>226</v>
      </c>
      <c r="F107" s="5">
        <f>ROUND(Source!AW101,O107)</f>
        <v>1056747.45</v>
      </c>
      <c r="G107" s="5" t="s">
        <v>188</v>
      </c>
      <c r="H107" s="5" t="s">
        <v>189</v>
      </c>
      <c r="I107" s="5"/>
      <c r="J107" s="5"/>
      <c r="K107" s="5">
        <v>226</v>
      </c>
      <c r="L107" s="5">
        <v>5</v>
      </c>
      <c r="M107" s="5">
        <v>3</v>
      </c>
      <c r="N107" s="5" t="s">
        <v>4</v>
      </c>
      <c r="O107" s="5">
        <v>2</v>
      </c>
      <c r="P107" s="5">
        <f>ROUND(Source!EO101,O107)</f>
        <v>6190358.8300000001</v>
      </c>
      <c r="Q107" s="5"/>
      <c r="R107" s="5"/>
      <c r="S107" s="5"/>
      <c r="T107" s="5"/>
      <c r="U107" s="5"/>
      <c r="V107" s="5"/>
      <c r="W107" s="5">
        <v>858826.17</v>
      </c>
      <c r="X107" s="5">
        <v>1</v>
      </c>
      <c r="Y107" s="5">
        <v>858826.17</v>
      </c>
      <c r="Z107" s="5">
        <v>3882909.62</v>
      </c>
      <c r="AA107" s="5">
        <v>1</v>
      </c>
      <c r="AB107" s="5">
        <v>3882909.62</v>
      </c>
    </row>
    <row r="108" spans="1:255">
      <c r="A108" s="5">
        <v>50</v>
      </c>
      <c r="B108" s="5">
        <v>0</v>
      </c>
      <c r="C108" s="5">
        <v>0</v>
      </c>
      <c r="D108" s="5">
        <v>1</v>
      </c>
      <c r="E108" s="5">
        <v>227</v>
      </c>
      <c r="F108" s="5">
        <f>ROUND(Source!AX101,O108)</f>
        <v>0</v>
      </c>
      <c r="G108" s="5" t="s">
        <v>190</v>
      </c>
      <c r="H108" s="5" t="s">
        <v>191</v>
      </c>
      <c r="I108" s="5"/>
      <c r="J108" s="5"/>
      <c r="K108" s="5">
        <v>227</v>
      </c>
      <c r="L108" s="5">
        <v>6</v>
      </c>
      <c r="M108" s="5">
        <v>3</v>
      </c>
      <c r="N108" s="5" t="s">
        <v>4</v>
      </c>
      <c r="O108" s="5">
        <v>2</v>
      </c>
      <c r="P108" s="5">
        <f>ROUND(Source!EP101,O108)</f>
        <v>0</v>
      </c>
      <c r="Q108" s="5"/>
      <c r="R108" s="5"/>
      <c r="S108" s="5"/>
      <c r="T108" s="5"/>
      <c r="U108" s="5"/>
      <c r="V108" s="5"/>
      <c r="W108" s="5">
        <v>0</v>
      </c>
      <c r="X108" s="5">
        <v>1</v>
      </c>
      <c r="Y108" s="5">
        <v>0</v>
      </c>
      <c r="Z108" s="5">
        <v>0</v>
      </c>
      <c r="AA108" s="5">
        <v>1</v>
      </c>
      <c r="AB108" s="5">
        <v>0</v>
      </c>
    </row>
    <row r="109" spans="1:255">
      <c r="A109" s="5">
        <v>50</v>
      </c>
      <c r="B109" s="5">
        <v>0</v>
      </c>
      <c r="C109" s="5">
        <v>0</v>
      </c>
      <c r="D109" s="5">
        <v>1</v>
      </c>
      <c r="E109" s="5">
        <v>228</v>
      </c>
      <c r="F109" s="5">
        <f>ROUND(Source!AY101,O109)</f>
        <v>1056747.45</v>
      </c>
      <c r="G109" s="5" t="s">
        <v>192</v>
      </c>
      <c r="H109" s="5" t="s">
        <v>193</v>
      </c>
      <c r="I109" s="5"/>
      <c r="J109" s="5"/>
      <c r="K109" s="5">
        <v>228</v>
      </c>
      <c r="L109" s="5">
        <v>7</v>
      </c>
      <c r="M109" s="5">
        <v>3</v>
      </c>
      <c r="N109" s="5" t="s">
        <v>4</v>
      </c>
      <c r="O109" s="5">
        <v>2</v>
      </c>
      <c r="P109" s="5">
        <f>ROUND(Source!EQ101,O109)</f>
        <v>6190358.8300000001</v>
      </c>
      <c r="Q109" s="5"/>
      <c r="R109" s="5"/>
      <c r="S109" s="5"/>
      <c r="T109" s="5"/>
      <c r="U109" s="5"/>
      <c r="V109" s="5"/>
      <c r="W109" s="5">
        <v>858826.17</v>
      </c>
      <c r="X109" s="5">
        <v>1</v>
      </c>
      <c r="Y109" s="5">
        <v>858826.17</v>
      </c>
      <c r="Z109" s="5">
        <v>3882909.62</v>
      </c>
      <c r="AA109" s="5">
        <v>1</v>
      </c>
      <c r="AB109" s="5">
        <v>3882909.62</v>
      </c>
    </row>
    <row r="110" spans="1:255">
      <c r="A110" s="5">
        <v>50</v>
      </c>
      <c r="B110" s="5">
        <v>0</v>
      </c>
      <c r="C110" s="5">
        <v>0</v>
      </c>
      <c r="D110" s="5">
        <v>1</v>
      </c>
      <c r="E110" s="5">
        <v>216</v>
      </c>
      <c r="F110" s="5">
        <f>ROUND(Source!AP101,O110)</f>
        <v>0</v>
      </c>
      <c r="G110" s="5" t="s">
        <v>194</v>
      </c>
      <c r="H110" s="5" t="s">
        <v>195</v>
      </c>
      <c r="I110" s="5"/>
      <c r="J110" s="5"/>
      <c r="K110" s="5">
        <v>216</v>
      </c>
      <c r="L110" s="5">
        <v>8</v>
      </c>
      <c r="M110" s="5">
        <v>3</v>
      </c>
      <c r="N110" s="5" t="s">
        <v>4</v>
      </c>
      <c r="O110" s="5">
        <v>2</v>
      </c>
      <c r="P110" s="5">
        <f>ROUND(Source!EH101,O110)</f>
        <v>0</v>
      </c>
      <c r="Q110" s="5"/>
      <c r="R110" s="5"/>
      <c r="S110" s="5"/>
      <c r="T110" s="5"/>
      <c r="U110" s="5"/>
      <c r="V110" s="5"/>
      <c r="W110" s="5">
        <v>0</v>
      </c>
      <c r="X110" s="5">
        <v>1</v>
      </c>
      <c r="Y110" s="5">
        <v>0</v>
      </c>
      <c r="Z110" s="5">
        <v>0</v>
      </c>
      <c r="AA110" s="5">
        <v>1</v>
      </c>
      <c r="AB110" s="5">
        <v>0</v>
      </c>
    </row>
    <row r="111" spans="1:255">
      <c r="A111" s="5">
        <v>50</v>
      </c>
      <c r="B111" s="5">
        <v>0</v>
      </c>
      <c r="C111" s="5">
        <v>0</v>
      </c>
      <c r="D111" s="5">
        <v>1</v>
      </c>
      <c r="E111" s="5">
        <v>223</v>
      </c>
      <c r="F111" s="5">
        <f>ROUND(Source!AQ101,O111)</f>
        <v>0</v>
      </c>
      <c r="G111" s="5" t="s">
        <v>196</v>
      </c>
      <c r="H111" s="5" t="s">
        <v>197</v>
      </c>
      <c r="I111" s="5"/>
      <c r="J111" s="5"/>
      <c r="K111" s="5">
        <v>223</v>
      </c>
      <c r="L111" s="5">
        <v>9</v>
      </c>
      <c r="M111" s="5">
        <v>3</v>
      </c>
      <c r="N111" s="5" t="s">
        <v>4</v>
      </c>
      <c r="O111" s="5">
        <v>2</v>
      </c>
      <c r="P111" s="5">
        <f>ROUND(Source!EI101,O111)</f>
        <v>0</v>
      </c>
      <c r="Q111" s="5"/>
      <c r="R111" s="5"/>
      <c r="S111" s="5"/>
      <c r="T111" s="5"/>
      <c r="U111" s="5"/>
      <c r="V111" s="5"/>
      <c r="W111" s="5">
        <v>0</v>
      </c>
      <c r="X111" s="5">
        <v>1</v>
      </c>
      <c r="Y111" s="5">
        <v>0</v>
      </c>
      <c r="Z111" s="5">
        <v>0</v>
      </c>
      <c r="AA111" s="5">
        <v>1</v>
      </c>
      <c r="AB111" s="5">
        <v>0</v>
      </c>
    </row>
    <row r="112" spans="1:255">
      <c r="A112" s="5">
        <v>50</v>
      </c>
      <c r="B112" s="5">
        <v>0</v>
      </c>
      <c r="C112" s="5">
        <v>0</v>
      </c>
      <c r="D112" s="5">
        <v>1</v>
      </c>
      <c r="E112" s="5">
        <v>229</v>
      </c>
      <c r="F112" s="5">
        <f>ROUND(Source!AZ101,O112)</f>
        <v>0</v>
      </c>
      <c r="G112" s="5" t="s">
        <v>198</v>
      </c>
      <c r="H112" s="5" t="s">
        <v>199</v>
      </c>
      <c r="I112" s="5"/>
      <c r="J112" s="5"/>
      <c r="K112" s="5">
        <v>229</v>
      </c>
      <c r="L112" s="5">
        <v>10</v>
      </c>
      <c r="M112" s="5">
        <v>3</v>
      </c>
      <c r="N112" s="5" t="s">
        <v>4</v>
      </c>
      <c r="O112" s="5">
        <v>2</v>
      </c>
      <c r="P112" s="5">
        <f>ROUND(Source!ER101,O112)</f>
        <v>0</v>
      </c>
      <c r="Q112" s="5"/>
      <c r="R112" s="5"/>
      <c r="S112" s="5"/>
      <c r="T112" s="5"/>
      <c r="U112" s="5"/>
      <c r="V112" s="5"/>
      <c r="W112" s="5">
        <v>0</v>
      </c>
      <c r="X112" s="5">
        <v>1</v>
      </c>
      <c r="Y112" s="5">
        <v>0</v>
      </c>
      <c r="Z112" s="5">
        <v>0</v>
      </c>
      <c r="AA112" s="5">
        <v>1</v>
      </c>
      <c r="AB112" s="5">
        <v>0</v>
      </c>
    </row>
    <row r="113" spans="1:28">
      <c r="A113" s="5">
        <v>50</v>
      </c>
      <c r="B113" s="5">
        <v>0</v>
      </c>
      <c r="C113" s="5">
        <v>0</v>
      </c>
      <c r="D113" s="5">
        <v>1</v>
      </c>
      <c r="E113" s="5">
        <v>203</v>
      </c>
      <c r="F113" s="5">
        <f>ROUND(Source!Q101,O113)</f>
        <v>594.62</v>
      </c>
      <c r="G113" s="5" t="s">
        <v>200</v>
      </c>
      <c r="H113" s="5" t="s">
        <v>201</v>
      </c>
      <c r="I113" s="5"/>
      <c r="J113" s="5"/>
      <c r="K113" s="5">
        <v>203</v>
      </c>
      <c r="L113" s="5">
        <v>11</v>
      </c>
      <c r="M113" s="5">
        <v>3</v>
      </c>
      <c r="N113" s="5" t="s">
        <v>4</v>
      </c>
      <c r="O113" s="5">
        <v>2</v>
      </c>
      <c r="P113" s="5">
        <f>ROUND(Source!DI101,O113)</f>
        <v>8517.2800000000007</v>
      </c>
      <c r="Q113" s="5"/>
      <c r="R113" s="5"/>
      <c r="S113" s="5"/>
      <c r="T113" s="5"/>
      <c r="U113" s="5"/>
      <c r="V113" s="5"/>
      <c r="W113" s="5">
        <v>267.74</v>
      </c>
      <c r="X113" s="5">
        <v>1</v>
      </c>
      <c r="Y113" s="5">
        <v>267.74</v>
      </c>
      <c r="Z113" s="5">
        <v>3577.65</v>
      </c>
      <c r="AA113" s="5">
        <v>1</v>
      </c>
      <c r="AB113" s="5">
        <v>3577.65</v>
      </c>
    </row>
    <row r="114" spans="1:28">
      <c r="A114" s="5">
        <v>50</v>
      </c>
      <c r="B114" s="5">
        <v>0</v>
      </c>
      <c r="C114" s="5">
        <v>0</v>
      </c>
      <c r="D114" s="5">
        <v>1</v>
      </c>
      <c r="E114" s="5">
        <v>231</v>
      </c>
      <c r="F114" s="5">
        <f>ROUND(Source!BB101,O114)</f>
        <v>0</v>
      </c>
      <c r="G114" s="5" t="s">
        <v>202</v>
      </c>
      <c r="H114" s="5" t="s">
        <v>203</v>
      </c>
      <c r="I114" s="5"/>
      <c r="J114" s="5"/>
      <c r="K114" s="5">
        <v>231</v>
      </c>
      <c r="L114" s="5">
        <v>12</v>
      </c>
      <c r="M114" s="5">
        <v>3</v>
      </c>
      <c r="N114" s="5" t="s">
        <v>4</v>
      </c>
      <c r="O114" s="5">
        <v>2</v>
      </c>
      <c r="P114" s="5">
        <f>ROUND(Source!ET101,O114)</f>
        <v>0</v>
      </c>
      <c r="Q114" s="5"/>
      <c r="R114" s="5"/>
      <c r="S114" s="5"/>
      <c r="T114" s="5"/>
      <c r="U114" s="5"/>
      <c r="V114" s="5"/>
      <c r="W114" s="5">
        <v>0</v>
      </c>
      <c r="X114" s="5">
        <v>1</v>
      </c>
      <c r="Y114" s="5">
        <v>0</v>
      </c>
      <c r="Z114" s="5">
        <v>0</v>
      </c>
      <c r="AA114" s="5">
        <v>1</v>
      </c>
      <c r="AB114" s="5">
        <v>0</v>
      </c>
    </row>
    <row r="115" spans="1:28">
      <c r="A115" s="5">
        <v>50</v>
      </c>
      <c r="B115" s="5">
        <v>0</v>
      </c>
      <c r="C115" s="5">
        <v>0</v>
      </c>
      <c r="D115" s="5">
        <v>1</v>
      </c>
      <c r="E115" s="5">
        <v>204</v>
      </c>
      <c r="F115" s="5">
        <f>ROUND(Source!R101,O115)</f>
        <v>77.89</v>
      </c>
      <c r="G115" s="5" t="s">
        <v>204</v>
      </c>
      <c r="H115" s="5" t="s">
        <v>205</v>
      </c>
      <c r="I115" s="5"/>
      <c r="J115" s="5"/>
      <c r="K115" s="5">
        <v>204</v>
      </c>
      <c r="L115" s="5">
        <v>13</v>
      </c>
      <c r="M115" s="5">
        <v>3</v>
      </c>
      <c r="N115" s="5" t="s">
        <v>4</v>
      </c>
      <c r="O115" s="5">
        <v>2</v>
      </c>
      <c r="P115" s="5">
        <f>ROUND(Source!DJ101,O115)</f>
        <v>3635.11</v>
      </c>
      <c r="Q115" s="5"/>
      <c r="R115" s="5"/>
      <c r="S115" s="5"/>
      <c r="T115" s="5"/>
      <c r="U115" s="5"/>
      <c r="V115" s="5"/>
      <c r="W115" s="5">
        <v>28.92</v>
      </c>
      <c r="X115" s="5">
        <v>1</v>
      </c>
      <c r="Y115" s="5">
        <v>28.92</v>
      </c>
      <c r="Z115" s="5">
        <v>1349.69</v>
      </c>
      <c r="AA115" s="5">
        <v>1</v>
      </c>
      <c r="AB115" s="5">
        <v>1349.69</v>
      </c>
    </row>
    <row r="116" spans="1:28">
      <c r="A116" s="5">
        <v>50</v>
      </c>
      <c r="B116" s="5">
        <v>0</v>
      </c>
      <c r="C116" s="5">
        <v>0</v>
      </c>
      <c r="D116" s="5">
        <v>1</v>
      </c>
      <c r="E116" s="5">
        <v>205</v>
      </c>
      <c r="F116" s="5">
        <f>ROUND(Source!S101,O116)</f>
        <v>26479.88</v>
      </c>
      <c r="G116" s="5" t="s">
        <v>206</v>
      </c>
      <c r="H116" s="5" t="s">
        <v>207</v>
      </c>
      <c r="I116" s="5"/>
      <c r="J116" s="5"/>
      <c r="K116" s="5">
        <v>205</v>
      </c>
      <c r="L116" s="5">
        <v>14</v>
      </c>
      <c r="M116" s="5">
        <v>3</v>
      </c>
      <c r="N116" s="5" t="s">
        <v>4</v>
      </c>
      <c r="O116" s="5">
        <v>2</v>
      </c>
      <c r="P116" s="5">
        <f>ROUND(Source!DK101,O116)</f>
        <v>1235816</v>
      </c>
      <c r="Q116" s="5"/>
      <c r="R116" s="5"/>
      <c r="S116" s="5"/>
      <c r="T116" s="5"/>
      <c r="U116" s="5"/>
      <c r="V116" s="5"/>
      <c r="W116" s="5">
        <v>19360.91</v>
      </c>
      <c r="X116" s="5">
        <v>1</v>
      </c>
      <c r="Y116" s="5">
        <v>19360.91</v>
      </c>
      <c r="Z116" s="5">
        <v>903573.68</v>
      </c>
      <c r="AA116" s="5">
        <v>1</v>
      </c>
      <c r="AB116" s="5">
        <v>903573.68</v>
      </c>
    </row>
    <row r="117" spans="1:28">
      <c r="A117" s="5">
        <v>50</v>
      </c>
      <c r="B117" s="5">
        <v>0</v>
      </c>
      <c r="C117" s="5">
        <v>0</v>
      </c>
      <c r="D117" s="5">
        <v>1</v>
      </c>
      <c r="E117" s="5">
        <v>232</v>
      </c>
      <c r="F117" s="5">
        <f>ROUND(Source!BC101,O117)</f>
        <v>0</v>
      </c>
      <c r="G117" s="5" t="s">
        <v>208</v>
      </c>
      <c r="H117" s="5" t="s">
        <v>209</v>
      </c>
      <c r="I117" s="5"/>
      <c r="J117" s="5"/>
      <c r="K117" s="5">
        <v>232</v>
      </c>
      <c r="L117" s="5">
        <v>15</v>
      </c>
      <c r="M117" s="5">
        <v>3</v>
      </c>
      <c r="N117" s="5" t="s">
        <v>4</v>
      </c>
      <c r="O117" s="5">
        <v>2</v>
      </c>
      <c r="P117" s="5">
        <f>ROUND(Source!EU101,O117)</f>
        <v>0</v>
      </c>
      <c r="Q117" s="5"/>
      <c r="R117" s="5"/>
      <c r="S117" s="5"/>
      <c r="T117" s="5"/>
      <c r="U117" s="5"/>
      <c r="V117" s="5"/>
      <c r="W117" s="5">
        <v>0</v>
      </c>
      <c r="X117" s="5">
        <v>1</v>
      </c>
      <c r="Y117" s="5">
        <v>0</v>
      </c>
      <c r="Z117" s="5">
        <v>0</v>
      </c>
      <c r="AA117" s="5">
        <v>1</v>
      </c>
      <c r="AB117" s="5">
        <v>0</v>
      </c>
    </row>
    <row r="118" spans="1:28">
      <c r="A118" s="5">
        <v>50</v>
      </c>
      <c r="B118" s="5">
        <v>0</v>
      </c>
      <c r="C118" s="5">
        <v>0</v>
      </c>
      <c r="D118" s="5">
        <v>1</v>
      </c>
      <c r="E118" s="5">
        <v>214</v>
      </c>
      <c r="F118" s="5">
        <f>ROUND(Source!AS101,O118)</f>
        <v>1132111.58</v>
      </c>
      <c r="G118" s="5" t="s">
        <v>210</v>
      </c>
      <c r="H118" s="5" t="s">
        <v>211</v>
      </c>
      <c r="I118" s="5"/>
      <c r="J118" s="5"/>
      <c r="K118" s="5">
        <v>214</v>
      </c>
      <c r="L118" s="5">
        <v>16</v>
      </c>
      <c r="M118" s="5">
        <v>3</v>
      </c>
      <c r="N118" s="5" t="s">
        <v>4</v>
      </c>
      <c r="O118" s="5">
        <v>2</v>
      </c>
      <c r="P118" s="5">
        <f>ROUND(Source!EK101,O118)</f>
        <v>8974789.1500000004</v>
      </c>
      <c r="Q118" s="5"/>
      <c r="R118" s="5"/>
      <c r="S118" s="5"/>
      <c r="T118" s="5"/>
      <c r="U118" s="5"/>
      <c r="V118" s="5"/>
      <c r="W118" s="5">
        <v>913731.14</v>
      </c>
      <c r="X118" s="5">
        <v>1</v>
      </c>
      <c r="Y118" s="5">
        <v>913731.14</v>
      </c>
      <c r="Z118" s="5">
        <v>5925234.79</v>
      </c>
      <c r="AA118" s="5">
        <v>1</v>
      </c>
      <c r="AB118" s="5">
        <v>5925234.79</v>
      </c>
    </row>
    <row r="119" spans="1:28">
      <c r="A119" s="5">
        <v>50</v>
      </c>
      <c r="B119" s="5">
        <v>0</v>
      </c>
      <c r="C119" s="5">
        <v>0</v>
      </c>
      <c r="D119" s="5">
        <v>1</v>
      </c>
      <c r="E119" s="5">
        <v>215</v>
      </c>
      <c r="F119" s="5">
        <f>ROUND(Source!AT101,O119)</f>
        <v>0</v>
      </c>
      <c r="G119" s="5" t="s">
        <v>212</v>
      </c>
      <c r="H119" s="5" t="s">
        <v>213</v>
      </c>
      <c r="I119" s="5"/>
      <c r="J119" s="5"/>
      <c r="K119" s="5">
        <v>215</v>
      </c>
      <c r="L119" s="5">
        <v>17</v>
      </c>
      <c r="M119" s="5">
        <v>3</v>
      </c>
      <c r="N119" s="5" t="s">
        <v>4</v>
      </c>
      <c r="O119" s="5">
        <v>2</v>
      </c>
      <c r="P119" s="5">
        <f>ROUND(Source!EL101,O119)</f>
        <v>0</v>
      </c>
      <c r="Q119" s="5"/>
      <c r="R119" s="5"/>
      <c r="S119" s="5"/>
      <c r="T119" s="5"/>
      <c r="U119" s="5"/>
      <c r="V119" s="5"/>
      <c r="W119" s="5">
        <v>0</v>
      </c>
      <c r="X119" s="5">
        <v>1</v>
      </c>
      <c r="Y119" s="5">
        <v>0</v>
      </c>
      <c r="Z119" s="5">
        <v>0</v>
      </c>
      <c r="AA119" s="5">
        <v>1</v>
      </c>
      <c r="AB119" s="5">
        <v>0</v>
      </c>
    </row>
    <row r="120" spans="1:28">
      <c r="A120" s="5">
        <v>50</v>
      </c>
      <c r="B120" s="5">
        <v>0</v>
      </c>
      <c r="C120" s="5">
        <v>0</v>
      </c>
      <c r="D120" s="5">
        <v>1</v>
      </c>
      <c r="E120" s="5">
        <v>217</v>
      </c>
      <c r="F120" s="5">
        <f>ROUND(Source!AU101,O120)</f>
        <v>0</v>
      </c>
      <c r="G120" s="5" t="s">
        <v>214</v>
      </c>
      <c r="H120" s="5" t="s">
        <v>215</v>
      </c>
      <c r="I120" s="5"/>
      <c r="J120" s="5"/>
      <c r="K120" s="5">
        <v>217</v>
      </c>
      <c r="L120" s="5">
        <v>18</v>
      </c>
      <c r="M120" s="5">
        <v>3</v>
      </c>
      <c r="N120" s="5" t="s">
        <v>4</v>
      </c>
      <c r="O120" s="5">
        <v>2</v>
      </c>
      <c r="P120" s="5">
        <f>ROUND(Source!EM101,O120)</f>
        <v>0</v>
      </c>
      <c r="Q120" s="5"/>
      <c r="R120" s="5"/>
      <c r="S120" s="5"/>
      <c r="T120" s="5"/>
      <c r="U120" s="5"/>
      <c r="V120" s="5"/>
      <c r="W120" s="5">
        <v>0</v>
      </c>
      <c r="X120" s="5">
        <v>1</v>
      </c>
      <c r="Y120" s="5">
        <v>0</v>
      </c>
      <c r="Z120" s="5">
        <v>0</v>
      </c>
      <c r="AA120" s="5">
        <v>1</v>
      </c>
      <c r="AB120" s="5">
        <v>0</v>
      </c>
    </row>
    <row r="121" spans="1:28">
      <c r="A121" s="5">
        <v>50</v>
      </c>
      <c r="B121" s="5">
        <v>0</v>
      </c>
      <c r="C121" s="5">
        <v>0</v>
      </c>
      <c r="D121" s="5">
        <v>1</v>
      </c>
      <c r="E121" s="5">
        <v>230</v>
      </c>
      <c r="F121" s="5">
        <f>ROUND(Source!BA101,O121)</f>
        <v>0</v>
      </c>
      <c r="G121" s="5" t="s">
        <v>216</v>
      </c>
      <c r="H121" s="5" t="s">
        <v>217</v>
      </c>
      <c r="I121" s="5"/>
      <c r="J121" s="5"/>
      <c r="K121" s="5">
        <v>230</v>
      </c>
      <c r="L121" s="5">
        <v>19</v>
      </c>
      <c r="M121" s="5">
        <v>3</v>
      </c>
      <c r="N121" s="5" t="s">
        <v>4</v>
      </c>
      <c r="O121" s="5">
        <v>2</v>
      </c>
      <c r="P121" s="5">
        <f>ROUND(Source!ES101,O121)</f>
        <v>0</v>
      </c>
      <c r="Q121" s="5"/>
      <c r="R121" s="5"/>
      <c r="S121" s="5"/>
      <c r="T121" s="5"/>
      <c r="U121" s="5"/>
      <c r="V121" s="5"/>
      <c r="W121" s="5">
        <v>0</v>
      </c>
      <c r="X121" s="5">
        <v>1</v>
      </c>
      <c r="Y121" s="5">
        <v>0</v>
      </c>
      <c r="Z121" s="5">
        <v>0</v>
      </c>
      <c r="AA121" s="5">
        <v>1</v>
      </c>
      <c r="AB121" s="5">
        <v>0</v>
      </c>
    </row>
    <row r="122" spans="1:28">
      <c r="A122" s="5">
        <v>50</v>
      </c>
      <c r="B122" s="5">
        <v>0</v>
      </c>
      <c r="C122" s="5">
        <v>0</v>
      </c>
      <c r="D122" s="5">
        <v>1</v>
      </c>
      <c r="E122" s="5">
        <v>206</v>
      </c>
      <c r="F122" s="5">
        <f>ROUND(Source!T101,O122)</f>
        <v>0</v>
      </c>
      <c r="G122" s="5" t="s">
        <v>218</v>
      </c>
      <c r="H122" s="5" t="s">
        <v>219</v>
      </c>
      <c r="I122" s="5"/>
      <c r="J122" s="5"/>
      <c r="K122" s="5">
        <v>206</v>
      </c>
      <c r="L122" s="5">
        <v>20</v>
      </c>
      <c r="M122" s="5">
        <v>3</v>
      </c>
      <c r="N122" s="5" t="s">
        <v>4</v>
      </c>
      <c r="O122" s="5">
        <v>2</v>
      </c>
      <c r="P122" s="5">
        <f>ROUND(Source!DL101,O122)</f>
        <v>0</v>
      </c>
      <c r="Q122" s="5"/>
      <c r="R122" s="5"/>
      <c r="S122" s="5"/>
      <c r="T122" s="5"/>
      <c r="U122" s="5"/>
      <c r="V122" s="5"/>
      <c r="W122" s="5">
        <v>0</v>
      </c>
      <c r="X122" s="5">
        <v>1</v>
      </c>
      <c r="Y122" s="5">
        <v>0</v>
      </c>
      <c r="Z122" s="5">
        <v>0</v>
      </c>
      <c r="AA122" s="5">
        <v>1</v>
      </c>
      <c r="AB122" s="5">
        <v>0</v>
      </c>
    </row>
    <row r="123" spans="1:28">
      <c r="A123" s="5">
        <v>50</v>
      </c>
      <c r="B123" s="5">
        <v>0</v>
      </c>
      <c r="C123" s="5">
        <v>0</v>
      </c>
      <c r="D123" s="5">
        <v>1</v>
      </c>
      <c r="E123" s="5">
        <v>207</v>
      </c>
      <c r="F123" s="5">
        <f>Source!U101</f>
        <v>2132.6121447400001</v>
      </c>
      <c r="G123" s="5" t="s">
        <v>220</v>
      </c>
      <c r="H123" s="5" t="s">
        <v>221</v>
      </c>
      <c r="I123" s="5"/>
      <c r="J123" s="5"/>
      <c r="K123" s="5">
        <v>207</v>
      </c>
      <c r="L123" s="5">
        <v>21</v>
      </c>
      <c r="M123" s="5">
        <v>3</v>
      </c>
      <c r="N123" s="5" t="s">
        <v>4</v>
      </c>
      <c r="O123" s="5">
        <v>-1</v>
      </c>
      <c r="P123" s="5">
        <f>Source!DM101</f>
        <v>2132.6121447400001</v>
      </c>
      <c r="Q123" s="5"/>
      <c r="R123" s="5"/>
      <c r="S123" s="5"/>
      <c r="T123" s="5"/>
      <c r="U123" s="5"/>
      <c r="V123" s="5"/>
      <c r="W123" s="5">
        <v>1592.4030775399999</v>
      </c>
      <c r="X123" s="5">
        <v>1</v>
      </c>
      <c r="Y123" s="5">
        <v>1592.4030775399999</v>
      </c>
      <c r="Z123" s="5">
        <v>1592.4030775399999</v>
      </c>
      <c r="AA123" s="5">
        <v>1</v>
      </c>
      <c r="AB123" s="5">
        <v>1592.4030775399999</v>
      </c>
    </row>
    <row r="124" spans="1:28">
      <c r="A124" s="5">
        <v>50</v>
      </c>
      <c r="B124" s="5">
        <v>0</v>
      </c>
      <c r="C124" s="5">
        <v>0</v>
      </c>
      <c r="D124" s="5">
        <v>1</v>
      </c>
      <c r="E124" s="5">
        <v>208</v>
      </c>
      <c r="F124" s="5">
        <f>Source!V101</f>
        <v>0</v>
      </c>
      <c r="G124" s="5" t="s">
        <v>222</v>
      </c>
      <c r="H124" s="5" t="s">
        <v>223</v>
      </c>
      <c r="I124" s="5"/>
      <c r="J124" s="5"/>
      <c r="K124" s="5">
        <v>208</v>
      </c>
      <c r="L124" s="5">
        <v>22</v>
      </c>
      <c r="M124" s="5">
        <v>3</v>
      </c>
      <c r="N124" s="5" t="s">
        <v>4</v>
      </c>
      <c r="O124" s="5">
        <v>-1</v>
      </c>
      <c r="P124" s="5">
        <f>Source!DN101</f>
        <v>0</v>
      </c>
      <c r="Q124" s="5"/>
      <c r="R124" s="5"/>
      <c r="S124" s="5"/>
      <c r="T124" s="5"/>
      <c r="U124" s="5"/>
      <c r="V124" s="5"/>
      <c r="W124" s="5">
        <v>0</v>
      </c>
      <c r="X124" s="5">
        <v>1</v>
      </c>
      <c r="Y124" s="5">
        <v>0</v>
      </c>
      <c r="Z124" s="5">
        <v>0</v>
      </c>
      <c r="AA124" s="5">
        <v>1</v>
      </c>
      <c r="AB124" s="5">
        <v>0</v>
      </c>
    </row>
    <row r="125" spans="1:28">
      <c r="A125" s="5">
        <v>50</v>
      </c>
      <c r="B125" s="5">
        <v>0</v>
      </c>
      <c r="C125" s="5">
        <v>0</v>
      </c>
      <c r="D125" s="5">
        <v>1</v>
      </c>
      <c r="E125" s="5">
        <v>209</v>
      </c>
      <c r="F125" s="5">
        <f>ROUND(Source!W101,O125)</f>
        <v>0</v>
      </c>
      <c r="G125" s="5" t="s">
        <v>224</v>
      </c>
      <c r="H125" s="5" t="s">
        <v>225</v>
      </c>
      <c r="I125" s="5"/>
      <c r="J125" s="5"/>
      <c r="K125" s="5">
        <v>209</v>
      </c>
      <c r="L125" s="5">
        <v>23</v>
      </c>
      <c r="M125" s="5">
        <v>3</v>
      </c>
      <c r="N125" s="5" t="s">
        <v>4</v>
      </c>
      <c r="O125" s="5">
        <v>2</v>
      </c>
      <c r="P125" s="5">
        <f>ROUND(Source!DO101,O125)</f>
        <v>0</v>
      </c>
      <c r="Q125" s="5"/>
      <c r="R125" s="5"/>
      <c r="S125" s="5"/>
      <c r="T125" s="5"/>
      <c r="U125" s="5"/>
      <c r="V125" s="5"/>
      <c r="W125" s="5">
        <v>0</v>
      </c>
      <c r="X125" s="5">
        <v>1</v>
      </c>
      <c r="Y125" s="5">
        <v>0</v>
      </c>
      <c r="Z125" s="5">
        <v>0</v>
      </c>
      <c r="AA125" s="5">
        <v>1</v>
      </c>
      <c r="AB125" s="5">
        <v>0</v>
      </c>
    </row>
    <row r="126" spans="1:28">
      <c r="A126" s="5">
        <v>50</v>
      </c>
      <c r="B126" s="5">
        <v>0</v>
      </c>
      <c r="C126" s="5">
        <v>0</v>
      </c>
      <c r="D126" s="5">
        <v>1</v>
      </c>
      <c r="E126" s="5">
        <v>233</v>
      </c>
      <c r="F126" s="5">
        <f>ROUND(Source!BD101,O126)</f>
        <v>0</v>
      </c>
      <c r="G126" s="5" t="s">
        <v>226</v>
      </c>
      <c r="H126" s="5" t="s">
        <v>227</v>
      </c>
      <c r="I126" s="5"/>
      <c r="J126" s="5"/>
      <c r="K126" s="5">
        <v>233</v>
      </c>
      <c r="L126" s="5">
        <v>24</v>
      </c>
      <c r="M126" s="5">
        <v>3</v>
      </c>
      <c r="N126" s="5" t="s">
        <v>4</v>
      </c>
      <c r="O126" s="5">
        <v>2</v>
      </c>
      <c r="P126" s="5">
        <f>ROUND(Source!EV101,O126)</f>
        <v>0</v>
      </c>
      <c r="Q126" s="5"/>
      <c r="R126" s="5"/>
      <c r="S126" s="5"/>
      <c r="T126" s="5"/>
      <c r="U126" s="5"/>
      <c r="V126" s="5"/>
      <c r="W126" s="5">
        <v>0</v>
      </c>
      <c r="X126" s="5">
        <v>1</v>
      </c>
      <c r="Y126" s="5">
        <v>0</v>
      </c>
      <c r="Z126" s="5">
        <v>0</v>
      </c>
      <c r="AA126" s="5">
        <v>1</v>
      </c>
      <c r="AB126" s="5">
        <v>0</v>
      </c>
    </row>
    <row r="127" spans="1:28">
      <c r="A127" s="5">
        <v>50</v>
      </c>
      <c r="B127" s="5">
        <v>0</v>
      </c>
      <c r="C127" s="5">
        <v>0</v>
      </c>
      <c r="D127" s="5">
        <v>1</v>
      </c>
      <c r="E127" s="5">
        <v>210</v>
      </c>
      <c r="F127" s="5">
        <f>ROUND(Source!X101,O127)</f>
        <v>25479.84</v>
      </c>
      <c r="G127" s="5" t="s">
        <v>228</v>
      </c>
      <c r="H127" s="5" t="s">
        <v>229</v>
      </c>
      <c r="I127" s="5"/>
      <c r="J127" s="5"/>
      <c r="K127" s="5">
        <v>210</v>
      </c>
      <c r="L127" s="5">
        <v>25</v>
      </c>
      <c r="M127" s="5">
        <v>3</v>
      </c>
      <c r="N127" s="5" t="s">
        <v>4</v>
      </c>
      <c r="O127" s="5">
        <v>2</v>
      </c>
      <c r="P127" s="5">
        <f>ROUND(Source!DP101,O127)</f>
        <v>983989.04</v>
      </c>
      <c r="Q127" s="5"/>
      <c r="R127" s="5"/>
      <c r="S127" s="5"/>
      <c r="T127" s="5"/>
      <c r="U127" s="5"/>
      <c r="V127" s="5"/>
      <c r="W127" s="5">
        <v>19172.740000000002</v>
      </c>
      <c r="X127" s="5">
        <v>1</v>
      </c>
      <c r="Y127" s="5">
        <v>19172.740000000002</v>
      </c>
      <c r="Z127" s="5">
        <v>740766.77</v>
      </c>
      <c r="AA127" s="5">
        <v>1</v>
      </c>
      <c r="AB127" s="5">
        <v>740766.77</v>
      </c>
    </row>
    <row r="128" spans="1:28">
      <c r="A128" s="5">
        <v>50</v>
      </c>
      <c r="B128" s="5">
        <v>0</v>
      </c>
      <c r="C128" s="5">
        <v>0</v>
      </c>
      <c r="D128" s="5">
        <v>1</v>
      </c>
      <c r="E128" s="5">
        <v>211</v>
      </c>
      <c r="F128" s="5">
        <f>ROUND(Source!Y101,O128)</f>
        <v>22673.47</v>
      </c>
      <c r="G128" s="5" t="s">
        <v>230</v>
      </c>
      <c r="H128" s="5" t="s">
        <v>231</v>
      </c>
      <c r="I128" s="5"/>
      <c r="J128" s="5"/>
      <c r="K128" s="5">
        <v>211</v>
      </c>
      <c r="L128" s="5">
        <v>26</v>
      </c>
      <c r="M128" s="5">
        <v>3</v>
      </c>
      <c r="N128" s="5" t="s">
        <v>4</v>
      </c>
      <c r="O128" s="5">
        <v>2</v>
      </c>
      <c r="P128" s="5">
        <f>ROUND(Source!DQ101,O128)</f>
        <v>550291.82999999996</v>
      </c>
      <c r="Q128" s="5"/>
      <c r="R128" s="5"/>
      <c r="S128" s="5"/>
      <c r="T128" s="5"/>
      <c r="U128" s="5"/>
      <c r="V128" s="5"/>
      <c r="W128" s="5">
        <v>16052.96</v>
      </c>
      <c r="X128" s="5">
        <v>1</v>
      </c>
      <c r="Y128" s="5">
        <v>16052.96</v>
      </c>
      <c r="Z128" s="5">
        <v>392247.56</v>
      </c>
      <c r="AA128" s="5">
        <v>1</v>
      </c>
      <c r="AB128" s="5">
        <v>392247.56</v>
      </c>
    </row>
    <row r="129" spans="1:255">
      <c r="A129" s="5">
        <v>50</v>
      </c>
      <c r="B129" s="5">
        <v>0</v>
      </c>
      <c r="C129" s="5">
        <v>0</v>
      </c>
      <c r="D129" s="5">
        <v>1</v>
      </c>
      <c r="E129" s="5">
        <v>224</v>
      </c>
      <c r="F129" s="5">
        <f>ROUND(Source!AR101,O129)</f>
        <v>1132111.58</v>
      </c>
      <c r="G129" s="5" t="s">
        <v>232</v>
      </c>
      <c r="H129" s="5" t="s">
        <v>233</v>
      </c>
      <c r="I129" s="5"/>
      <c r="J129" s="5"/>
      <c r="K129" s="5">
        <v>224</v>
      </c>
      <c r="L129" s="5">
        <v>27</v>
      </c>
      <c r="M129" s="5">
        <v>3</v>
      </c>
      <c r="N129" s="5" t="s">
        <v>4</v>
      </c>
      <c r="O129" s="5">
        <v>2</v>
      </c>
      <c r="P129" s="5">
        <f>ROUND(Source!EJ101,O129)</f>
        <v>8974789.1500000004</v>
      </c>
      <c r="Q129" s="5"/>
      <c r="R129" s="5"/>
      <c r="S129" s="5"/>
      <c r="T129" s="5"/>
      <c r="U129" s="5"/>
      <c r="V129" s="5"/>
      <c r="W129" s="5">
        <v>913731.14</v>
      </c>
      <c r="X129" s="5">
        <v>1</v>
      </c>
      <c r="Y129" s="5">
        <v>913731.14</v>
      </c>
      <c r="Z129" s="5">
        <v>5925234.79</v>
      </c>
      <c r="AA129" s="5">
        <v>1</v>
      </c>
      <c r="AB129" s="5">
        <v>5925234.79</v>
      </c>
    </row>
    <row r="131" spans="1:255">
      <c r="A131" s="1">
        <v>4</v>
      </c>
      <c r="B131" s="1">
        <v>1</v>
      </c>
      <c r="C131" s="1"/>
      <c r="D131" s="1">
        <f>ROW(A203)</f>
        <v>203</v>
      </c>
      <c r="E131" s="1"/>
      <c r="F131" s="1" t="s">
        <v>17</v>
      </c>
      <c r="G131" s="1" t="s">
        <v>234</v>
      </c>
      <c r="H131" s="1" t="s">
        <v>4</v>
      </c>
      <c r="I131" s="1">
        <v>0</v>
      </c>
      <c r="J131" s="1"/>
      <c r="K131" s="1">
        <v>0</v>
      </c>
      <c r="L131" s="1"/>
      <c r="M131" s="1" t="s">
        <v>4</v>
      </c>
      <c r="N131" s="1"/>
      <c r="O131" s="1"/>
      <c r="P131" s="1"/>
      <c r="Q131" s="1"/>
      <c r="R131" s="1"/>
      <c r="S131" s="1">
        <v>0</v>
      </c>
      <c r="T131" s="1">
        <v>0</v>
      </c>
      <c r="U131" s="1" t="s">
        <v>4</v>
      </c>
      <c r="V131" s="1">
        <v>0</v>
      </c>
      <c r="W131" s="1"/>
      <c r="X131" s="1"/>
      <c r="Y131" s="1"/>
      <c r="Z131" s="1"/>
      <c r="AA131" s="1"/>
      <c r="AB131" s="1" t="s">
        <v>4</v>
      </c>
      <c r="AC131" s="1" t="s">
        <v>4</v>
      </c>
      <c r="AD131" s="1" t="s">
        <v>4</v>
      </c>
      <c r="AE131" s="1" t="s">
        <v>4</v>
      </c>
      <c r="AF131" s="1" t="s">
        <v>4</v>
      </c>
      <c r="AG131" s="1" t="s">
        <v>4</v>
      </c>
      <c r="AH131" s="1"/>
      <c r="AI131" s="1"/>
      <c r="AJ131" s="1"/>
      <c r="AK131" s="1"/>
      <c r="AL131" s="1"/>
      <c r="AM131" s="1"/>
      <c r="AN131" s="1"/>
      <c r="AO131" s="1"/>
      <c r="AP131" s="1" t="s">
        <v>4</v>
      </c>
      <c r="AQ131" s="1" t="s">
        <v>4</v>
      </c>
      <c r="AR131" s="1" t="s">
        <v>4</v>
      </c>
      <c r="AS131" s="1"/>
      <c r="AT131" s="1"/>
      <c r="AU131" s="1"/>
      <c r="AV131" s="1"/>
      <c r="AW131" s="1"/>
      <c r="AX131" s="1"/>
      <c r="AY131" s="1"/>
      <c r="AZ131" s="1" t="s">
        <v>4</v>
      </c>
      <c r="BA131" s="1"/>
      <c r="BB131" s="1" t="s">
        <v>4</v>
      </c>
      <c r="BC131" s="1" t="s">
        <v>4</v>
      </c>
      <c r="BD131" s="1" t="s">
        <v>4</v>
      </c>
      <c r="BE131" s="1" t="s">
        <v>4</v>
      </c>
      <c r="BF131" s="1" t="s">
        <v>4</v>
      </c>
      <c r="BG131" s="1" t="s">
        <v>4</v>
      </c>
      <c r="BH131" s="1" t="s">
        <v>4</v>
      </c>
      <c r="BI131" s="1" t="s">
        <v>4</v>
      </c>
      <c r="BJ131" s="1" t="s">
        <v>4</v>
      </c>
      <c r="BK131" s="1" t="s">
        <v>4</v>
      </c>
      <c r="BL131" s="1" t="s">
        <v>4</v>
      </c>
      <c r="BM131" s="1" t="s">
        <v>4</v>
      </c>
      <c r="BN131" s="1" t="s">
        <v>4</v>
      </c>
      <c r="BO131" s="1" t="s">
        <v>4</v>
      </c>
      <c r="BP131" s="1" t="s">
        <v>4</v>
      </c>
      <c r="BQ131" s="1"/>
      <c r="BR131" s="1"/>
      <c r="BS131" s="1"/>
      <c r="BT131" s="1"/>
      <c r="BU131" s="1"/>
      <c r="BV131" s="1"/>
      <c r="BW131" s="1"/>
      <c r="BX131" s="1">
        <v>0</v>
      </c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>
        <v>0</v>
      </c>
    </row>
    <row r="133" spans="1:255">
      <c r="A133" s="3">
        <v>52</v>
      </c>
      <c r="B133" s="3">
        <f t="shared" ref="B133:G133" si="113">B203</f>
        <v>1</v>
      </c>
      <c r="C133" s="3">
        <f t="shared" si="113"/>
        <v>4</v>
      </c>
      <c r="D133" s="3">
        <f t="shared" si="113"/>
        <v>131</v>
      </c>
      <c r="E133" s="3">
        <f t="shared" si="113"/>
        <v>0</v>
      </c>
      <c r="F133" s="3" t="str">
        <f t="shared" si="113"/>
        <v>Новый раздел</v>
      </c>
      <c r="G133" s="3" t="str">
        <f t="shared" si="113"/>
        <v>Монтажные работы</v>
      </c>
      <c r="H133" s="3"/>
      <c r="I133" s="3"/>
      <c r="J133" s="3"/>
      <c r="K133" s="3"/>
      <c r="L133" s="3"/>
      <c r="M133" s="3"/>
      <c r="N133" s="3"/>
      <c r="O133" s="3">
        <f t="shared" ref="O133:AT133" si="114">O203</f>
        <v>1408399.62</v>
      </c>
      <c r="P133" s="3">
        <f t="shared" si="114"/>
        <v>1358808.25</v>
      </c>
      <c r="Q133" s="3">
        <f t="shared" si="114"/>
        <v>13409.59</v>
      </c>
      <c r="R133" s="3">
        <f t="shared" si="114"/>
        <v>1465.76</v>
      </c>
      <c r="S133" s="3">
        <f t="shared" si="114"/>
        <v>36181.78</v>
      </c>
      <c r="T133" s="3">
        <f t="shared" si="114"/>
        <v>0</v>
      </c>
      <c r="U133" s="3">
        <f t="shared" si="114"/>
        <v>2901.5219926</v>
      </c>
      <c r="V133" s="3">
        <f t="shared" si="114"/>
        <v>0</v>
      </c>
      <c r="W133" s="3">
        <f t="shared" si="114"/>
        <v>0</v>
      </c>
      <c r="X133" s="3">
        <f t="shared" si="114"/>
        <v>40523.589999999997</v>
      </c>
      <c r="Y133" s="3">
        <f t="shared" si="114"/>
        <v>25327.25</v>
      </c>
      <c r="Z133" s="3">
        <f t="shared" si="114"/>
        <v>0</v>
      </c>
      <c r="AA133" s="3">
        <f t="shared" si="114"/>
        <v>0</v>
      </c>
      <c r="AB133" s="3">
        <f t="shared" si="114"/>
        <v>0</v>
      </c>
      <c r="AC133" s="3">
        <f t="shared" si="114"/>
        <v>0</v>
      </c>
      <c r="AD133" s="3">
        <f t="shared" si="114"/>
        <v>0</v>
      </c>
      <c r="AE133" s="3">
        <f t="shared" si="114"/>
        <v>0</v>
      </c>
      <c r="AF133" s="3">
        <f t="shared" si="114"/>
        <v>0</v>
      </c>
      <c r="AG133" s="3">
        <f t="shared" si="114"/>
        <v>0</v>
      </c>
      <c r="AH133" s="3">
        <f t="shared" si="114"/>
        <v>0</v>
      </c>
      <c r="AI133" s="3">
        <f t="shared" si="114"/>
        <v>0</v>
      </c>
      <c r="AJ133" s="3">
        <f t="shared" si="114"/>
        <v>0</v>
      </c>
      <c r="AK133" s="3">
        <f t="shared" si="114"/>
        <v>0</v>
      </c>
      <c r="AL133" s="3">
        <f t="shared" si="114"/>
        <v>0</v>
      </c>
      <c r="AM133" s="3">
        <f t="shared" si="114"/>
        <v>0</v>
      </c>
      <c r="AN133" s="3">
        <f t="shared" si="114"/>
        <v>0</v>
      </c>
      <c r="AO133" s="3">
        <f t="shared" si="114"/>
        <v>0</v>
      </c>
      <c r="AP133" s="3">
        <f t="shared" si="114"/>
        <v>0</v>
      </c>
      <c r="AQ133" s="3">
        <f t="shared" si="114"/>
        <v>0</v>
      </c>
      <c r="AR133" s="3">
        <f t="shared" si="114"/>
        <v>1476815.55</v>
      </c>
      <c r="AS133" s="3">
        <f t="shared" si="114"/>
        <v>0</v>
      </c>
      <c r="AT133" s="3">
        <f t="shared" si="114"/>
        <v>1476815.55</v>
      </c>
      <c r="AU133" s="3">
        <f t="shared" ref="AU133:BZ133" si="115">AU203</f>
        <v>0</v>
      </c>
      <c r="AV133" s="3">
        <f t="shared" si="115"/>
        <v>1358808.25</v>
      </c>
      <c r="AW133" s="3">
        <f t="shared" si="115"/>
        <v>1358808.25</v>
      </c>
      <c r="AX133" s="3">
        <f t="shared" si="115"/>
        <v>0</v>
      </c>
      <c r="AY133" s="3">
        <f t="shared" si="115"/>
        <v>1358808.25</v>
      </c>
      <c r="AZ133" s="3">
        <f t="shared" si="115"/>
        <v>0</v>
      </c>
      <c r="BA133" s="3">
        <f t="shared" si="115"/>
        <v>0</v>
      </c>
      <c r="BB133" s="3">
        <f t="shared" si="115"/>
        <v>0</v>
      </c>
      <c r="BC133" s="3">
        <f t="shared" si="115"/>
        <v>0</v>
      </c>
      <c r="BD133" s="3">
        <f t="shared" si="115"/>
        <v>0</v>
      </c>
      <c r="BE133" s="3">
        <f t="shared" si="115"/>
        <v>0</v>
      </c>
      <c r="BF133" s="3">
        <f t="shared" si="115"/>
        <v>0</v>
      </c>
      <c r="BG133" s="3">
        <f t="shared" si="115"/>
        <v>0</v>
      </c>
      <c r="BH133" s="3">
        <f t="shared" si="115"/>
        <v>0</v>
      </c>
      <c r="BI133" s="3">
        <f t="shared" si="115"/>
        <v>0</v>
      </c>
      <c r="BJ133" s="3">
        <f t="shared" si="115"/>
        <v>0</v>
      </c>
      <c r="BK133" s="3">
        <f t="shared" si="115"/>
        <v>0</v>
      </c>
      <c r="BL133" s="3">
        <f t="shared" si="115"/>
        <v>0</v>
      </c>
      <c r="BM133" s="3">
        <f t="shared" si="115"/>
        <v>0</v>
      </c>
      <c r="BN133" s="3">
        <f t="shared" si="115"/>
        <v>0</v>
      </c>
      <c r="BO133" s="3">
        <f t="shared" si="115"/>
        <v>0</v>
      </c>
      <c r="BP133" s="3">
        <f t="shared" si="115"/>
        <v>0</v>
      </c>
      <c r="BQ133" s="3">
        <f t="shared" si="115"/>
        <v>0</v>
      </c>
      <c r="BR133" s="3">
        <f t="shared" si="115"/>
        <v>0</v>
      </c>
      <c r="BS133" s="3">
        <f t="shared" si="115"/>
        <v>0</v>
      </c>
      <c r="BT133" s="3">
        <f t="shared" si="115"/>
        <v>0</v>
      </c>
      <c r="BU133" s="3">
        <f t="shared" si="115"/>
        <v>0</v>
      </c>
      <c r="BV133" s="3">
        <f t="shared" si="115"/>
        <v>0</v>
      </c>
      <c r="BW133" s="3">
        <f t="shared" si="115"/>
        <v>0</v>
      </c>
      <c r="BX133" s="3">
        <f t="shared" si="115"/>
        <v>0</v>
      </c>
      <c r="BY133" s="3">
        <f t="shared" si="115"/>
        <v>0</v>
      </c>
      <c r="BZ133" s="3">
        <f t="shared" si="115"/>
        <v>0</v>
      </c>
      <c r="CA133" s="3">
        <f t="shared" ref="CA133:DF133" si="116">CA203</f>
        <v>0</v>
      </c>
      <c r="CB133" s="3">
        <f t="shared" si="116"/>
        <v>0</v>
      </c>
      <c r="CC133" s="3">
        <f t="shared" si="116"/>
        <v>0</v>
      </c>
      <c r="CD133" s="3">
        <f t="shared" si="116"/>
        <v>0</v>
      </c>
      <c r="CE133" s="3">
        <f t="shared" si="116"/>
        <v>0</v>
      </c>
      <c r="CF133" s="3">
        <f t="shared" si="116"/>
        <v>0</v>
      </c>
      <c r="CG133" s="3">
        <f t="shared" si="116"/>
        <v>0</v>
      </c>
      <c r="CH133" s="3">
        <f t="shared" si="116"/>
        <v>0</v>
      </c>
      <c r="CI133" s="3">
        <f t="shared" si="116"/>
        <v>0</v>
      </c>
      <c r="CJ133" s="3">
        <f t="shared" si="116"/>
        <v>0</v>
      </c>
      <c r="CK133" s="3">
        <f t="shared" si="116"/>
        <v>0</v>
      </c>
      <c r="CL133" s="3">
        <f t="shared" si="116"/>
        <v>0</v>
      </c>
      <c r="CM133" s="3">
        <f t="shared" si="116"/>
        <v>0</v>
      </c>
      <c r="CN133" s="3">
        <f t="shared" si="116"/>
        <v>0</v>
      </c>
      <c r="CO133" s="3">
        <f t="shared" si="116"/>
        <v>0</v>
      </c>
      <c r="CP133" s="3">
        <f t="shared" si="116"/>
        <v>0</v>
      </c>
      <c r="CQ133" s="3">
        <f t="shared" si="116"/>
        <v>0</v>
      </c>
      <c r="CR133" s="3">
        <f t="shared" si="116"/>
        <v>0</v>
      </c>
      <c r="CS133" s="3">
        <f t="shared" si="116"/>
        <v>0</v>
      </c>
      <c r="CT133" s="3">
        <f t="shared" si="116"/>
        <v>0</v>
      </c>
      <c r="CU133" s="3">
        <f t="shared" si="116"/>
        <v>0</v>
      </c>
      <c r="CV133" s="3">
        <f t="shared" si="116"/>
        <v>0</v>
      </c>
      <c r="CW133" s="3">
        <f t="shared" si="116"/>
        <v>0</v>
      </c>
      <c r="CX133" s="3">
        <f t="shared" si="116"/>
        <v>0</v>
      </c>
      <c r="CY133" s="3">
        <f t="shared" si="116"/>
        <v>0</v>
      </c>
      <c r="CZ133" s="3">
        <f t="shared" si="116"/>
        <v>0</v>
      </c>
      <c r="DA133" s="3">
        <f t="shared" si="116"/>
        <v>0</v>
      </c>
      <c r="DB133" s="3">
        <f t="shared" si="116"/>
        <v>0</v>
      </c>
      <c r="DC133" s="3">
        <f t="shared" si="116"/>
        <v>0</v>
      </c>
      <c r="DD133" s="3">
        <f t="shared" si="116"/>
        <v>0</v>
      </c>
      <c r="DE133" s="3">
        <f t="shared" si="116"/>
        <v>0</v>
      </c>
      <c r="DF133" s="3">
        <f t="shared" si="116"/>
        <v>0</v>
      </c>
      <c r="DG133" s="4">
        <f t="shared" ref="DG133:EL133" si="117">DG203</f>
        <v>13870338.779999999</v>
      </c>
      <c r="DH133" s="4">
        <f t="shared" si="117"/>
        <v>12001444.640000001</v>
      </c>
      <c r="DI133" s="4">
        <f t="shared" si="117"/>
        <v>180290.46</v>
      </c>
      <c r="DJ133" s="4">
        <f t="shared" si="117"/>
        <v>68407.009999999995</v>
      </c>
      <c r="DK133" s="4">
        <f t="shared" si="117"/>
        <v>1688603.68</v>
      </c>
      <c r="DL133" s="4">
        <f t="shared" si="117"/>
        <v>0</v>
      </c>
      <c r="DM133" s="4">
        <f t="shared" si="117"/>
        <v>2901.5219926</v>
      </c>
      <c r="DN133" s="4">
        <f t="shared" si="117"/>
        <v>0</v>
      </c>
      <c r="DO133" s="4">
        <f t="shared" si="117"/>
        <v>0</v>
      </c>
      <c r="DP133" s="4">
        <f t="shared" si="117"/>
        <v>1553515.39</v>
      </c>
      <c r="DQ133" s="4">
        <f t="shared" si="117"/>
        <v>726099.59</v>
      </c>
      <c r="DR133" s="4">
        <f t="shared" si="117"/>
        <v>0</v>
      </c>
      <c r="DS133" s="4">
        <f t="shared" si="117"/>
        <v>0</v>
      </c>
      <c r="DT133" s="4">
        <f t="shared" si="117"/>
        <v>0</v>
      </c>
      <c r="DU133" s="4">
        <f t="shared" si="117"/>
        <v>0</v>
      </c>
      <c r="DV133" s="4">
        <f t="shared" si="117"/>
        <v>0</v>
      </c>
      <c r="DW133" s="4">
        <f t="shared" si="117"/>
        <v>0</v>
      </c>
      <c r="DX133" s="4">
        <f t="shared" si="117"/>
        <v>0</v>
      </c>
      <c r="DY133" s="4">
        <f t="shared" si="117"/>
        <v>0</v>
      </c>
      <c r="DZ133" s="4">
        <f t="shared" si="117"/>
        <v>0</v>
      </c>
      <c r="EA133" s="4">
        <f t="shared" si="117"/>
        <v>0</v>
      </c>
      <c r="EB133" s="4">
        <f t="shared" si="117"/>
        <v>0</v>
      </c>
      <c r="EC133" s="4">
        <f t="shared" si="117"/>
        <v>0</v>
      </c>
      <c r="ED133" s="4">
        <f t="shared" si="117"/>
        <v>0</v>
      </c>
      <c r="EE133" s="4">
        <f t="shared" si="117"/>
        <v>0</v>
      </c>
      <c r="EF133" s="4">
        <f t="shared" si="117"/>
        <v>0</v>
      </c>
      <c r="EG133" s="4">
        <f t="shared" si="117"/>
        <v>0</v>
      </c>
      <c r="EH133" s="4">
        <f t="shared" si="117"/>
        <v>0</v>
      </c>
      <c r="EI133" s="4">
        <f t="shared" si="117"/>
        <v>0</v>
      </c>
      <c r="EJ133" s="4">
        <f t="shared" si="117"/>
        <v>16259404.970000001</v>
      </c>
      <c r="EK133" s="4">
        <f t="shared" si="117"/>
        <v>0</v>
      </c>
      <c r="EL133" s="4">
        <f t="shared" si="117"/>
        <v>16259404.970000001</v>
      </c>
      <c r="EM133" s="4">
        <f t="shared" ref="EM133:FR133" si="118">EM203</f>
        <v>0</v>
      </c>
      <c r="EN133" s="4">
        <f t="shared" si="118"/>
        <v>12001444.640000001</v>
      </c>
      <c r="EO133" s="4">
        <f t="shared" si="118"/>
        <v>12001444.640000001</v>
      </c>
      <c r="EP133" s="4">
        <f t="shared" si="118"/>
        <v>0</v>
      </c>
      <c r="EQ133" s="4">
        <f t="shared" si="118"/>
        <v>12001444.640000001</v>
      </c>
      <c r="ER133" s="4">
        <f t="shared" si="118"/>
        <v>0</v>
      </c>
      <c r="ES133" s="4">
        <f t="shared" si="118"/>
        <v>0</v>
      </c>
      <c r="ET133" s="4">
        <f t="shared" si="118"/>
        <v>0</v>
      </c>
      <c r="EU133" s="4">
        <f t="shared" si="118"/>
        <v>0</v>
      </c>
      <c r="EV133" s="4">
        <f t="shared" si="118"/>
        <v>0</v>
      </c>
      <c r="EW133" s="4">
        <f t="shared" si="118"/>
        <v>0</v>
      </c>
      <c r="EX133" s="4">
        <f t="shared" si="118"/>
        <v>0</v>
      </c>
      <c r="EY133" s="4">
        <f t="shared" si="118"/>
        <v>0</v>
      </c>
      <c r="EZ133" s="4">
        <f t="shared" si="118"/>
        <v>0</v>
      </c>
      <c r="FA133" s="4">
        <f t="shared" si="118"/>
        <v>0</v>
      </c>
      <c r="FB133" s="4">
        <f t="shared" si="118"/>
        <v>0</v>
      </c>
      <c r="FC133" s="4">
        <f t="shared" si="118"/>
        <v>0</v>
      </c>
      <c r="FD133" s="4">
        <f t="shared" si="118"/>
        <v>0</v>
      </c>
      <c r="FE133" s="4">
        <f t="shared" si="118"/>
        <v>0</v>
      </c>
      <c r="FF133" s="4">
        <f t="shared" si="118"/>
        <v>0</v>
      </c>
      <c r="FG133" s="4">
        <f t="shared" si="118"/>
        <v>0</v>
      </c>
      <c r="FH133" s="4">
        <f t="shared" si="118"/>
        <v>0</v>
      </c>
      <c r="FI133" s="4">
        <f t="shared" si="118"/>
        <v>0</v>
      </c>
      <c r="FJ133" s="4">
        <f t="shared" si="118"/>
        <v>0</v>
      </c>
      <c r="FK133" s="4">
        <f t="shared" si="118"/>
        <v>0</v>
      </c>
      <c r="FL133" s="4">
        <f t="shared" si="118"/>
        <v>0</v>
      </c>
      <c r="FM133" s="4">
        <f t="shared" si="118"/>
        <v>0</v>
      </c>
      <c r="FN133" s="4">
        <f t="shared" si="118"/>
        <v>0</v>
      </c>
      <c r="FO133" s="4">
        <f t="shared" si="118"/>
        <v>0</v>
      </c>
      <c r="FP133" s="4">
        <f t="shared" si="118"/>
        <v>0</v>
      </c>
      <c r="FQ133" s="4">
        <f t="shared" si="118"/>
        <v>0</v>
      </c>
      <c r="FR133" s="4">
        <f t="shared" si="118"/>
        <v>0</v>
      </c>
      <c r="FS133" s="4">
        <f t="shared" ref="FS133:GX133" si="119">FS203</f>
        <v>0</v>
      </c>
      <c r="FT133" s="4">
        <f t="shared" si="119"/>
        <v>0</v>
      </c>
      <c r="FU133" s="4">
        <f t="shared" si="119"/>
        <v>0</v>
      </c>
      <c r="FV133" s="4">
        <f t="shared" si="119"/>
        <v>0</v>
      </c>
      <c r="FW133" s="4">
        <f t="shared" si="119"/>
        <v>0</v>
      </c>
      <c r="FX133" s="4">
        <f t="shared" si="119"/>
        <v>0</v>
      </c>
      <c r="FY133" s="4">
        <f t="shared" si="119"/>
        <v>0</v>
      </c>
      <c r="FZ133" s="4">
        <f t="shared" si="119"/>
        <v>0</v>
      </c>
      <c r="GA133" s="4">
        <f t="shared" si="119"/>
        <v>0</v>
      </c>
      <c r="GB133" s="4">
        <f t="shared" si="119"/>
        <v>0</v>
      </c>
      <c r="GC133" s="4">
        <f t="shared" si="119"/>
        <v>0</v>
      </c>
      <c r="GD133" s="4">
        <f t="shared" si="119"/>
        <v>0</v>
      </c>
      <c r="GE133" s="4">
        <f t="shared" si="119"/>
        <v>0</v>
      </c>
      <c r="GF133" s="4">
        <f t="shared" si="119"/>
        <v>0</v>
      </c>
      <c r="GG133" s="4">
        <f t="shared" si="119"/>
        <v>0</v>
      </c>
      <c r="GH133" s="4">
        <f t="shared" si="119"/>
        <v>0</v>
      </c>
      <c r="GI133" s="4">
        <f t="shared" si="119"/>
        <v>0</v>
      </c>
      <c r="GJ133" s="4">
        <f t="shared" si="119"/>
        <v>0</v>
      </c>
      <c r="GK133" s="4">
        <f t="shared" si="119"/>
        <v>0</v>
      </c>
      <c r="GL133" s="4">
        <f t="shared" si="119"/>
        <v>0</v>
      </c>
      <c r="GM133" s="4">
        <f t="shared" si="119"/>
        <v>0</v>
      </c>
      <c r="GN133" s="4">
        <f t="shared" si="119"/>
        <v>0</v>
      </c>
      <c r="GO133" s="4">
        <f t="shared" si="119"/>
        <v>0</v>
      </c>
      <c r="GP133" s="4">
        <f t="shared" si="119"/>
        <v>0</v>
      </c>
      <c r="GQ133" s="4">
        <f t="shared" si="119"/>
        <v>0</v>
      </c>
      <c r="GR133" s="4">
        <f t="shared" si="119"/>
        <v>0</v>
      </c>
      <c r="GS133" s="4">
        <f t="shared" si="119"/>
        <v>0</v>
      </c>
      <c r="GT133" s="4">
        <f t="shared" si="119"/>
        <v>0</v>
      </c>
      <c r="GU133" s="4">
        <f t="shared" si="119"/>
        <v>0</v>
      </c>
      <c r="GV133" s="4">
        <f t="shared" si="119"/>
        <v>0</v>
      </c>
      <c r="GW133" s="4">
        <f t="shared" si="119"/>
        <v>0</v>
      </c>
      <c r="GX133" s="4">
        <f t="shared" si="119"/>
        <v>0</v>
      </c>
    </row>
    <row r="135" spans="1:255">
      <c r="A135" s="2">
        <v>17</v>
      </c>
      <c r="B135" s="2">
        <v>1</v>
      </c>
      <c r="C135" s="2"/>
      <c r="D135" s="2"/>
      <c r="E135" s="2" t="s">
        <v>4</v>
      </c>
      <c r="F135" s="2" t="s">
        <v>4</v>
      </c>
      <c r="G135" s="2" t="s">
        <v>235</v>
      </c>
      <c r="H135" s="2" t="s">
        <v>236</v>
      </c>
      <c r="I135" s="2">
        <f>ROUND(I164*1000,9)</f>
        <v>9180</v>
      </c>
      <c r="J135" s="2">
        <v>0</v>
      </c>
      <c r="K135" s="2">
        <f>ROUND(I164*1000,9)</f>
        <v>9180</v>
      </c>
      <c r="L135" s="2"/>
      <c r="M135" s="2"/>
      <c r="N135" s="2"/>
      <c r="O135" s="2">
        <f>ROUND(CP135,2)</f>
        <v>0</v>
      </c>
      <c r="P135" s="2">
        <f>ROUND((ROUND((AC135*AW135*I135),2)*BC135),2)</f>
        <v>0</v>
      </c>
      <c r="Q135" s="2">
        <f>(ROUND((ROUND(((ET135)*AV135*I135),2)*BB135),2)+ROUND((ROUND(((AE135-(EU135))*AV135*I135),2)*BS135),2))</f>
        <v>0</v>
      </c>
      <c r="R135" s="2">
        <f>ROUND((ROUND((AE135*AV135*I135),2)*BS135),2)</f>
        <v>0</v>
      </c>
      <c r="S135" s="2">
        <f>ROUND((ROUND((AF135*AV135*I135),2)*BA135),2)</f>
        <v>0</v>
      </c>
      <c r="T135" s="2">
        <f>ROUND(CU135*I135,2)</f>
        <v>0</v>
      </c>
      <c r="U135" s="2">
        <f>CV135*I135</f>
        <v>0</v>
      </c>
      <c r="V135" s="2">
        <f>CW135*I135</f>
        <v>0</v>
      </c>
      <c r="W135" s="2">
        <f>ROUND(CX135*I135,2)</f>
        <v>0</v>
      </c>
      <c r="X135" s="2">
        <f>ROUND(CY135,2)</f>
        <v>0</v>
      </c>
      <c r="Y135" s="2">
        <f>ROUND(CZ135,2)</f>
        <v>0</v>
      </c>
      <c r="Z135" s="2"/>
      <c r="AA135" s="2">
        <v>-1</v>
      </c>
      <c r="AB135" s="2">
        <f>ROUND((AC135+AD135+AF135),6)</f>
        <v>0</v>
      </c>
      <c r="AC135" s="2">
        <f>ROUND((ES135),6)</f>
        <v>0</v>
      </c>
      <c r="AD135" s="2">
        <f>ROUND((((ET135)-(EU135))+AE135),6)</f>
        <v>0</v>
      </c>
      <c r="AE135" s="2">
        <f>ROUND((EU135),6)</f>
        <v>0</v>
      </c>
      <c r="AF135" s="2">
        <f>ROUND((EV135),6)</f>
        <v>0</v>
      </c>
      <c r="AG135" s="2">
        <f>ROUND((AP135),6)</f>
        <v>0</v>
      </c>
      <c r="AH135" s="2">
        <f>(EW135)</f>
        <v>0</v>
      </c>
      <c r="AI135" s="2">
        <f>(EX135)</f>
        <v>0</v>
      </c>
      <c r="AJ135" s="2">
        <f>(AS135)</f>
        <v>0</v>
      </c>
      <c r="AK135" s="2">
        <v>0</v>
      </c>
      <c r="AL135" s="2">
        <v>0</v>
      </c>
      <c r="AM135" s="2">
        <v>0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1</v>
      </c>
      <c r="AW135" s="2">
        <v>1</v>
      </c>
      <c r="AX135" s="2"/>
      <c r="AY135" s="2"/>
      <c r="AZ135" s="2">
        <v>1</v>
      </c>
      <c r="BA135" s="2">
        <v>1</v>
      </c>
      <c r="BB135" s="2">
        <v>1</v>
      </c>
      <c r="BC135" s="2">
        <v>1</v>
      </c>
      <c r="BD135" s="2" t="s">
        <v>4</v>
      </c>
      <c r="BE135" s="2" t="s">
        <v>4</v>
      </c>
      <c r="BF135" s="2" t="s">
        <v>4</v>
      </c>
      <c r="BG135" s="2" t="s">
        <v>4</v>
      </c>
      <c r="BH135" s="2">
        <v>3</v>
      </c>
      <c r="BI135" s="2">
        <v>1</v>
      </c>
      <c r="BJ135" s="2" t="s">
        <v>4</v>
      </c>
      <c r="BK135" s="2"/>
      <c r="BL135" s="2"/>
      <c r="BM135" s="2">
        <v>400002</v>
      </c>
      <c r="BN135" s="2">
        <v>0</v>
      </c>
      <c r="BO135" s="2" t="s">
        <v>4</v>
      </c>
      <c r="BP135" s="2">
        <v>0</v>
      </c>
      <c r="BQ135" s="2">
        <v>202</v>
      </c>
      <c r="BR135" s="2">
        <v>0</v>
      </c>
      <c r="BS135" s="2">
        <v>1</v>
      </c>
      <c r="BT135" s="2">
        <v>1</v>
      </c>
      <c r="BU135" s="2">
        <v>1</v>
      </c>
      <c r="BV135" s="2">
        <v>1</v>
      </c>
      <c r="BW135" s="2">
        <v>1</v>
      </c>
      <c r="BX135" s="2">
        <v>1</v>
      </c>
      <c r="BY135" s="2" t="s">
        <v>4</v>
      </c>
      <c r="BZ135" s="2">
        <v>0</v>
      </c>
      <c r="CA135" s="2">
        <v>0</v>
      </c>
      <c r="CB135" s="2" t="s">
        <v>4</v>
      </c>
      <c r="CC135" s="2"/>
      <c r="CD135" s="2"/>
      <c r="CE135" s="2">
        <v>30</v>
      </c>
      <c r="CF135" s="2">
        <v>0</v>
      </c>
      <c r="CG135" s="2">
        <v>0</v>
      </c>
      <c r="CH135" s="2"/>
      <c r="CI135" s="2"/>
      <c r="CJ135" s="2"/>
      <c r="CK135" s="2"/>
      <c r="CL135" s="2"/>
      <c r="CM135" s="2">
        <v>0</v>
      </c>
      <c r="CN135" s="2" t="s">
        <v>4</v>
      </c>
      <c r="CO135" s="2">
        <v>0</v>
      </c>
      <c r="CP135" s="2">
        <f>(P135+Q135+S135)</f>
        <v>0</v>
      </c>
      <c r="CQ135" s="2">
        <f>ROUND((ROUND((AC135*AW135*1),2)*BC135),2)</f>
        <v>0</v>
      </c>
      <c r="CR135" s="2">
        <f>(ROUND((ROUND(((ET135)*AV135*1),2)*BB135),2)+ROUND((ROUND(((AE135-(EU135))*AV135*1),2)*BS135),2))</f>
        <v>0</v>
      </c>
      <c r="CS135" s="2">
        <f>ROUND((ROUND((AE135*AV135*1),2)*BS135),2)</f>
        <v>0</v>
      </c>
      <c r="CT135" s="2">
        <f>ROUND((ROUND((AF135*AV135*1),2)*BA135),2)</f>
        <v>0</v>
      </c>
      <c r="CU135" s="2">
        <f>AG135</f>
        <v>0</v>
      </c>
      <c r="CV135" s="2">
        <f>(AH135*AV135)</f>
        <v>0</v>
      </c>
      <c r="CW135" s="2">
        <f>AI135</f>
        <v>0</v>
      </c>
      <c r="CX135" s="2">
        <f>AJ135</f>
        <v>0</v>
      </c>
      <c r="CY135" s="2">
        <f>((S135*BZ135)/100)</f>
        <v>0</v>
      </c>
      <c r="CZ135" s="2">
        <f>((S135*CA135)/100)</f>
        <v>0</v>
      </c>
      <c r="DA135" s="2"/>
      <c r="DB135" s="2"/>
      <c r="DC135" s="2" t="s">
        <v>4</v>
      </c>
      <c r="DD135" s="2" t="s">
        <v>4</v>
      </c>
      <c r="DE135" s="2" t="s">
        <v>4</v>
      </c>
      <c r="DF135" s="2" t="s">
        <v>4</v>
      </c>
      <c r="DG135" s="2" t="s">
        <v>4</v>
      </c>
      <c r="DH135" s="2" t="s">
        <v>4</v>
      </c>
      <c r="DI135" s="2" t="s">
        <v>4</v>
      </c>
      <c r="DJ135" s="2" t="s">
        <v>4</v>
      </c>
      <c r="DK135" s="2" t="s">
        <v>4</v>
      </c>
      <c r="DL135" s="2" t="s">
        <v>4</v>
      </c>
      <c r="DM135" s="2" t="s">
        <v>4</v>
      </c>
      <c r="DN135" s="2">
        <v>0</v>
      </c>
      <c r="DO135" s="2">
        <v>0</v>
      </c>
      <c r="DP135" s="2">
        <v>1</v>
      </c>
      <c r="DQ135" s="2">
        <v>1</v>
      </c>
      <c r="DR135" s="2"/>
      <c r="DS135" s="2"/>
      <c r="DT135" s="2"/>
      <c r="DU135" s="2">
        <v>1003</v>
      </c>
      <c r="DV135" s="2" t="s">
        <v>236</v>
      </c>
      <c r="DW135" s="2" t="s">
        <v>236</v>
      </c>
      <c r="DX135" s="2">
        <v>1000</v>
      </c>
      <c r="DY135" s="2"/>
      <c r="DZ135" s="2" t="s">
        <v>4</v>
      </c>
      <c r="EA135" s="2" t="s">
        <v>4</v>
      </c>
      <c r="EB135" s="2" t="s">
        <v>4</v>
      </c>
      <c r="EC135" s="2" t="s">
        <v>4</v>
      </c>
      <c r="ED135" s="2"/>
      <c r="EE135" s="2">
        <v>69254592</v>
      </c>
      <c r="EF135" s="2">
        <v>202</v>
      </c>
      <c r="EG135" s="2" t="s">
        <v>237</v>
      </c>
      <c r="EH135" s="2">
        <v>0</v>
      </c>
      <c r="EI135" s="2" t="s">
        <v>4</v>
      </c>
      <c r="EJ135" s="2">
        <v>1</v>
      </c>
      <c r="EK135" s="2">
        <v>400002</v>
      </c>
      <c r="EL135" s="2" t="s">
        <v>238</v>
      </c>
      <c r="EM135" s="2" t="s">
        <v>237</v>
      </c>
      <c r="EN135" s="2"/>
      <c r="EO135" s="2" t="s">
        <v>4</v>
      </c>
      <c r="EP135" s="2"/>
      <c r="EQ135" s="2">
        <v>1024</v>
      </c>
      <c r="ER135" s="2">
        <v>0</v>
      </c>
      <c r="ES135" s="2">
        <v>0</v>
      </c>
      <c r="ET135" s="2">
        <v>0</v>
      </c>
      <c r="EU135" s="2">
        <v>0</v>
      </c>
      <c r="EV135" s="2">
        <v>0</v>
      </c>
      <c r="EW135" s="2">
        <v>0</v>
      </c>
      <c r="EX135" s="2">
        <v>0</v>
      </c>
      <c r="EY135" s="2">
        <v>0</v>
      </c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>
        <v>0</v>
      </c>
      <c r="FR135" s="2">
        <f>ROUND(IF(BI135=3,GM135,0),2)</f>
        <v>0</v>
      </c>
      <c r="FS135" s="2">
        <v>0</v>
      </c>
      <c r="FT135" s="2"/>
      <c r="FU135" s="2"/>
      <c r="FV135" s="2"/>
      <c r="FW135" s="2"/>
      <c r="FX135" s="2">
        <v>0</v>
      </c>
      <c r="FY135" s="2">
        <v>0</v>
      </c>
      <c r="FZ135" s="2"/>
      <c r="GA135" s="2" t="s">
        <v>4</v>
      </c>
      <c r="GB135" s="2"/>
      <c r="GC135" s="2"/>
      <c r="GD135" s="2">
        <v>0</v>
      </c>
      <c r="GE135" s="2"/>
      <c r="GF135" s="2">
        <v>-1137357498</v>
      </c>
      <c r="GG135" s="2">
        <v>2</v>
      </c>
      <c r="GH135" s="2">
        <v>0</v>
      </c>
      <c r="GI135" s="2">
        <v>-2</v>
      </c>
      <c r="GJ135" s="2">
        <v>0</v>
      </c>
      <c r="GK135" s="2">
        <f>ROUND(R135*(R12)/100,2)</f>
        <v>0</v>
      </c>
      <c r="GL135" s="2">
        <f>ROUND(IF(AND(BH135=3,BI135=3,FS135&lt;&gt;0),P135,0),2)</f>
        <v>0</v>
      </c>
      <c r="GM135" s="2">
        <f>ROUND(O135+X135+Y135+GK135,2)+GX135</f>
        <v>0</v>
      </c>
      <c r="GN135" s="2">
        <f>IF(OR(BI135=0,BI135=1),GM135-GX135,0)</f>
        <v>0</v>
      </c>
      <c r="GO135" s="2">
        <f>IF(BI135=2,GM135-GX135,0)</f>
        <v>0</v>
      </c>
      <c r="GP135" s="2">
        <f>IF(BI135=4,GM135-GX135,0)</f>
        <v>0</v>
      </c>
      <c r="GQ135" s="2"/>
      <c r="GR135" s="2">
        <v>0</v>
      </c>
      <c r="GS135" s="2">
        <v>3</v>
      </c>
      <c r="GT135" s="2">
        <v>0</v>
      </c>
      <c r="GU135" s="2" t="s">
        <v>4</v>
      </c>
      <c r="GV135" s="2">
        <f>ROUND((GT135),6)</f>
        <v>0</v>
      </c>
      <c r="GW135" s="2">
        <v>1</v>
      </c>
      <c r="GX135" s="2">
        <f>ROUND(HC135*I135,2)</f>
        <v>0</v>
      </c>
      <c r="GY135" s="2"/>
      <c r="GZ135" s="2"/>
      <c r="HA135" s="2">
        <v>0</v>
      </c>
      <c r="HB135" s="2">
        <v>0</v>
      </c>
      <c r="HC135" s="2">
        <f>GV135*GW135</f>
        <v>0</v>
      </c>
      <c r="HD135" s="2"/>
      <c r="HE135" s="2" t="s">
        <v>4</v>
      </c>
      <c r="HF135" s="2" t="s">
        <v>4</v>
      </c>
      <c r="HG135" s="2"/>
      <c r="HH135" s="2"/>
      <c r="HI135" s="2"/>
      <c r="HJ135" s="2"/>
      <c r="HK135" s="2"/>
      <c r="HL135" s="2"/>
      <c r="HM135" s="2" t="s">
        <v>4</v>
      </c>
      <c r="HN135" s="2" t="s">
        <v>4</v>
      </c>
      <c r="HO135" s="2" t="s">
        <v>4</v>
      </c>
      <c r="HP135" s="2" t="s">
        <v>4</v>
      </c>
      <c r="HQ135" s="2" t="s">
        <v>4</v>
      </c>
      <c r="HR135" s="2"/>
      <c r="HS135" s="2"/>
      <c r="HT135" s="2"/>
      <c r="HU135" s="2"/>
      <c r="HV135" s="2"/>
      <c r="HW135" s="2"/>
      <c r="HX135" s="2"/>
      <c r="HY135" s="2"/>
      <c r="HZ135" s="2"/>
      <c r="IA135" s="2"/>
      <c r="IB135" s="2"/>
      <c r="IC135" s="2"/>
      <c r="ID135" s="2"/>
      <c r="IE135" s="2"/>
      <c r="IF135" s="2"/>
      <c r="IG135" s="2"/>
      <c r="IH135" s="2"/>
      <c r="II135" s="2"/>
      <c r="IJ135" s="2"/>
      <c r="IK135" s="2">
        <v>0</v>
      </c>
      <c r="IL135" s="2"/>
      <c r="IM135" s="2"/>
      <c r="IN135" s="2"/>
      <c r="IO135" s="2"/>
      <c r="IP135" s="2"/>
      <c r="IQ135" s="2"/>
      <c r="IR135" s="2"/>
      <c r="IS135" s="2"/>
      <c r="IT135" s="2"/>
      <c r="IU135" s="2"/>
    </row>
    <row r="136" spans="1:255">
      <c r="A136">
        <v>17</v>
      </c>
      <c r="B136">
        <v>1</v>
      </c>
      <c r="E136" t="s">
        <v>4</v>
      </c>
      <c r="F136" t="s">
        <v>4</v>
      </c>
      <c r="G136" t="s">
        <v>235</v>
      </c>
      <c r="H136" t="s">
        <v>236</v>
      </c>
      <c r="I136">
        <f>ROUND(I165*1000,9)</f>
        <v>9180</v>
      </c>
      <c r="J136">
        <v>0</v>
      </c>
      <c r="K136">
        <f>ROUND(I165*1000,9)</f>
        <v>9180</v>
      </c>
      <c r="O136">
        <f>ROUND(CP136,2)</f>
        <v>0</v>
      </c>
      <c r="P136">
        <f>ROUND((ROUND((AC136*AW136*I136),2)*BC136),2)</f>
        <v>0</v>
      </c>
      <c r="Q136">
        <f>(ROUND((ROUND(((ET136)*AV136*I136),2)*BB136),2)+ROUND((ROUND(((AE136-(EU136))*AV136*I136),2)*BS136),2))</f>
        <v>0</v>
      </c>
      <c r="R136">
        <f>ROUND((ROUND((AE136*AV136*I136),2)*BS136),2)</f>
        <v>0</v>
      </c>
      <c r="S136">
        <f>ROUND((ROUND((AF136*AV136*I136),2)*BA136),2)</f>
        <v>0</v>
      </c>
      <c r="T136">
        <f>ROUND(CU136*I136,2)</f>
        <v>0</v>
      </c>
      <c r="U136">
        <f>CV136*I136</f>
        <v>0</v>
      </c>
      <c r="V136">
        <f>CW136*I136</f>
        <v>0</v>
      </c>
      <c r="W136">
        <f>ROUND(CX136*I136,2)</f>
        <v>0</v>
      </c>
      <c r="X136">
        <f>ROUND(CY136,2)</f>
        <v>0</v>
      </c>
      <c r="Y136">
        <f>ROUND(CZ136,2)</f>
        <v>0</v>
      </c>
      <c r="AA136">
        <v>-1</v>
      </c>
      <c r="AB136">
        <f>ROUND((AC136+AD136+AF136),6)</f>
        <v>0</v>
      </c>
      <c r="AC136">
        <f>ROUND((ES136),6)</f>
        <v>0</v>
      </c>
      <c r="AD136">
        <f>ROUND((((ET136)-(EU136))+AE136),6)</f>
        <v>0</v>
      </c>
      <c r="AE136">
        <f>ROUND((EU136),6)</f>
        <v>0</v>
      </c>
      <c r="AF136">
        <f>ROUND((EV136),6)</f>
        <v>0</v>
      </c>
      <c r="AG136">
        <f>ROUND((AP136),6)</f>
        <v>0</v>
      </c>
      <c r="AH136">
        <f>(EW136)</f>
        <v>0</v>
      </c>
      <c r="AI136">
        <f>(EX136)</f>
        <v>0</v>
      </c>
      <c r="AJ136">
        <f>(AS136)</f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1</v>
      </c>
      <c r="BD136" t="s">
        <v>4</v>
      </c>
      <c r="BE136" t="s">
        <v>4</v>
      </c>
      <c r="BF136" t="s">
        <v>4</v>
      </c>
      <c r="BG136" t="s">
        <v>4</v>
      </c>
      <c r="BH136">
        <v>3</v>
      </c>
      <c r="BI136">
        <v>1</v>
      </c>
      <c r="BJ136" t="s">
        <v>4</v>
      </c>
      <c r="BM136">
        <v>400002</v>
      </c>
      <c r="BN136">
        <v>0</v>
      </c>
      <c r="BO136" t="s">
        <v>4</v>
      </c>
      <c r="BP136">
        <v>0</v>
      </c>
      <c r="BQ136">
        <v>202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4</v>
      </c>
      <c r="BZ136">
        <v>0</v>
      </c>
      <c r="CA136">
        <v>0</v>
      </c>
      <c r="CB136" t="s">
        <v>4</v>
      </c>
      <c r="CE136">
        <v>30</v>
      </c>
      <c r="CF136">
        <v>0</v>
      </c>
      <c r="CG136">
        <v>0</v>
      </c>
      <c r="CM136">
        <v>0</v>
      </c>
      <c r="CN136" t="s">
        <v>4</v>
      </c>
      <c r="CO136">
        <v>0</v>
      </c>
      <c r="CP136">
        <f>(P136+Q136+S136)</f>
        <v>0</v>
      </c>
      <c r="CQ136">
        <f>ROUND((ROUND((AC136*AW136*1),2)*BC136),2)</f>
        <v>0</v>
      </c>
      <c r="CR136">
        <f>(ROUND((ROUND(((ET136)*AV136*1),2)*BB136),2)+ROUND((ROUND(((AE136-(EU136))*AV136*1),2)*BS136),2))</f>
        <v>0</v>
      </c>
      <c r="CS136">
        <f>ROUND((ROUND((AE136*AV136*1),2)*BS136),2)</f>
        <v>0</v>
      </c>
      <c r="CT136">
        <f>ROUND((ROUND((AF136*AV136*1),2)*BA136),2)</f>
        <v>0</v>
      </c>
      <c r="CU136">
        <f>AG136</f>
        <v>0</v>
      </c>
      <c r="CV136">
        <f>(AH136*AV136)</f>
        <v>0</v>
      </c>
      <c r="CW136">
        <f>AI136</f>
        <v>0</v>
      </c>
      <c r="CX136">
        <f>AJ136</f>
        <v>0</v>
      </c>
      <c r="CY136">
        <f>S136*(BZ136/100)</f>
        <v>0</v>
      </c>
      <c r="CZ136">
        <f>S136*(CA136/100)</f>
        <v>0</v>
      </c>
      <c r="DC136" t="s">
        <v>4</v>
      </c>
      <c r="DD136" t="s">
        <v>4</v>
      </c>
      <c r="DE136" t="s">
        <v>4</v>
      </c>
      <c r="DF136" t="s">
        <v>4</v>
      </c>
      <c r="DG136" t="s">
        <v>4</v>
      </c>
      <c r="DH136" t="s">
        <v>4</v>
      </c>
      <c r="DI136" t="s">
        <v>4</v>
      </c>
      <c r="DJ136" t="s">
        <v>4</v>
      </c>
      <c r="DK136" t="s">
        <v>4</v>
      </c>
      <c r="DL136" t="s">
        <v>4</v>
      </c>
      <c r="DM136" t="s">
        <v>4</v>
      </c>
      <c r="DN136">
        <v>0</v>
      </c>
      <c r="DO136">
        <v>0</v>
      </c>
      <c r="DP136">
        <v>1</v>
      </c>
      <c r="DQ136">
        <v>1</v>
      </c>
      <c r="DU136">
        <v>1003</v>
      </c>
      <c r="DV136" t="s">
        <v>236</v>
      </c>
      <c r="DW136" t="s">
        <v>236</v>
      </c>
      <c r="DX136">
        <v>1000</v>
      </c>
      <c r="DZ136" t="s">
        <v>4</v>
      </c>
      <c r="EA136" t="s">
        <v>4</v>
      </c>
      <c r="EB136" t="s">
        <v>4</v>
      </c>
      <c r="EC136" t="s">
        <v>4</v>
      </c>
      <c r="EE136">
        <v>69254592</v>
      </c>
      <c r="EF136">
        <v>202</v>
      </c>
      <c r="EG136" t="s">
        <v>237</v>
      </c>
      <c r="EH136">
        <v>0</v>
      </c>
      <c r="EI136" t="s">
        <v>4</v>
      </c>
      <c r="EJ136">
        <v>1</v>
      </c>
      <c r="EK136">
        <v>400002</v>
      </c>
      <c r="EL136" t="s">
        <v>238</v>
      </c>
      <c r="EM136" t="s">
        <v>237</v>
      </c>
      <c r="EO136" t="s">
        <v>4</v>
      </c>
      <c r="EQ136">
        <v>1024</v>
      </c>
      <c r="ER136">
        <v>0</v>
      </c>
      <c r="ES136">
        <v>0</v>
      </c>
      <c r="ET136">
        <v>0</v>
      </c>
      <c r="EU136">
        <v>0</v>
      </c>
      <c r="EV136">
        <v>0</v>
      </c>
      <c r="EW136">
        <v>0</v>
      </c>
      <c r="EX136">
        <v>0</v>
      </c>
      <c r="EY136">
        <v>0</v>
      </c>
      <c r="FQ136">
        <v>0</v>
      </c>
      <c r="FR136">
        <f>ROUND(IF(BI136=3,GM136,0),2)</f>
        <v>0</v>
      </c>
      <c r="FS136">
        <v>0</v>
      </c>
      <c r="FX136">
        <v>0</v>
      </c>
      <c r="FY136">
        <v>0</v>
      </c>
      <c r="GA136" t="s">
        <v>4</v>
      </c>
      <c r="GD136">
        <v>0</v>
      </c>
      <c r="GF136">
        <v>-1137357498</v>
      </c>
      <c r="GG136">
        <v>2</v>
      </c>
      <c r="GH136">
        <v>0</v>
      </c>
      <c r="GI136">
        <v>-2</v>
      </c>
      <c r="GJ136">
        <v>0</v>
      </c>
      <c r="GK136">
        <f>ROUND(R136*(S12)/100,2)</f>
        <v>0</v>
      </c>
      <c r="GL136">
        <f>ROUND(IF(AND(BH136=3,BI136=3,FS136&lt;&gt;0),P136,0),2)</f>
        <v>0</v>
      </c>
      <c r="GM136">
        <f>ROUND(O136+X136+Y136+GK136,2)+GX136</f>
        <v>0</v>
      </c>
      <c r="GN136">
        <f>IF(OR(BI136=0,BI136=1),GM136-GX136,0)</f>
        <v>0</v>
      </c>
      <c r="GO136">
        <f>IF(BI136=2,GM136-GX136,0)</f>
        <v>0</v>
      </c>
      <c r="GP136">
        <f>IF(BI136=4,GM136-GX136,0)</f>
        <v>0</v>
      </c>
      <c r="GR136">
        <v>0</v>
      </c>
      <c r="GS136">
        <v>3</v>
      </c>
      <c r="GT136">
        <v>0</v>
      </c>
      <c r="GU136" t="s">
        <v>4</v>
      </c>
      <c r="GV136">
        <f>ROUND((GT136),6)</f>
        <v>0</v>
      </c>
      <c r="GW136">
        <v>1</v>
      </c>
      <c r="GX136">
        <f>ROUND(HC136*I136,2)</f>
        <v>0</v>
      </c>
      <c r="HA136">
        <v>0</v>
      </c>
      <c r="HB136">
        <v>0</v>
      </c>
      <c r="HC136">
        <f>GV136*GW136</f>
        <v>0</v>
      </c>
      <c r="HE136" t="s">
        <v>4</v>
      </c>
      <c r="HF136" t="s">
        <v>4</v>
      </c>
      <c r="HM136" t="s">
        <v>4</v>
      </c>
      <c r="HN136" t="s">
        <v>4</v>
      </c>
      <c r="HO136" t="s">
        <v>4</v>
      </c>
      <c r="HP136" t="s">
        <v>4</v>
      </c>
      <c r="HQ136" t="s">
        <v>4</v>
      </c>
      <c r="IK136">
        <v>0</v>
      </c>
    </row>
    <row r="138" spans="1:255">
      <c r="A138" s="1">
        <v>5</v>
      </c>
      <c r="B138" s="1">
        <v>1</v>
      </c>
      <c r="C138" s="1"/>
      <c r="D138" s="1">
        <f>ROW(A173)</f>
        <v>173</v>
      </c>
      <c r="E138" s="1"/>
      <c r="F138" s="1" t="s">
        <v>239</v>
      </c>
      <c r="G138" s="1" t="s">
        <v>240</v>
      </c>
      <c r="H138" s="1" t="s">
        <v>4</v>
      </c>
      <c r="I138" s="1">
        <v>0</v>
      </c>
      <c r="J138" s="1"/>
      <c r="K138" s="1">
        <v>-1</v>
      </c>
      <c r="L138" s="1"/>
      <c r="M138" s="1" t="s">
        <v>4</v>
      </c>
      <c r="N138" s="1"/>
      <c r="O138" s="1"/>
      <c r="P138" s="1"/>
      <c r="Q138" s="1"/>
      <c r="R138" s="1"/>
      <c r="S138" s="1">
        <v>0</v>
      </c>
      <c r="T138" s="1">
        <v>0</v>
      </c>
      <c r="U138" s="1" t="s">
        <v>4</v>
      </c>
      <c r="V138" s="1">
        <v>0</v>
      </c>
      <c r="W138" s="1"/>
      <c r="X138" s="1"/>
      <c r="Y138" s="1"/>
      <c r="Z138" s="1"/>
      <c r="AA138" s="1"/>
      <c r="AB138" s="1" t="s">
        <v>4</v>
      </c>
      <c r="AC138" s="1" t="s">
        <v>4</v>
      </c>
      <c r="AD138" s="1" t="s">
        <v>4</v>
      </c>
      <c r="AE138" s="1" t="s">
        <v>4</v>
      </c>
      <c r="AF138" s="1" t="s">
        <v>4</v>
      </c>
      <c r="AG138" s="1" t="s">
        <v>4</v>
      </c>
      <c r="AH138" s="1"/>
      <c r="AI138" s="1"/>
      <c r="AJ138" s="1"/>
      <c r="AK138" s="1"/>
      <c r="AL138" s="1"/>
      <c r="AM138" s="1"/>
      <c r="AN138" s="1"/>
      <c r="AO138" s="1"/>
      <c r="AP138" s="1" t="s">
        <v>4</v>
      </c>
      <c r="AQ138" s="1" t="s">
        <v>4</v>
      </c>
      <c r="AR138" s="1" t="s">
        <v>4</v>
      </c>
      <c r="AS138" s="1"/>
      <c r="AT138" s="1"/>
      <c r="AU138" s="1"/>
      <c r="AV138" s="1"/>
      <c r="AW138" s="1"/>
      <c r="AX138" s="1"/>
      <c r="AY138" s="1"/>
      <c r="AZ138" s="1" t="s">
        <v>4</v>
      </c>
      <c r="BA138" s="1"/>
      <c r="BB138" s="1" t="s">
        <v>4</v>
      </c>
      <c r="BC138" s="1" t="s">
        <v>4</v>
      </c>
      <c r="BD138" s="1" t="s">
        <v>4</v>
      </c>
      <c r="BE138" s="1" t="s">
        <v>4</v>
      </c>
      <c r="BF138" s="1" t="s">
        <v>4</v>
      </c>
      <c r="BG138" s="1" t="s">
        <v>4</v>
      </c>
      <c r="BH138" s="1" t="s">
        <v>4</v>
      </c>
      <c r="BI138" s="1" t="s">
        <v>4</v>
      </c>
      <c r="BJ138" s="1" t="s">
        <v>4</v>
      </c>
      <c r="BK138" s="1" t="s">
        <v>4</v>
      </c>
      <c r="BL138" s="1" t="s">
        <v>4</v>
      </c>
      <c r="BM138" s="1" t="s">
        <v>4</v>
      </c>
      <c r="BN138" s="1" t="s">
        <v>4</v>
      </c>
      <c r="BO138" s="1" t="s">
        <v>4</v>
      </c>
      <c r="BP138" s="1" t="s">
        <v>4</v>
      </c>
      <c r="BQ138" s="1"/>
      <c r="BR138" s="1"/>
      <c r="BS138" s="1"/>
      <c r="BT138" s="1"/>
      <c r="BU138" s="1"/>
      <c r="BV138" s="1"/>
      <c r="BW138" s="1"/>
      <c r="BX138" s="1">
        <v>0</v>
      </c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>
        <v>0</v>
      </c>
    </row>
    <row r="140" spans="1:255">
      <c r="A140" s="3">
        <v>52</v>
      </c>
      <c r="B140" s="3">
        <f t="shared" ref="B140:G140" si="120">B173</f>
        <v>1</v>
      </c>
      <c r="C140" s="3">
        <f t="shared" si="120"/>
        <v>5</v>
      </c>
      <c r="D140" s="3">
        <f t="shared" si="120"/>
        <v>138</v>
      </c>
      <c r="E140" s="3">
        <f t="shared" si="120"/>
        <v>0</v>
      </c>
      <c r="F140" s="3" t="str">
        <f t="shared" si="120"/>
        <v>Новый подраздел</v>
      </c>
      <c r="G140" s="3" t="str">
        <f t="shared" si="120"/>
        <v>от РТП до ТП</v>
      </c>
      <c r="H140" s="3"/>
      <c r="I140" s="3"/>
      <c r="J140" s="3"/>
      <c r="K140" s="3"/>
      <c r="L140" s="3"/>
      <c r="M140" s="3"/>
      <c r="N140" s="3"/>
      <c r="O140" s="3">
        <f t="shared" ref="O140:AT140" si="121">O173</f>
        <v>1408399.62</v>
      </c>
      <c r="P140" s="3">
        <f t="shared" si="121"/>
        <v>1358808.25</v>
      </c>
      <c r="Q140" s="3">
        <f t="shared" si="121"/>
        <v>13409.59</v>
      </c>
      <c r="R140" s="3">
        <f t="shared" si="121"/>
        <v>1465.76</v>
      </c>
      <c r="S140" s="3">
        <f t="shared" si="121"/>
        <v>36181.78</v>
      </c>
      <c r="T140" s="3">
        <f t="shared" si="121"/>
        <v>0</v>
      </c>
      <c r="U140" s="3">
        <f t="shared" si="121"/>
        <v>2901.5219926</v>
      </c>
      <c r="V140" s="3">
        <f t="shared" si="121"/>
        <v>0</v>
      </c>
      <c r="W140" s="3">
        <f t="shared" si="121"/>
        <v>0</v>
      </c>
      <c r="X140" s="3">
        <f t="shared" si="121"/>
        <v>40523.589999999997</v>
      </c>
      <c r="Y140" s="3">
        <f t="shared" si="121"/>
        <v>25327.25</v>
      </c>
      <c r="Z140" s="3">
        <f t="shared" si="121"/>
        <v>0</v>
      </c>
      <c r="AA140" s="3">
        <f t="shared" si="121"/>
        <v>0</v>
      </c>
      <c r="AB140" s="3">
        <f t="shared" si="121"/>
        <v>1408399.62</v>
      </c>
      <c r="AC140" s="3">
        <f t="shared" si="121"/>
        <v>1358808.25</v>
      </c>
      <c r="AD140" s="3">
        <f t="shared" si="121"/>
        <v>13409.59</v>
      </c>
      <c r="AE140" s="3">
        <f t="shared" si="121"/>
        <v>1465.76</v>
      </c>
      <c r="AF140" s="3">
        <f t="shared" si="121"/>
        <v>36181.78</v>
      </c>
      <c r="AG140" s="3">
        <f t="shared" si="121"/>
        <v>0</v>
      </c>
      <c r="AH140" s="3">
        <f t="shared" si="121"/>
        <v>2901.5219926</v>
      </c>
      <c r="AI140" s="3">
        <f t="shared" si="121"/>
        <v>0</v>
      </c>
      <c r="AJ140" s="3">
        <f t="shared" si="121"/>
        <v>0</v>
      </c>
      <c r="AK140" s="3">
        <f t="shared" si="121"/>
        <v>40523.589999999997</v>
      </c>
      <c r="AL140" s="3">
        <f t="shared" si="121"/>
        <v>25327.25</v>
      </c>
      <c r="AM140" s="3">
        <f t="shared" si="121"/>
        <v>0</v>
      </c>
      <c r="AN140" s="3">
        <f t="shared" si="121"/>
        <v>0</v>
      </c>
      <c r="AO140" s="3">
        <f t="shared" si="121"/>
        <v>0</v>
      </c>
      <c r="AP140" s="3">
        <f t="shared" si="121"/>
        <v>0</v>
      </c>
      <c r="AQ140" s="3">
        <f t="shared" si="121"/>
        <v>0</v>
      </c>
      <c r="AR140" s="3">
        <f t="shared" si="121"/>
        <v>1476815.55</v>
      </c>
      <c r="AS140" s="3">
        <f t="shared" si="121"/>
        <v>0</v>
      </c>
      <c r="AT140" s="3">
        <f t="shared" si="121"/>
        <v>1476815.55</v>
      </c>
      <c r="AU140" s="3">
        <f t="shared" ref="AU140:BZ140" si="122">AU173</f>
        <v>0</v>
      </c>
      <c r="AV140" s="3">
        <f t="shared" si="122"/>
        <v>1358808.25</v>
      </c>
      <c r="AW140" s="3">
        <f t="shared" si="122"/>
        <v>1358808.25</v>
      </c>
      <c r="AX140" s="3">
        <f t="shared" si="122"/>
        <v>0</v>
      </c>
      <c r="AY140" s="3">
        <f t="shared" si="122"/>
        <v>1358808.25</v>
      </c>
      <c r="AZ140" s="3">
        <f t="shared" si="122"/>
        <v>0</v>
      </c>
      <c r="BA140" s="3">
        <f t="shared" si="122"/>
        <v>0</v>
      </c>
      <c r="BB140" s="3">
        <f t="shared" si="122"/>
        <v>0</v>
      </c>
      <c r="BC140" s="3">
        <f t="shared" si="122"/>
        <v>0</v>
      </c>
      <c r="BD140" s="3">
        <f t="shared" si="122"/>
        <v>0</v>
      </c>
      <c r="BE140" s="3">
        <f t="shared" si="122"/>
        <v>0</v>
      </c>
      <c r="BF140" s="3">
        <f t="shared" si="122"/>
        <v>0</v>
      </c>
      <c r="BG140" s="3">
        <f t="shared" si="122"/>
        <v>0</v>
      </c>
      <c r="BH140" s="3">
        <f t="shared" si="122"/>
        <v>0</v>
      </c>
      <c r="BI140" s="3">
        <f t="shared" si="122"/>
        <v>0</v>
      </c>
      <c r="BJ140" s="3">
        <f t="shared" si="122"/>
        <v>0</v>
      </c>
      <c r="BK140" s="3">
        <f t="shared" si="122"/>
        <v>0</v>
      </c>
      <c r="BL140" s="3">
        <f t="shared" si="122"/>
        <v>0</v>
      </c>
      <c r="BM140" s="3">
        <f t="shared" si="122"/>
        <v>0</v>
      </c>
      <c r="BN140" s="3">
        <f t="shared" si="122"/>
        <v>0</v>
      </c>
      <c r="BO140" s="3">
        <f t="shared" si="122"/>
        <v>0</v>
      </c>
      <c r="BP140" s="3">
        <f t="shared" si="122"/>
        <v>0</v>
      </c>
      <c r="BQ140" s="3">
        <f t="shared" si="122"/>
        <v>0</v>
      </c>
      <c r="BR140" s="3">
        <f t="shared" si="122"/>
        <v>0</v>
      </c>
      <c r="BS140" s="3">
        <f t="shared" si="122"/>
        <v>0</v>
      </c>
      <c r="BT140" s="3">
        <f t="shared" si="122"/>
        <v>0</v>
      </c>
      <c r="BU140" s="3">
        <f t="shared" si="122"/>
        <v>0</v>
      </c>
      <c r="BV140" s="3">
        <f t="shared" si="122"/>
        <v>0</v>
      </c>
      <c r="BW140" s="3">
        <f t="shared" si="122"/>
        <v>0</v>
      </c>
      <c r="BX140" s="3">
        <f t="shared" si="122"/>
        <v>0</v>
      </c>
      <c r="BY140" s="3">
        <f t="shared" si="122"/>
        <v>0</v>
      </c>
      <c r="BZ140" s="3">
        <f t="shared" si="122"/>
        <v>0</v>
      </c>
      <c r="CA140" s="3">
        <f t="shared" ref="CA140:DF140" si="123">CA173</f>
        <v>1476815.55</v>
      </c>
      <c r="CB140" s="3">
        <f t="shared" si="123"/>
        <v>0</v>
      </c>
      <c r="CC140" s="3">
        <f t="shared" si="123"/>
        <v>1476815.55</v>
      </c>
      <c r="CD140" s="3">
        <f t="shared" si="123"/>
        <v>0</v>
      </c>
      <c r="CE140" s="3">
        <f t="shared" si="123"/>
        <v>1358808.25</v>
      </c>
      <c r="CF140" s="3">
        <f t="shared" si="123"/>
        <v>1358808.25</v>
      </c>
      <c r="CG140" s="3">
        <f t="shared" si="123"/>
        <v>0</v>
      </c>
      <c r="CH140" s="3">
        <f t="shared" si="123"/>
        <v>1358808.25</v>
      </c>
      <c r="CI140" s="3">
        <f t="shared" si="123"/>
        <v>0</v>
      </c>
      <c r="CJ140" s="3">
        <f t="shared" si="123"/>
        <v>0</v>
      </c>
      <c r="CK140" s="3">
        <f t="shared" si="123"/>
        <v>0</v>
      </c>
      <c r="CL140" s="3">
        <f t="shared" si="123"/>
        <v>0</v>
      </c>
      <c r="CM140" s="3">
        <f t="shared" si="123"/>
        <v>0</v>
      </c>
      <c r="CN140" s="3">
        <f t="shared" si="123"/>
        <v>0</v>
      </c>
      <c r="CO140" s="3">
        <f t="shared" si="123"/>
        <v>0</v>
      </c>
      <c r="CP140" s="3">
        <f t="shared" si="123"/>
        <v>0</v>
      </c>
      <c r="CQ140" s="3">
        <f t="shared" si="123"/>
        <v>0</v>
      </c>
      <c r="CR140" s="3">
        <f t="shared" si="123"/>
        <v>0</v>
      </c>
      <c r="CS140" s="3">
        <f t="shared" si="123"/>
        <v>0</v>
      </c>
      <c r="CT140" s="3">
        <f t="shared" si="123"/>
        <v>0</v>
      </c>
      <c r="CU140" s="3">
        <f t="shared" si="123"/>
        <v>0</v>
      </c>
      <c r="CV140" s="3">
        <f t="shared" si="123"/>
        <v>0</v>
      </c>
      <c r="CW140" s="3">
        <f t="shared" si="123"/>
        <v>0</v>
      </c>
      <c r="CX140" s="3">
        <f t="shared" si="123"/>
        <v>0</v>
      </c>
      <c r="CY140" s="3">
        <f t="shared" si="123"/>
        <v>0</v>
      </c>
      <c r="CZ140" s="3">
        <f t="shared" si="123"/>
        <v>0</v>
      </c>
      <c r="DA140" s="3">
        <f t="shared" si="123"/>
        <v>0</v>
      </c>
      <c r="DB140" s="3">
        <f t="shared" si="123"/>
        <v>0</v>
      </c>
      <c r="DC140" s="3">
        <f t="shared" si="123"/>
        <v>0</v>
      </c>
      <c r="DD140" s="3">
        <f t="shared" si="123"/>
        <v>0</v>
      </c>
      <c r="DE140" s="3">
        <f t="shared" si="123"/>
        <v>0</v>
      </c>
      <c r="DF140" s="3">
        <f t="shared" si="123"/>
        <v>0</v>
      </c>
      <c r="DG140" s="4">
        <f t="shared" ref="DG140:EL140" si="124">DG173</f>
        <v>13870338.779999999</v>
      </c>
      <c r="DH140" s="4">
        <f t="shared" si="124"/>
        <v>12001444.640000001</v>
      </c>
      <c r="DI140" s="4">
        <f t="shared" si="124"/>
        <v>180290.46</v>
      </c>
      <c r="DJ140" s="4">
        <f t="shared" si="124"/>
        <v>68407.009999999995</v>
      </c>
      <c r="DK140" s="4">
        <f t="shared" si="124"/>
        <v>1688603.68</v>
      </c>
      <c r="DL140" s="4">
        <f t="shared" si="124"/>
        <v>0</v>
      </c>
      <c r="DM140" s="4">
        <f t="shared" si="124"/>
        <v>2901.5219926</v>
      </c>
      <c r="DN140" s="4">
        <f t="shared" si="124"/>
        <v>0</v>
      </c>
      <c r="DO140" s="4">
        <f t="shared" si="124"/>
        <v>0</v>
      </c>
      <c r="DP140" s="4">
        <f t="shared" si="124"/>
        <v>1553515.39</v>
      </c>
      <c r="DQ140" s="4">
        <f t="shared" si="124"/>
        <v>726099.59</v>
      </c>
      <c r="DR140" s="4">
        <f t="shared" si="124"/>
        <v>0</v>
      </c>
      <c r="DS140" s="4">
        <f t="shared" si="124"/>
        <v>0</v>
      </c>
      <c r="DT140" s="4">
        <f t="shared" si="124"/>
        <v>13870338.779999999</v>
      </c>
      <c r="DU140" s="4">
        <f t="shared" si="124"/>
        <v>12001444.640000001</v>
      </c>
      <c r="DV140" s="4">
        <f t="shared" si="124"/>
        <v>180290.46</v>
      </c>
      <c r="DW140" s="4">
        <f t="shared" si="124"/>
        <v>68407.009999999995</v>
      </c>
      <c r="DX140" s="4">
        <f t="shared" si="124"/>
        <v>1688603.68</v>
      </c>
      <c r="DY140" s="4">
        <f t="shared" si="124"/>
        <v>0</v>
      </c>
      <c r="DZ140" s="4">
        <f t="shared" si="124"/>
        <v>2901.5219926</v>
      </c>
      <c r="EA140" s="4">
        <f t="shared" si="124"/>
        <v>0</v>
      </c>
      <c r="EB140" s="4">
        <f t="shared" si="124"/>
        <v>0</v>
      </c>
      <c r="EC140" s="4">
        <f t="shared" si="124"/>
        <v>1553515.39</v>
      </c>
      <c r="ED140" s="4">
        <f t="shared" si="124"/>
        <v>726099.59</v>
      </c>
      <c r="EE140" s="4">
        <f t="shared" si="124"/>
        <v>0</v>
      </c>
      <c r="EF140" s="4">
        <f t="shared" si="124"/>
        <v>0</v>
      </c>
      <c r="EG140" s="4">
        <f t="shared" si="124"/>
        <v>0</v>
      </c>
      <c r="EH140" s="4">
        <f t="shared" si="124"/>
        <v>0</v>
      </c>
      <c r="EI140" s="4">
        <f t="shared" si="124"/>
        <v>0</v>
      </c>
      <c r="EJ140" s="4">
        <f t="shared" si="124"/>
        <v>16259404.970000001</v>
      </c>
      <c r="EK140" s="4">
        <f t="shared" si="124"/>
        <v>0</v>
      </c>
      <c r="EL140" s="4">
        <f t="shared" si="124"/>
        <v>16259404.970000001</v>
      </c>
      <c r="EM140" s="4">
        <f t="shared" ref="EM140:FR140" si="125">EM173</f>
        <v>0</v>
      </c>
      <c r="EN140" s="4">
        <f t="shared" si="125"/>
        <v>12001444.640000001</v>
      </c>
      <c r="EO140" s="4">
        <f t="shared" si="125"/>
        <v>12001444.640000001</v>
      </c>
      <c r="EP140" s="4">
        <f t="shared" si="125"/>
        <v>0</v>
      </c>
      <c r="EQ140" s="4">
        <f t="shared" si="125"/>
        <v>12001444.640000001</v>
      </c>
      <c r="ER140" s="4">
        <f t="shared" si="125"/>
        <v>0</v>
      </c>
      <c r="ES140" s="4">
        <f t="shared" si="125"/>
        <v>0</v>
      </c>
      <c r="ET140" s="4">
        <f t="shared" si="125"/>
        <v>0</v>
      </c>
      <c r="EU140" s="4">
        <f t="shared" si="125"/>
        <v>0</v>
      </c>
      <c r="EV140" s="4">
        <f t="shared" si="125"/>
        <v>0</v>
      </c>
      <c r="EW140" s="4">
        <f t="shared" si="125"/>
        <v>0</v>
      </c>
      <c r="EX140" s="4">
        <f t="shared" si="125"/>
        <v>0</v>
      </c>
      <c r="EY140" s="4">
        <f t="shared" si="125"/>
        <v>0</v>
      </c>
      <c r="EZ140" s="4">
        <f t="shared" si="125"/>
        <v>0</v>
      </c>
      <c r="FA140" s="4">
        <f t="shared" si="125"/>
        <v>0</v>
      </c>
      <c r="FB140" s="4">
        <f t="shared" si="125"/>
        <v>0</v>
      </c>
      <c r="FC140" s="4">
        <f t="shared" si="125"/>
        <v>0</v>
      </c>
      <c r="FD140" s="4">
        <f t="shared" si="125"/>
        <v>0</v>
      </c>
      <c r="FE140" s="4">
        <f t="shared" si="125"/>
        <v>0</v>
      </c>
      <c r="FF140" s="4">
        <f t="shared" si="125"/>
        <v>0</v>
      </c>
      <c r="FG140" s="4">
        <f t="shared" si="125"/>
        <v>0</v>
      </c>
      <c r="FH140" s="4">
        <f t="shared" si="125"/>
        <v>0</v>
      </c>
      <c r="FI140" s="4">
        <f t="shared" si="125"/>
        <v>0</v>
      </c>
      <c r="FJ140" s="4">
        <f t="shared" si="125"/>
        <v>0</v>
      </c>
      <c r="FK140" s="4">
        <f t="shared" si="125"/>
        <v>0</v>
      </c>
      <c r="FL140" s="4">
        <f t="shared" si="125"/>
        <v>0</v>
      </c>
      <c r="FM140" s="4">
        <f t="shared" si="125"/>
        <v>0</v>
      </c>
      <c r="FN140" s="4">
        <f t="shared" si="125"/>
        <v>0</v>
      </c>
      <c r="FO140" s="4">
        <f t="shared" si="125"/>
        <v>0</v>
      </c>
      <c r="FP140" s="4">
        <f t="shared" si="125"/>
        <v>0</v>
      </c>
      <c r="FQ140" s="4">
        <f t="shared" si="125"/>
        <v>0</v>
      </c>
      <c r="FR140" s="4">
        <f t="shared" si="125"/>
        <v>0</v>
      </c>
      <c r="FS140" s="4">
        <f t="shared" ref="FS140:GX140" si="126">FS173</f>
        <v>16259404.970000001</v>
      </c>
      <c r="FT140" s="4">
        <f t="shared" si="126"/>
        <v>0</v>
      </c>
      <c r="FU140" s="4">
        <f t="shared" si="126"/>
        <v>16259404.970000001</v>
      </c>
      <c r="FV140" s="4">
        <f t="shared" si="126"/>
        <v>0</v>
      </c>
      <c r="FW140" s="4">
        <f t="shared" si="126"/>
        <v>12001444.640000001</v>
      </c>
      <c r="FX140" s="4">
        <f t="shared" si="126"/>
        <v>12001444.640000001</v>
      </c>
      <c r="FY140" s="4">
        <f t="shared" si="126"/>
        <v>0</v>
      </c>
      <c r="FZ140" s="4">
        <f t="shared" si="126"/>
        <v>12001444.640000001</v>
      </c>
      <c r="GA140" s="4">
        <f t="shared" si="126"/>
        <v>0</v>
      </c>
      <c r="GB140" s="4">
        <f t="shared" si="126"/>
        <v>0</v>
      </c>
      <c r="GC140" s="4">
        <f t="shared" si="126"/>
        <v>0</v>
      </c>
      <c r="GD140" s="4">
        <f t="shared" si="126"/>
        <v>0</v>
      </c>
      <c r="GE140" s="4">
        <f t="shared" si="126"/>
        <v>0</v>
      </c>
      <c r="GF140" s="4">
        <f t="shared" si="126"/>
        <v>0</v>
      </c>
      <c r="GG140" s="4">
        <f t="shared" si="126"/>
        <v>0</v>
      </c>
      <c r="GH140" s="4">
        <f t="shared" si="126"/>
        <v>0</v>
      </c>
      <c r="GI140" s="4">
        <f t="shared" si="126"/>
        <v>0</v>
      </c>
      <c r="GJ140" s="4">
        <f t="shared" si="126"/>
        <v>0</v>
      </c>
      <c r="GK140" s="4">
        <f t="shared" si="126"/>
        <v>0</v>
      </c>
      <c r="GL140" s="4">
        <f t="shared" si="126"/>
        <v>0</v>
      </c>
      <c r="GM140" s="4">
        <f t="shared" si="126"/>
        <v>0</v>
      </c>
      <c r="GN140" s="4">
        <f t="shared" si="126"/>
        <v>0</v>
      </c>
      <c r="GO140" s="4">
        <f t="shared" si="126"/>
        <v>0</v>
      </c>
      <c r="GP140" s="4">
        <f t="shared" si="126"/>
        <v>0</v>
      </c>
      <c r="GQ140" s="4">
        <f t="shared" si="126"/>
        <v>0</v>
      </c>
      <c r="GR140" s="4">
        <f t="shared" si="126"/>
        <v>0</v>
      </c>
      <c r="GS140" s="4">
        <f t="shared" si="126"/>
        <v>0</v>
      </c>
      <c r="GT140" s="4">
        <f t="shared" si="126"/>
        <v>0</v>
      </c>
      <c r="GU140" s="4">
        <f t="shared" si="126"/>
        <v>0</v>
      </c>
      <c r="GV140" s="4">
        <f t="shared" si="126"/>
        <v>0</v>
      </c>
      <c r="GW140" s="4">
        <f t="shared" si="126"/>
        <v>0</v>
      </c>
      <c r="GX140" s="4">
        <f t="shared" si="126"/>
        <v>0</v>
      </c>
    </row>
    <row r="142" spans="1:255">
      <c r="A142" s="2">
        <v>17</v>
      </c>
      <c r="B142" s="2">
        <v>1</v>
      </c>
      <c r="C142" s="2">
        <f>ROW(SmtRes!A193)</f>
        <v>193</v>
      </c>
      <c r="D142" s="2">
        <f>ROW(EtalonRes!A190)</f>
        <v>190</v>
      </c>
      <c r="E142" s="2" t="s">
        <v>241</v>
      </c>
      <c r="F142" s="2" t="s">
        <v>242</v>
      </c>
      <c r="G142" s="2" t="s">
        <v>243</v>
      </c>
      <c r="H142" s="2" t="s">
        <v>149</v>
      </c>
      <c r="I142" s="2">
        <f>ROUND((1500/1.5*1.2)*2/1000,9)</f>
        <v>2.4</v>
      </c>
      <c r="J142" s="2">
        <v>0</v>
      </c>
      <c r="K142" s="2">
        <f>ROUND((1500/1.5*1.2)/1000,9)</f>
        <v>1.2</v>
      </c>
      <c r="L142" s="2"/>
      <c r="M142" s="2"/>
      <c r="N142" s="2"/>
      <c r="O142" s="2">
        <f t="shared" ref="O142:O171" si="127">ROUND(CP142,2)</f>
        <v>5627.56</v>
      </c>
      <c r="P142" s="2">
        <f t="shared" ref="P142:P171" si="128">ROUND((ROUND((AC142*AW142*I142),2)*BC142),2)</f>
        <v>671.66</v>
      </c>
      <c r="Q142" s="2">
        <f>(ROUND((ROUND((((ET142*1.1))*AV142*I142),2)*BB142),2)+ROUND((ROUND(((AE142-((EU142*1.1)))*AV142*I142),2)*BS142),2))</f>
        <v>852.13</v>
      </c>
      <c r="R142" s="2">
        <f t="shared" ref="R142:R171" si="129">ROUND((ROUND((AE142*AV142*I142),2)*BS142),2)</f>
        <v>17.440000000000001</v>
      </c>
      <c r="S142" s="2">
        <f t="shared" ref="S142:S171" si="130">ROUND((ROUND((AF142*AV142*I142),2)*BA142),2)</f>
        <v>4103.7700000000004</v>
      </c>
      <c r="T142" s="2">
        <f t="shared" ref="T142:T171" si="131">ROUND(CU142*I142,2)</f>
        <v>0</v>
      </c>
      <c r="U142" s="2">
        <f t="shared" ref="U142:U171" si="132">CV142*I142</f>
        <v>282.61757039999998</v>
      </c>
      <c r="V142" s="2">
        <f t="shared" ref="V142:V171" si="133">CW142*I142</f>
        <v>0</v>
      </c>
      <c r="W142" s="2">
        <f t="shared" ref="W142:W171" si="134">ROUND(CX142*I142,2)</f>
        <v>0</v>
      </c>
      <c r="X142" s="2">
        <f t="shared" ref="X142:X171" si="135">ROUND(CY142,2)</f>
        <v>4596.22</v>
      </c>
      <c r="Y142" s="2">
        <f t="shared" ref="Y142:Y171" si="136">ROUND(CZ142,2)</f>
        <v>2872.64</v>
      </c>
      <c r="Z142" s="2"/>
      <c r="AA142" s="2">
        <v>70335979</v>
      </c>
      <c r="AB142" s="2">
        <f t="shared" ref="AB142:AB171" si="137">ROUND((AC142+AD142+AF142),6)</f>
        <v>2194.1860000000001</v>
      </c>
      <c r="AC142" s="2">
        <f>ROUND(((ES142*1)),6)</f>
        <v>258.89</v>
      </c>
      <c r="AD142" s="2">
        <f>ROUND(((((ET142*1.1))-((EU142*1.1)))+AE142),6)</f>
        <v>332.76100000000002</v>
      </c>
      <c r="AE142" s="2">
        <f>ROUND(((EU142*1.1)),6)</f>
        <v>6.8090000000000002</v>
      </c>
      <c r="AF142" s="2">
        <f>ROUND(((EV142*1.1)),6)</f>
        <v>1602.5350000000001</v>
      </c>
      <c r="AG142" s="2">
        <f t="shared" ref="AG142:AG171" si="138">ROUND((AP142),6)</f>
        <v>0</v>
      </c>
      <c r="AH142" s="2">
        <f>((EW142*1.1))</f>
        <v>110.36300000000001</v>
      </c>
      <c r="AI142" s="2">
        <f>((EX142*1.1))</f>
        <v>0</v>
      </c>
      <c r="AJ142" s="2">
        <f t="shared" ref="AJ142:AJ171" si="139">(AS142)</f>
        <v>0</v>
      </c>
      <c r="AK142" s="2">
        <v>2018.25</v>
      </c>
      <c r="AL142" s="2">
        <v>258.89</v>
      </c>
      <c r="AM142" s="2">
        <v>302.51</v>
      </c>
      <c r="AN142" s="2">
        <v>6.19</v>
      </c>
      <c r="AO142" s="2">
        <v>1456.85</v>
      </c>
      <c r="AP142" s="2">
        <v>0</v>
      </c>
      <c r="AQ142" s="2">
        <v>100.33</v>
      </c>
      <c r="AR142" s="2">
        <v>0</v>
      </c>
      <c r="AS142" s="2">
        <v>0</v>
      </c>
      <c r="AT142" s="2">
        <v>112</v>
      </c>
      <c r="AU142" s="2">
        <v>70</v>
      </c>
      <c r="AV142" s="2">
        <v>1.0669999999999999</v>
      </c>
      <c r="AW142" s="2">
        <v>1.081</v>
      </c>
      <c r="AX142" s="2"/>
      <c r="AY142" s="2"/>
      <c r="AZ142" s="2">
        <v>1</v>
      </c>
      <c r="BA142" s="2">
        <v>1</v>
      </c>
      <c r="BB142" s="2">
        <v>1</v>
      </c>
      <c r="BC142" s="2">
        <v>1</v>
      </c>
      <c r="BD142" s="2" t="s">
        <v>4</v>
      </c>
      <c r="BE142" s="2" t="s">
        <v>4</v>
      </c>
      <c r="BF142" s="2" t="s">
        <v>4</v>
      </c>
      <c r="BG142" s="2" t="s">
        <v>4</v>
      </c>
      <c r="BH142" s="2">
        <v>0</v>
      </c>
      <c r="BI142" s="2">
        <v>2</v>
      </c>
      <c r="BJ142" s="2" t="s">
        <v>244</v>
      </c>
      <c r="BK142" s="2"/>
      <c r="BL142" s="2"/>
      <c r="BM142" s="2">
        <v>1608</v>
      </c>
      <c r="BN142" s="2">
        <v>0</v>
      </c>
      <c r="BO142" s="2" t="s">
        <v>4</v>
      </c>
      <c r="BP142" s="2">
        <v>0</v>
      </c>
      <c r="BQ142" s="2">
        <v>40</v>
      </c>
      <c r="BR142" s="2">
        <v>0</v>
      </c>
      <c r="BS142" s="2">
        <v>1</v>
      </c>
      <c r="BT142" s="2">
        <v>1</v>
      </c>
      <c r="BU142" s="2">
        <v>1</v>
      </c>
      <c r="BV142" s="2">
        <v>1</v>
      </c>
      <c r="BW142" s="2">
        <v>1</v>
      </c>
      <c r="BX142" s="2">
        <v>1</v>
      </c>
      <c r="BY142" s="2" t="s">
        <v>4</v>
      </c>
      <c r="BZ142" s="2">
        <v>112</v>
      </c>
      <c r="CA142" s="2">
        <v>70</v>
      </c>
      <c r="CB142" s="2" t="s">
        <v>4</v>
      </c>
      <c r="CC142" s="2"/>
      <c r="CD142" s="2"/>
      <c r="CE142" s="2">
        <v>30</v>
      </c>
      <c r="CF142" s="2">
        <v>0</v>
      </c>
      <c r="CG142" s="2">
        <v>0</v>
      </c>
      <c r="CH142" s="2"/>
      <c r="CI142" s="2"/>
      <c r="CJ142" s="2"/>
      <c r="CK142" s="2"/>
      <c r="CL142" s="2"/>
      <c r="CM142" s="2">
        <v>0</v>
      </c>
      <c r="CN142" s="2" t="s">
        <v>175</v>
      </c>
      <c r="CO142" s="2">
        <v>0</v>
      </c>
      <c r="CP142" s="2">
        <f t="shared" ref="CP142:CP171" si="140">(P142+Q142+S142)</f>
        <v>5627.56</v>
      </c>
      <c r="CQ142" s="2">
        <f t="shared" ref="CQ142:CQ171" si="141">ROUND((ROUND((AC142*AW142*1),2)*BC142),2)</f>
        <v>279.86</v>
      </c>
      <c r="CR142" s="2">
        <f>(ROUND((ROUND((((ET142*1.1))*AV142*1),2)*BB142),2)+ROUND((ROUND(((AE142-((EU142*1.1)))*AV142*1),2)*BS142),2))</f>
        <v>355.06</v>
      </c>
      <c r="CS142" s="2">
        <f t="shared" ref="CS142:CS171" si="142">ROUND((ROUND((AE142*AV142*1),2)*BS142),2)</f>
        <v>7.27</v>
      </c>
      <c r="CT142" s="2">
        <f t="shared" ref="CT142:CT171" si="143">ROUND((ROUND((AF142*AV142*1),2)*BA142),2)</f>
        <v>1709.9</v>
      </c>
      <c r="CU142" s="2">
        <f t="shared" ref="CU142:CU171" si="144">AG142</f>
        <v>0</v>
      </c>
      <c r="CV142" s="2">
        <f t="shared" ref="CV142:CV171" si="145">(AH142*AV142)</f>
        <v>117.757321</v>
      </c>
      <c r="CW142" s="2">
        <f t="shared" ref="CW142:CW171" si="146">AI142</f>
        <v>0</v>
      </c>
      <c r="CX142" s="2">
        <f t="shared" ref="CX142:CX171" si="147">AJ142</f>
        <v>0</v>
      </c>
      <c r="CY142" s="2">
        <f>((S142*BZ142)/100)</f>
        <v>4596.2224000000006</v>
      </c>
      <c r="CZ142" s="2">
        <f>((S142*CA142)/100)</f>
        <v>2872.6390000000001</v>
      </c>
      <c r="DA142" s="2"/>
      <c r="DB142" s="2">
        <v>23</v>
      </c>
      <c r="DC142" s="2" t="s">
        <v>4</v>
      </c>
      <c r="DD142" s="2" t="s">
        <v>25</v>
      </c>
      <c r="DE142" s="2" t="s">
        <v>26</v>
      </c>
      <c r="DF142" s="2" t="s">
        <v>26</v>
      </c>
      <c r="DG142" s="2" t="s">
        <v>26</v>
      </c>
      <c r="DH142" s="2" t="s">
        <v>4</v>
      </c>
      <c r="DI142" s="2" t="s">
        <v>26</v>
      </c>
      <c r="DJ142" s="2" t="s">
        <v>26</v>
      </c>
      <c r="DK142" s="2" t="s">
        <v>4</v>
      </c>
      <c r="DL142" s="2" t="s">
        <v>4</v>
      </c>
      <c r="DM142" s="2" t="s">
        <v>4</v>
      </c>
      <c r="DN142" s="2">
        <v>0</v>
      </c>
      <c r="DO142" s="2">
        <v>0</v>
      </c>
      <c r="DP142" s="2">
        <v>1</v>
      </c>
      <c r="DQ142" s="2">
        <v>1</v>
      </c>
      <c r="DR142" s="2"/>
      <c r="DS142" s="2"/>
      <c r="DT142" s="2"/>
      <c r="DU142" s="2">
        <v>1013</v>
      </c>
      <c r="DV142" s="2" t="s">
        <v>149</v>
      </c>
      <c r="DW142" s="2" t="s">
        <v>149</v>
      </c>
      <c r="DX142" s="2">
        <v>1</v>
      </c>
      <c r="DY142" s="2"/>
      <c r="DZ142" s="2" t="s">
        <v>4</v>
      </c>
      <c r="EA142" s="2" t="s">
        <v>4</v>
      </c>
      <c r="EB142" s="2" t="s">
        <v>4</v>
      </c>
      <c r="EC142" s="2" t="s">
        <v>4</v>
      </c>
      <c r="ED142" s="2"/>
      <c r="EE142" s="2">
        <v>69254233</v>
      </c>
      <c r="EF142" s="2">
        <v>40</v>
      </c>
      <c r="EG142" s="2" t="s">
        <v>62</v>
      </c>
      <c r="EH142" s="2">
        <v>0</v>
      </c>
      <c r="EI142" s="2" t="s">
        <v>4</v>
      </c>
      <c r="EJ142" s="2">
        <v>2</v>
      </c>
      <c r="EK142" s="2">
        <v>1608</v>
      </c>
      <c r="EL142" s="2" t="s">
        <v>245</v>
      </c>
      <c r="EM142" s="2" t="s">
        <v>246</v>
      </c>
      <c r="EN142" s="2"/>
      <c r="EO142" s="2" t="s">
        <v>176</v>
      </c>
      <c r="EP142" s="2"/>
      <c r="EQ142" s="2">
        <v>0</v>
      </c>
      <c r="ER142" s="2">
        <v>2018.25</v>
      </c>
      <c r="ES142" s="2">
        <v>258.89</v>
      </c>
      <c r="ET142" s="2">
        <v>302.51</v>
      </c>
      <c r="EU142" s="2">
        <v>6.19</v>
      </c>
      <c r="EV142" s="2">
        <v>1456.85</v>
      </c>
      <c r="EW142" s="2">
        <v>100.33</v>
      </c>
      <c r="EX142" s="2">
        <v>0</v>
      </c>
      <c r="EY142" s="2">
        <v>0</v>
      </c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>
        <v>0</v>
      </c>
      <c r="FR142" s="2">
        <f t="shared" ref="FR142:FR171" si="148">ROUND(IF(BI142=3,GM142,0),2)</f>
        <v>0</v>
      </c>
      <c r="FS142" s="2">
        <v>2</v>
      </c>
      <c r="FT142" s="2"/>
      <c r="FU142" s="2"/>
      <c r="FV142" s="2"/>
      <c r="FW142" s="2"/>
      <c r="FX142" s="2">
        <v>112</v>
      </c>
      <c r="FY142" s="2">
        <v>70</v>
      </c>
      <c r="FZ142" s="2"/>
      <c r="GA142" s="2" t="s">
        <v>4</v>
      </c>
      <c r="GB142" s="2"/>
      <c r="GC142" s="2"/>
      <c r="GD142" s="2">
        <v>0</v>
      </c>
      <c r="GE142" s="2"/>
      <c r="GF142" s="2">
        <v>193634613</v>
      </c>
      <c r="GG142" s="2">
        <v>2</v>
      </c>
      <c r="GH142" s="2">
        <v>1</v>
      </c>
      <c r="GI142" s="2">
        <v>-2</v>
      </c>
      <c r="GJ142" s="2">
        <v>0</v>
      </c>
      <c r="GK142" s="2">
        <f>ROUND(R142*(R12)/100,2)</f>
        <v>30.52</v>
      </c>
      <c r="GL142" s="2">
        <f t="shared" ref="GL142:GL171" si="149">ROUND(IF(AND(BH142=3,BI142=3,FS142&lt;&gt;0),P142,0),2)</f>
        <v>0</v>
      </c>
      <c r="GM142" s="2">
        <f t="shared" ref="GM142:GM171" si="150">ROUND(O142+X142+Y142+GK142,2)+GX142</f>
        <v>13126.94</v>
      </c>
      <c r="GN142" s="2">
        <f t="shared" ref="GN142:GN171" si="151">IF(OR(BI142=0,BI142=1),GM142-GX142,0)</f>
        <v>0</v>
      </c>
      <c r="GO142" s="2">
        <f t="shared" ref="GO142:GO171" si="152">IF(BI142=2,GM142-GX142,0)</f>
        <v>13126.94</v>
      </c>
      <c r="GP142" s="2">
        <f t="shared" ref="GP142:GP171" si="153">IF(BI142=4,GM142-GX142,0)</f>
        <v>0</v>
      </c>
      <c r="GQ142" s="2"/>
      <c r="GR142" s="2">
        <v>0</v>
      </c>
      <c r="GS142" s="2">
        <v>3</v>
      </c>
      <c r="GT142" s="2">
        <v>0</v>
      </c>
      <c r="GU142" s="2" t="s">
        <v>4</v>
      </c>
      <c r="GV142" s="2">
        <f t="shared" ref="GV142:GV171" si="154">ROUND((GT142),6)</f>
        <v>0</v>
      </c>
      <c r="GW142" s="2">
        <v>1</v>
      </c>
      <c r="GX142" s="2">
        <f t="shared" ref="GX142:GX171" si="155">ROUND(HC142*I142,2)</f>
        <v>0</v>
      </c>
      <c r="GY142" s="2"/>
      <c r="GZ142" s="2"/>
      <c r="HA142" s="2">
        <v>0</v>
      </c>
      <c r="HB142" s="2">
        <v>0</v>
      </c>
      <c r="HC142" s="2">
        <f t="shared" ref="HC142:HC171" si="156">GV142*GW142</f>
        <v>0</v>
      </c>
      <c r="HD142" s="2"/>
      <c r="HE142" s="2" t="s">
        <v>4</v>
      </c>
      <c r="HF142" s="2" t="s">
        <v>4</v>
      </c>
      <c r="HG142" s="2"/>
      <c r="HH142" s="2"/>
      <c r="HI142" s="2"/>
      <c r="HJ142" s="2"/>
      <c r="HK142" s="2"/>
      <c r="HL142" s="2"/>
      <c r="HM142" s="2" t="s">
        <v>4</v>
      </c>
      <c r="HN142" s="2" t="s">
        <v>4</v>
      </c>
      <c r="HO142" s="2" t="s">
        <v>4</v>
      </c>
      <c r="HP142" s="2" t="s">
        <v>4</v>
      </c>
      <c r="HQ142" s="2" t="s">
        <v>4</v>
      </c>
      <c r="HR142" s="2"/>
      <c r="HS142" s="2"/>
      <c r="HT142" s="2"/>
      <c r="HU142" s="2"/>
      <c r="HV142" s="2"/>
      <c r="HW142" s="2"/>
      <c r="HX142" s="2"/>
      <c r="HY142" s="2"/>
      <c r="HZ142" s="2"/>
      <c r="IA142" s="2"/>
      <c r="IB142" s="2"/>
      <c r="IC142" s="2"/>
      <c r="ID142" s="2"/>
      <c r="IE142" s="2"/>
      <c r="IF142" s="2"/>
      <c r="IG142" s="2"/>
      <c r="IH142" s="2"/>
      <c r="II142" s="2"/>
      <c r="IJ142" s="2"/>
      <c r="IK142" s="2">
        <v>0</v>
      </c>
      <c r="IL142" s="2"/>
      <c r="IM142" s="2"/>
      <c r="IN142" s="2"/>
      <c r="IO142" s="2"/>
      <c r="IP142" s="2"/>
      <c r="IQ142" s="2"/>
      <c r="IR142" s="2"/>
      <c r="IS142" s="2"/>
      <c r="IT142" s="2"/>
      <c r="IU142" s="2"/>
    </row>
    <row r="143" spans="1:255">
      <c r="A143">
        <v>17</v>
      </c>
      <c r="B143">
        <v>1</v>
      </c>
      <c r="C143">
        <f>ROW(SmtRes!A198)</f>
        <v>198</v>
      </c>
      <c r="D143">
        <f>ROW(EtalonRes!A196)</f>
        <v>196</v>
      </c>
      <c r="E143" t="s">
        <v>241</v>
      </c>
      <c r="F143" t="s">
        <v>242</v>
      </c>
      <c r="G143" t="s">
        <v>243</v>
      </c>
      <c r="H143" t="s">
        <v>149</v>
      </c>
      <c r="I143" s="2">
        <f>ROUND((1500/1.5*1.2)*2/1000,9)</f>
        <v>2.4</v>
      </c>
      <c r="J143">
        <v>0</v>
      </c>
      <c r="K143">
        <f>ROUND((1500/1.5*1.2)/1000,9)</f>
        <v>1.2</v>
      </c>
      <c r="O143">
        <f t="shared" si="127"/>
        <v>206771.93</v>
      </c>
      <c r="P143">
        <f t="shared" si="128"/>
        <v>4835.95</v>
      </c>
      <c r="Q143">
        <f>(ROUND((ROUND((((ET143*1.1))*AV143*I143),2)*BB143),2)+ROUND((ROUND(((AE143-((EU143*1.1)))*AV143*I143),2)*BS143),2))</f>
        <v>10413.030000000001</v>
      </c>
      <c r="R143">
        <f t="shared" si="129"/>
        <v>813.92</v>
      </c>
      <c r="S143">
        <f t="shared" si="130"/>
        <v>191522.95</v>
      </c>
      <c r="T143">
        <f t="shared" si="131"/>
        <v>0</v>
      </c>
      <c r="U143">
        <f t="shared" si="132"/>
        <v>282.61757039999998</v>
      </c>
      <c r="V143">
        <f t="shared" si="133"/>
        <v>0</v>
      </c>
      <c r="W143">
        <f t="shared" si="134"/>
        <v>0</v>
      </c>
      <c r="X143">
        <f t="shared" si="135"/>
        <v>176201.11</v>
      </c>
      <c r="Y143">
        <f t="shared" si="136"/>
        <v>82354.87</v>
      </c>
      <c r="AA143">
        <v>70335976</v>
      </c>
      <c r="AB143">
        <f t="shared" si="137"/>
        <v>2194.1860000000001</v>
      </c>
      <c r="AC143">
        <f>ROUND(((ES143*1)),6)</f>
        <v>258.89</v>
      </c>
      <c r="AD143">
        <f>ROUND(((((ET143*1.1))-((EU143*1.1)))+AE143),6)</f>
        <v>332.76100000000002</v>
      </c>
      <c r="AE143">
        <f>ROUND(((EU143*1.1)),6)</f>
        <v>6.8090000000000002</v>
      </c>
      <c r="AF143">
        <f>ROUND(((EV143*1.1)),6)</f>
        <v>1602.5350000000001</v>
      </c>
      <c r="AG143">
        <f t="shared" si="138"/>
        <v>0</v>
      </c>
      <c r="AH143">
        <f>((EW143*1.1))</f>
        <v>110.36300000000001</v>
      </c>
      <c r="AI143">
        <f>((EX143*1.1))</f>
        <v>0</v>
      </c>
      <c r="AJ143">
        <f t="shared" si="139"/>
        <v>0</v>
      </c>
      <c r="AK143">
        <v>2018.25</v>
      </c>
      <c r="AL143">
        <v>258.89</v>
      </c>
      <c r="AM143">
        <v>302.51</v>
      </c>
      <c r="AN143">
        <v>6.19</v>
      </c>
      <c r="AO143">
        <v>1456.85</v>
      </c>
      <c r="AP143">
        <v>0</v>
      </c>
      <c r="AQ143">
        <v>100.33</v>
      </c>
      <c r="AR143">
        <v>0</v>
      </c>
      <c r="AS143">
        <v>0</v>
      </c>
      <c r="AT143">
        <v>92</v>
      </c>
      <c r="AU143">
        <v>43</v>
      </c>
      <c r="AV143">
        <v>1.0669999999999999</v>
      </c>
      <c r="AW143">
        <v>1.081</v>
      </c>
      <c r="AZ143">
        <v>1</v>
      </c>
      <c r="BA143">
        <v>46.67</v>
      </c>
      <c r="BB143">
        <v>12.22</v>
      </c>
      <c r="BC143">
        <v>7.2</v>
      </c>
      <c r="BD143" t="s">
        <v>4</v>
      </c>
      <c r="BE143" t="s">
        <v>4</v>
      </c>
      <c r="BF143" t="s">
        <v>4</v>
      </c>
      <c r="BG143" t="s">
        <v>4</v>
      </c>
      <c r="BH143">
        <v>0</v>
      </c>
      <c r="BI143">
        <v>2</v>
      </c>
      <c r="BJ143" t="s">
        <v>244</v>
      </c>
      <c r="BM143">
        <v>1608</v>
      </c>
      <c r="BN143">
        <v>0</v>
      </c>
      <c r="BO143" t="s">
        <v>242</v>
      </c>
      <c r="BP143">
        <v>1</v>
      </c>
      <c r="BQ143">
        <v>40</v>
      </c>
      <c r="BR143">
        <v>0</v>
      </c>
      <c r="BS143">
        <v>46.67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4</v>
      </c>
      <c r="BZ143">
        <v>92</v>
      </c>
      <c r="CA143">
        <v>43</v>
      </c>
      <c r="CB143" t="s">
        <v>4</v>
      </c>
      <c r="CE143">
        <v>30</v>
      </c>
      <c r="CF143">
        <v>0</v>
      </c>
      <c r="CG143">
        <v>0</v>
      </c>
      <c r="CM143">
        <v>0</v>
      </c>
      <c r="CN143" t="s">
        <v>175</v>
      </c>
      <c r="CO143">
        <v>0</v>
      </c>
      <c r="CP143">
        <f t="shared" si="140"/>
        <v>206771.93000000002</v>
      </c>
      <c r="CQ143">
        <f t="shared" si="141"/>
        <v>2014.99</v>
      </c>
      <c r="CR143">
        <f>(ROUND((ROUND((((ET143*1.1))*AV143*1),2)*BB143),2)+ROUND((ROUND(((AE143-((EU143*1.1)))*AV143*1),2)*BS143),2))</f>
        <v>4338.83</v>
      </c>
      <c r="CS143">
        <f t="shared" si="142"/>
        <v>339.29</v>
      </c>
      <c r="CT143">
        <f t="shared" si="143"/>
        <v>79801.03</v>
      </c>
      <c r="CU143">
        <f t="shared" si="144"/>
        <v>0</v>
      </c>
      <c r="CV143">
        <f t="shared" si="145"/>
        <v>117.757321</v>
      </c>
      <c r="CW143">
        <f t="shared" si="146"/>
        <v>0</v>
      </c>
      <c r="CX143">
        <f t="shared" si="147"/>
        <v>0</v>
      </c>
      <c r="CY143">
        <f>S143*(BZ143/100)</f>
        <v>176201.11400000003</v>
      </c>
      <c r="CZ143">
        <f>S143*(CA143/100)</f>
        <v>82354.868499999997</v>
      </c>
      <c r="DB143">
        <v>24</v>
      </c>
      <c r="DC143" t="s">
        <v>4</v>
      </c>
      <c r="DD143" t="s">
        <v>25</v>
      </c>
      <c r="DE143" t="s">
        <v>26</v>
      </c>
      <c r="DF143" t="s">
        <v>26</v>
      </c>
      <c r="DG143" t="s">
        <v>26</v>
      </c>
      <c r="DH143" t="s">
        <v>4</v>
      </c>
      <c r="DI143" t="s">
        <v>26</v>
      </c>
      <c r="DJ143" t="s">
        <v>26</v>
      </c>
      <c r="DK143" t="s">
        <v>4</v>
      </c>
      <c r="DL143" t="s">
        <v>4</v>
      </c>
      <c r="DM143" t="s">
        <v>4</v>
      </c>
      <c r="DN143">
        <v>112</v>
      </c>
      <c r="DO143">
        <v>70</v>
      </c>
      <c r="DP143">
        <v>1.0669999999999999</v>
      </c>
      <c r="DQ143">
        <v>1.081</v>
      </c>
      <c r="DU143">
        <v>1013</v>
      </c>
      <c r="DV143" t="s">
        <v>149</v>
      </c>
      <c r="DW143" t="s">
        <v>149</v>
      </c>
      <c r="DX143">
        <v>1</v>
      </c>
      <c r="DZ143" t="s">
        <v>4</v>
      </c>
      <c r="EA143" t="s">
        <v>4</v>
      </c>
      <c r="EB143" t="s">
        <v>4</v>
      </c>
      <c r="EC143" t="s">
        <v>4</v>
      </c>
      <c r="EE143">
        <v>69254233</v>
      </c>
      <c r="EF143">
        <v>40</v>
      </c>
      <c r="EG143" t="s">
        <v>62</v>
      </c>
      <c r="EH143">
        <v>0</v>
      </c>
      <c r="EI143" t="s">
        <v>4</v>
      </c>
      <c r="EJ143">
        <v>2</v>
      </c>
      <c r="EK143">
        <v>1608</v>
      </c>
      <c r="EL143" t="s">
        <v>245</v>
      </c>
      <c r="EM143" t="s">
        <v>246</v>
      </c>
      <c r="EO143" t="s">
        <v>176</v>
      </c>
      <c r="EQ143">
        <v>0</v>
      </c>
      <c r="ER143">
        <v>2018.25</v>
      </c>
      <c r="ES143">
        <v>258.89</v>
      </c>
      <c r="ET143">
        <v>302.51</v>
      </c>
      <c r="EU143">
        <v>6.19</v>
      </c>
      <c r="EV143">
        <v>1456.85</v>
      </c>
      <c r="EW143">
        <v>100.33</v>
      </c>
      <c r="EX143">
        <v>0</v>
      </c>
      <c r="EY143">
        <v>0</v>
      </c>
      <c r="FQ143">
        <v>0</v>
      </c>
      <c r="FR143">
        <f t="shared" si="148"/>
        <v>0</v>
      </c>
      <c r="FS143">
        <v>2</v>
      </c>
      <c r="FX143">
        <v>112</v>
      </c>
      <c r="FY143">
        <v>70</v>
      </c>
      <c r="GA143" t="s">
        <v>4</v>
      </c>
      <c r="GD143">
        <v>0</v>
      </c>
      <c r="GF143">
        <v>193634613</v>
      </c>
      <c r="GG143">
        <v>2</v>
      </c>
      <c r="GH143">
        <v>1</v>
      </c>
      <c r="GI143">
        <v>2</v>
      </c>
      <c r="GJ143">
        <v>0</v>
      </c>
      <c r="GK143">
        <f>ROUND(R143*(S12)/100,2)</f>
        <v>1302.27</v>
      </c>
      <c r="GL143">
        <f t="shared" si="149"/>
        <v>0</v>
      </c>
      <c r="GM143">
        <f t="shared" si="150"/>
        <v>466630.18</v>
      </c>
      <c r="GN143">
        <f t="shared" si="151"/>
        <v>0</v>
      </c>
      <c r="GO143">
        <f t="shared" si="152"/>
        <v>466630.18</v>
      </c>
      <c r="GP143">
        <f t="shared" si="153"/>
        <v>0</v>
      </c>
      <c r="GR143">
        <v>0</v>
      </c>
      <c r="GS143">
        <v>3</v>
      </c>
      <c r="GT143">
        <v>0</v>
      </c>
      <c r="GU143" t="s">
        <v>4</v>
      </c>
      <c r="GV143">
        <f t="shared" si="154"/>
        <v>0</v>
      </c>
      <c r="GW143">
        <v>1</v>
      </c>
      <c r="GX143">
        <f t="shared" si="155"/>
        <v>0</v>
      </c>
      <c r="HA143">
        <v>0</v>
      </c>
      <c r="HB143">
        <v>0</v>
      </c>
      <c r="HC143">
        <f t="shared" si="156"/>
        <v>0</v>
      </c>
      <c r="HE143" t="s">
        <v>4</v>
      </c>
      <c r="HF143" t="s">
        <v>4</v>
      </c>
      <c r="HM143" t="s">
        <v>4</v>
      </c>
      <c r="HN143" t="s">
        <v>4</v>
      </c>
      <c r="HO143" t="s">
        <v>4</v>
      </c>
      <c r="HP143" t="s">
        <v>4</v>
      </c>
      <c r="HQ143" t="s">
        <v>4</v>
      </c>
      <c r="IK143">
        <v>0</v>
      </c>
    </row>
    <row r="144" spans="1:255">
      <c r="A144" s="2">
        <v>17</v>
      </c>
      <c r="B144" s="2">
        <v>1</v>
      </c>
      <c r="C144" s="2"/>
      <c r="D144" s="2"/>
      <c r="E144" s="2" t="s">
        <v>247</v>
      </c>
      <c r="F144" s="2" t="s">
        <v>248</v>
      </c>
      <c r="G144" s="2" t="s">
        <v>249</v>
      </c>
      <c r="H144" s="2" t="s">
        <v>134</v>
      </c>
      <c r="I144" s="2">
        <f>ROUND(1500/1.5*2,9)</f>
        <v>2000</v>
      </c>
      <c r="J144" s="2">
        <v>0</v>
      </c>
      <c r="K144" s="2">
        <f>ROUND(1500/1.5,9)</f>
        <v>1000</v>
      </c>
      <c r="L144" s="2"/>
      <c r="M144" s="2"/>
      <c r="N144" s="2"/>
      <c r="O144" s="2">
        <f t="shared" si="127"/>
        <v>157000</v>
      </c>
      <c r="P144" s="2">
        <f t="shared" si="128"/>
        <v>157000</v>
      </c>
      <c r="Q144" s="2">
        <f>(ROUND((ROUND(((ET144)*AV144*I144),2)*BB144),2)+ROUND((ROUND(((AE144-(EU144))*AV144*I144),2)*BS144),2))</f>
        <v>0</v>
      </c>
      <c r="R144" s="2">
        <f t="shared" si="129"/>
        <v>0</v>
      </c>
      <c r="S144" s="2">
        <f t="shared" si="130"/>
        <v>0</v>
      </c>
      <c r="T144" s="2">
        <f t="shared" si="131"/>
        <v>0</v>
      </c>
      <c r="U144" s="2">
        <f t="shared" si="132"/>
        <v>0</v>
      </c>
      <c r="V144" s="2">
        <f t="shared" si="133"/>
        <v>0</v>
      </c>
      <c r="W144" s="2">
        <f t="shared" si="134"/>
        <v>0</v>
      </c>
      <c r="X144" s="2">
        <f t="shared" si="135"/>
        <v>0</v>
      </c>
      <c r="Y144" s="2">
        <f t="shared" si="136"/>
        <v>0</v>
      </c>
      <c r="Z144" s="2"/>
      <c r="AA144" s="2">
        <v>70335979</v>
      </c>
      <c r="AB144" s="2">
        <f t="shared" si="137"/>
        <v>78.5</v>
      </c>
      <c r="AC144" s="2">
        <f>ROUND((ES144),6)</f>
        <v>78.5</v>
      </c>
      <c r="AD144" s="2">
        <f>ROUND((((ET144)-(EU144))+AE144),6)</f>
        <v>0</v>
      </c>
      <c r="AE144" s="2">
        <f>ROUND((EU144),6)</f>
        <v>0</v>
      </c>
      <c r="AF144" s="2">
        <f>ROUND((EV144),6)</f>
        <v>0</v>
      </c>
      <c r="AG144" s="2">
        <f t="shared" si="138"/>
        <v>0</v>
      </c>
      <c r="AH144" s="2">
        <f>(EW144)</f>
        <v>0</v>
      </c>
      <c r="AI144" s="2">
        <f>(EX144)</f>
        <v>0</v>
      </c>
      <c r="AJ144" s="2">
        <f t="shared" si="139"/>
        <v>0</v>
      </c>
      <c r="AK144" s="2">
        <v>78.5</v>
      </c>
      <c r="AL144" s="2">
        <v>78.5</v>
      </c>
      <c r="AM144" s="2">
        <v>0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1</v>
      </c>
      <c r="AW144" s="2">
        <v>1</v>
      </c>
      <c r="AX144" s="2"/>
      <c r="AY144" s="2"/>
      <c r="AZ144" s="2">
        <v>1</v>
      </c>
      <c r="BA144" s="2">
        <v>1</v>
      </c>
      <c r="BB144" s="2">
        <v>1</v>
      </c>
      <c r="BC144" s="2">
        <v>1</v>
      </c>
      <c r="BD144" s="2" t="s">
        <v>4</v>
      </c>
      <c r="BE144" s="2" t="s">
        <v>4</v>
      </c>
      <c r="BF144" s="2" t="s">
        <v>4</v>
      </c>
      <c r="BG144" s="2" t="s">
        <v>4</v>
      </c>
      <c r="BH144" s="2">
        <v>3</v>
      </c>
      <c r="BI144" s="2">
        <v>2</v>
      </c>
      <c r="BJ144" s="2" t="s">
        <v>4</v>
      </c>
      <c r="BK144" s="2"/>
      <c r="BL144" s="2"/>
      <c r="BM144" s="2">
        <v>400002</v>
      </c>
      <c r="BN144" s="2">
        <v>0</v>
      </c>
      <c r="BO144" s="2" t="s">
        <v>4</v>
      </c>
      <c r="BP144" s="2">
        <v>0</v>
      </c>
      <c r="BQ144" s="2">
        <v>202</v>
      </c>
      <c r="BR144" s="2">
        <v>0</v>
      </c>
      <c r="BS144" s="2">
        <v>1</v>
      </c>
      <c r="BT144" s="2">
        <v>1</v>
      </c>
      <c r="BU144" s="2">
        <v>1</v>
      </c>
      <c r="BV144" s="2">
        <v>1</v>
      </c>
      <c r="BW144" s="2">
        <v>1</v>
      </c>
      <c r="BX144" s="2">
        <v>1</v>
      </c>
      <c r="BY144" s="2" t="s">
        <v>4</v>
      </c>
      <c r="BZ144" s="2">
        <v>0</v>
      </c>
      <c r="CA144" s="2">
        <v>0</v>
      </c>
      <c r="CB144" s="2" t="s">
        <v>4</v>
      </c>
      <c r="CC144" s="2"/>
      <c r="CD144" s="2"/>
      <c r="CE144" s="2">
        <v>30</v>
      </c>
      <c r="CF144" s="2">
        <v>0</v>
      </c>
      <c r="CG144" s="2">
        <v>0</v>
      </c>
      <c r="CH144" s="2"/>
      <c r="CI144" s="2"/>
      <c r="CJ144" s="2"/>
      <c r="CK144" s="2"/>
      <c r="CL144" s="2"/>
      <c r="CM144" s="2">
        <v>0</v>
      </c>
      <c r="CN144" s="2" t="s">
        <v>4</v>
      </c>
      <c r="CO144" s="2">
        <v>0</v>
      </c>
      <c r="CP144" s="2">
        <f t="shared" si="140"/>
        <v>157000</v>
      </c>
      <c r="CQ144" s="2">
        <f t="shared" si="141"/>
        <v>78.5</v>
      </c>
      <c r="CR144" s="2">
        <f>(ROUND((ROUND(((ET144)*AV144*1),2)*BB144),2)+ROUND((ROUND(((AE144-(EU144))*AV144*1),2)*BS144),2))</f>
        <v>0</v>
      </c>
      <c r="CS144" s="2">
        <f t="shared" si="142"/>
        <v>0</v>
      </c>
      <c r="CT144" s="2">
        <f t="shared" si="143"/>
        <v>0</v>
      </c>
      <c r="CU144" s="2">
        <f t="shared" si="144"/>
        <v>0</v>
      </c>
      <c r="CV144" s="2">
        <f t="shared" si="145"/>
        <v>0</v>
      </c>
      <c r="CW144" s="2">
        <f t="shared" si="146"/>
        <v>0</v>
      </c>
      <c r="CX144" s="2">
        <f t="shared" si="147"/>
        <v>0</v>
      </c>
      <c r="CY144" s="2">
        <f>((S144*BZ144)/100)</f>
        <v>0</v>
      </c>
      <c r="CZ144" s="2">
        <f>((S144*CA144)/100)</f>
        <v>0</v>
      </c>
      <c r="DA144" s="2"/>
      <c r="DB144" s="2"/>
      <c r="DC144" s="2" t="s">
        <v>4</v>
      </c>
      <c r="DD144" s="2" t="s">
        <v>4</v>
      </c>
      <c r="DE144" s="2" t="s">
        <v>4</v>
      </c>
      <c r="DF144" s="2" t="s">
        <v>4</v>
      </c>
      <c r="DG144" s="2" t="s">
        <v>4</v>
      </c>
      <c r="DH144" s="2" t="s">
        <v>4</v>
      </c>
      <c r="DI144" s="2" t="s">
        <v>4</v>
      </c>
      <c r="DJ144" s="2" t="s">
        <v>4</v>
      </c>
      <c r="DK144" s="2" t="s">
        <v>4</v>
      </c>
      <c r="DL144" s="2" t="s">
        <v>4</v>
      </c>
      <c r="DM144" s="2" t="s">
        <v>4</v>
      </c>
      <c r="DN144" s="2">
        <v>0</v>
      </c>
      <c r="DO144" s="2">
        <v>0</v>
      </c>
      <c r="DP144" s="2">
        <v>1</v>
      </c>
      <c r="DQ144" s="2">
        <v>1</v>
      </c>
      <c r="DR144" s="2"/>
      <c r="DS144" s="2"/>
      <c r="DT144" s="2"/>
      <c r="DU144" s="2">
        <v>1010</v>
      </c>
      <c r="DV144" s="2" t="s">
        <v>134</v>
      </c>
      <c r="DW144" s="2" t="s">
        <v>134</v>
      </c>
      <c r="DX144" s="2">
        <v>1</v>
      </c>
      <c r="DY144" s="2"/>
      <c r="DZ144" s="2" t="s">
        <v>4</v>
      </c>
      <c r="EA144" s="2" t="s">
        <v>4</v>
      </c>
      <c r="EB144" s="2" t="s">
        <v>4</v>
      </c>
      <c r="EC144" s="2" t="s">
        <v>4</v>
      </c>
      <c r="ED144" s="2"/>
      <c r="EE144" s="2">
        <v>69254592</v>
      </c>
      <c r="EF144" s="2">
        <v>202</v>
      </c>
      <c r="EG144" s="2" t="s">
        <v>237</v>
      </c>
      <c r="EH144" s="2">
        <v>0</v>
      </c>
      <c r="EI144" s="2" t="s">
        <v>4</v>
      </c>
      <c r="EJ144" s="2">
        <v>1</v>
      </c>
      <c r="EK144" s="2">
        <v>400002</v>
      </c>
      <c r="EL144" s="2" t="s">
        <v>238</v>
      </c>
      <c r="EM144" s="2" t="s">
        <v>237</v>
      </c>
      <c r="EN144" s="2"/>
      <c r="EO144" s="2" t="s">
        <v>4</v>
      </c>
      <c r="EP144" s="2"/>
      <c r="EQ144" s="2">
        <v>0</v>
      </c>
      <c r="ER144" s="2">
        <v>0</v>
      </c>
      <c r="ES144" s="2">
        <v>78.5</v>
      </c>
      <c r="ET144" s="2">
        <v>0</v>
      </c>
      <c r="EU144" s="2">
        <v>0</v>
      </c>
      <c r="EV144" s="2">
        <v>0</v>
      </c>
      <c r="EW144" s="2">
        <v>0</v>
      </c>
      <c r="EX144" s="2">
        <v>0</v>
      </c>
      <c r="EY144" s="2">
        <v>0</v>
      </c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>
        <v>0</v>
      </c>
      <c r="FR144" s="2">
        <f t="shared" si="148"/>
        <v>0</v>
      </c>
      <c r="FS144" s="2">
        <v>0</v>
      </c>
      <c r="FT144" s="2"/>
      <c r="FU144" s="2"/>
      <c r="FV144" s="2"/>
      <c r="FW144" s="2"/>
      <c r="FX144" s="2">
        <v>0</v>
      </c>
      <c r="FY144" s="2">
        <v>0</v>
      </c>
      <c r="FZ144" s="2"/>
      <c r="GA144" s="2" t="s">
        <v>250</v>
      </c>
      <c r="GB144" s="2"/>
      <c r="GC144" s="2"/>
      <c r="GD144" s="2">
        <v>0</v>
      </c>
      <c r="GE144" s="2"/>
      <c r="GF144" s="2">
        <v>-891063431</v>
      </c>
      <c r="GG144" s="2">
        <v>2</v>
      </c>
      <c r="GH144" s="2">
        <v>4</v>
      </c>
      <c r="GI144" s="2">
        <v>-2</v>
      </c>
      <c r="GJ144" s="2">
        <v>0</v>
      </c>
      <c r="GK144" s="2">
        <f>ROUND(R144*(R12)/100,2)</f>
        <v>0</v>
      </c>
      <c r="GL144" s="2">
        <f t="shared" si="149"/>
        <v>0</v>
      </c>
      <c r="GM144" s="2">
        <f t="shared" si="150"/>
        <v>157000</v>
      </c>
      <c r="GN144" s="2">
        <f t="shared" si="151"/>
        <v>0</v>
      </c>
      <c r="GO144" s="2">
        <f t="shared" si="152"/>
        <v>157000</v>
      </c>
      <c r="GP144" s="2">
        <f t="shared" si="153"/>
        <v>0</v>
      </c>
      <c r="GQ144" s="2"/>
      <c r="GR144" s="2">
        <v>0</v>
      </c>
      <c r="GS144" s="2">
        <v>2</v>
      </c>
      <c r="GT144" s="2">
        <v>0</v>
      </c>
      <c r="GU144" s="2" t="s">
        <v>4</v>
      </c>
      <c r="GV144" s="2">
        <f t="shared" si="154"/>
        <v>0</v>
      </c>
      <c r="GW144" s="2">
        <v>1</v>
      </c>
      <c r="GX144" s="2">
        <f t="shared" si="155"/>
        <v>0</v>
      </c>
      <c r="GY144" s="2"/>
      <c r="GZ144" s="2"/>
      <c r="HA144" s="2">
        <v>0</v>
      </c>
      <c r="HB144" s="2">
        <v>0</v>
      </c>
      <c r="HC144" s="2">
        <f t="shared" si="156"/>
        <v>0</v>
      </c>
      <c r="HD144" s="2"/>
      <c r="HE144" s="2" t="s">
        <v>251</v>
      </c>
      <c r="HF144" s="2" t="s">
        <v>31</v>
      </c>
      <c r="HG144" s="2"/>
      <c r="HH144" s="2"/>
      <c r="HI144" s="2"/>
      <c r="HJ144" s="2"/>
      <c r="HK144" s="2"/>
      <c r="HL144" s="2"/>
      <c r="HM144" s="2" t="s">
        <v>4</v>
      </c>
      <c r="HN144" s="2" t="s">
        <v>4</v>
      </c>
      <c r="HO144" s="2" t="s">
        <v>4</v>
      </c>
      <c r="HP144" s="2" t="s">
        <v>4</v>
      </c>
      <c r="HQ144" s="2" t="s">
        <v>4</v>
      </c>
      <c r="HR144" s="2"/>
      <c r="HS144" s="2"/>
      <c r="HT144" s="2"/>
      <c r="HU144" s="2"/>
      <c r="HV144" s="2"/>
      <c r="HW144" s="2"/>
      <c r="HX144" s="2"/>
      <c r="HY144" s="2"/>
      <c r="HZ144" s="2"/>
      <c r="IA144" s="2"/>
      <c r="IB144" s="2"/>
      <c r="IC144" s="2"/>
      <c r="ID144" s="2"/>
      <c r="IE144" s="2"/>
      <c r="IF144" s="2"/>
      <c r="IG144" s="2"/>
      <c r="IH144" s="2"/>
      <c r="II144" s="2"/>
      <c r="IJ144" s="2"/>
      <c r="IK144" s="2">
        <v>0</v>
      </c>
      <c r="IL144" s="2"/>
      <c r="IM144" s="2"/>
      <c r="IN144" s="2"/>
      <c r="IO144" s="2"/>
      <c r="IP144" s="2"/>
      <c r="IQ144" s="2"/>
      <c r="IR144" s="2"/>
      <c r="IS144" s="2"/>
      <c r="IT144" s="2"/>
      <c r="IU144" s="2"/>
    </row>
    <row r="145" spans="1:255">
      <c r="A145">
        <v>17</v>
      </c>
      <c r="B145">
        <v>1</v>
      </c>
      <c r="E145" t="s">
        <v>247</v>
      </c>
      <c r="F145" t="s">
        <v>248</v>
      </c>
      <c r="G145" t="s">
        <v>249</v>
      </c>
      <c r="H145" t="s">
        <v>134</v>
      </c>
      <c r="I145" s="2">
        <f>ROUND(1500/1.5*2,9)</f>
        <v>2000</v>
      </c>
      <c r="J145">
        <v>0</v>
      </c>
      <c r="K145">
        <f>ROUND(1500/1.5,9)</f>
        <v>1000</v>
      </c>
      <c r="O145">
        <f t="shared" si="127"/>
        <v>1538600</v>
      </c>
      <c r="P145">
        <f t="shared" si="128"/>
        <v>1538600</v>
      </c>
      <c r="Q145">
        <f>(ROUND((ROUND(((ET145)*AV145*I145),2)*BB145),2)+ROUND((ROUND(((AE145-(EU145))*AV145*I145),2)*BS145),2))</f>
        <v>0</v>
      </c>
      <c r="R145">
        <f t="shared" si="129"/>
        <v>0</v>
      </c>
      <c r="S145">
        <f t="shared" si="130"/>
        <v>0</v>
      </c>
      <c r="T145">
        <f t="shared" si="131"/>
        <v>0</v>
      </c>
      <c r="U145">
        <f t="shared" si="132"/>
        <v>0</v>
      </c>
      <c r="V145">
        <f t="shared" si="133"/>
        <v>0</v>
      </c>
      <c r="W145">
        <f t="shared" si="134"/>
        <v>0</v>
      </c>
      <c r="X145">
        <f t="shared" si="135"/>
        <v>0</v>
      </c>
      <c r="Y145">
        <f t="shared" si="136"/>
        <v>0</v>
      </c>
      <c r="AA145">
        <v>70335976</v>
      </c>
      <c r="AB145">
        <f t="shared" si="137"/>
        <v>78.5</v>
      </c>
      <c r="AC145">
        <f>ROUND((ES145),6)</f>
        <v>78.5</v>
      </c>
      <c r="AD145">
        <f>ROUND((((ET145)-(EU145))+AE145),6)</f>
        <v>0</v>
      </c>
      <c r="AE145">
        <f>ROUND((EU145),6)</f>
        <v>0</v>
      </c>
      <c r="AF145">
        <f>ROUND((EV145),6)</f>
        <v>0</v>
      </c>
      <c r="AG145">
        <f t="shared" si="138"/>
        <v>0</v>
      </c>
      <c r="AH145">
        <f>(EW145)</f>
        <v>0</v>
      </c>
      <c r="AI145">
        <f>(EX145)</f>
        <v>0</v>
      </c>
      <c r="AJ145">
        <f t="shared" si="139"/>
        <v>0</v>
      </c>
      <c r="AK145">
        <v>78.5</v>
      </c>
      <c r="AL145">
        <v>78.5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9.8000000000000007</v>
      </c>
      <c r="BD145" t="s">
        <v>4</v>
      </c>
      <c r="BE145" t="s">
        <v>4</v>
      </c>
      <c r="BF145" t="s">
        <v>4</v>
      </c>
      <c r="BG145" t="s">
        <v>4</v>
      </c>
      <c r="BH145">
        <v>3</v>
      </c>
      <c r="BI145">
        <v>2</v>
      </c>
      <c r="BJ145" t="s">
        <v>4</v>
      </c>
      <c r="BM145">
        <v>400002</v>
      </c>
      <c r="BN145">
        <v>0</v>
      </c>
      <c r="BO145" t="s">
        <v>4</v>
      </c>
      <c r="BP145">
        <v>0</v>
      </c>
      <c r="BQ145">
        <v>202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4</v>
      </c>
      <c r="BZ145">
        <v>0</v>
      </c>
      <c r="CA145">
        <v>0</v>
      </c>
      <c r="CB145" t="s">
        <v>4</v>
      </c>
      <c r="CE145">
        <v>30</v>
      </c>
      <c r="CF145">
        <v>0</v>
      </c>
      <c r="CG145">
        <v>0</v>
      </c>
      <c r="CM145">
        <v>0</v>
      </c>
      <c r="CN145" t="s">
        <v>4</v>
      </c>
      <c r="CO145">
        <v>0</v>
      </c>
      <c r="CP145">
        <f t="shared" si="140"/>
        <v>1538600</v>
      </c>
      <c r="CQ145">
        <f t="shared" si="141"/>
        <v>769.3</v>
      </c>
      <c r="CR145">
        <f>(ROUND((ROUND(((ET145)*AV145*1),2)*BB145),2)+ROUND((ROUND(((AE145-(EU145))*AV145*1),2)*BS145),2))</f>
        <v>0</v>
      </c>
      <c r="CS145">
        <f t="shared" si="142"/>
        <v>0</v>
      </c>
      <c r="CT145">
        <f t="shared" si="143"/>
        <v>0</v>
      </c>
      <c r="CU145">
        <f t="shared" si="144"/>
        <v>0</v>
      </c>
      <c r="CV145">
        <f t="shared" si="145"/>
        <v>0</v>
      </c>
      <c r="CW145">
        <f t="shared" si="146"/>
        <v>0</v>
      </c>
      <c r="CX145">
        <f t="shared" si="147"/>
        <v>0</v>
      </c>
      <c r="CY145">
        <f>S145*(BZ145/100)</f>
        <v>0</v>
      </c>
      <c r="CZ145">
        <f>S145*(CA145/100)</f>
        <v>0</v>
      </c>
      <c r="DC145" t="s">
        <v>4</v>
      </c>
      <c r="DD145" t="s">
        <v>4</v>
      </c>
      <c r="DE145" t="s">
        <v>4</v>
      </c>
      <c r="DF145" t="s">
        <v>4</v>
      </c>
      <c r="DG145" t="s">
        <v>4</v>
      </c>
      <c r="DH145" t="s">
        <v>4</v>
      </c>
      <c r="DI145" t="s">
        <v>4</v>
      </c>
      <c r="DJ145" t="s">
        <v>4</v>
      </c>
      <c r="DK145" t="s">
        <v>4</v>
      </c>
      <c r="DL145" t="s">
        <v>4</v>
      </c>
      <c r="DM145" t="s">
        <v>4</v>
      </c>
      <c r="DN145">
        <v>0</v>
      </c>
      <c r="DO145">
        <v>0</v>
      </c>
      <c r="DP145">
        <v>1</v>
      </c>
      <c r="DQ145">
        <v>1</v>
      </c>
      <c r="DU145">
        <v>1010</v>
      </c>
      <c r="DV145" t="s">
        <v>134</v>
      </c>
      <c r="DW145" t="s">
        <v>134</v>
      </c>
      <c r="DX145">
        <v>1</v>
      </c>
      <c r="DZ145" t="s">
        <v>4</v>
      </c>
      <c r="EA145" t="s">
        <v>4</v>
      </c>
      <c r="EB145" t="s">
        <v>4</v>
      </c>
      <c r="EC145" t="s">
        <v>4</v>
      </c>
      <c r="EE145">
        <v>69254592</v>
      </c>
      <c r="EF145">
        <v>202</v>
      </c>
      <c r="EG145" t="s">
        <v>237</v>
      </c>
      <c r="EH145">
        <v>0</v>
      </c>
      <c r="EI145" t="s">
        <v>4</v>
      </c>
      <c r="EJ145">
        <v>1</v>
      </c>
      <c r="EK145">
        <v>400002</v>
      </c>
      <c r="EL145" t="s">
        <v>238</v>
      </c>
      <c r="EM145" t="s">
        <v>237</v>
      </c>
      <c r="EO145" t="s">
        <v>4</v>
      </c>
      <c r="EQ145">
        <v>0</v>
      </c>
      <c r="ER145">
        <v>78.5</v>
      </c>
      <c r="ES145">
        <v>78.5</v>
      </c>
      <c r="ET145">
        <v>0</v>
      </c>
      <c r="EU145">
        <v>0</v>
      </c>
      <c r="EV145">
        <v>0</v>
      </c>
      <c r="EW145">
        <v>0</v>
      </c>
      <c r="EX145">
        <v>0</v>
      </c>
      <c r="EY145">
        <v>0</v>
      </c>
      <c r="EZ145">
        <v>5</v>
      </c>
      <c r="FC145">
        <v>1</v>
      </c>
      <c r="FD145">
        <v>18</v>
      </c>
      <c r="FF145">
        <v>905</v>
      </c>
      <c r="FQ145">
        <v>0</v>
      </c>
      <c r="FR145">
        <f t="shared" si="148"/>
        <v>0</v>
      </c>
      <c r="FS145">
        <v>0</v>
      </c>
      <c r="FX145">
        <v>0</v>
      </c>
      <c r="FY145">
        <v>0</v>
      </c>
      <c r="GA145" t="s">
        <v>250</v>
      </c>
      <c r="GD145">
        <v>0</v>
      </c>
      <c r="GF145">
        <v>-891063431</v>
      </c>
      <c r="GG145">
        <v>2</v>
      </c>
      <c r="GH145">
        <v>3</v>
      </c>
      <c r="GI145">
        <v>3</v>
      </c>
      <c r="GJ145">
        <v>0</v>
      </c>
      <c r="GK145">
        <f>ROUND(R145*(S12)/100,2)</f>
        <v>0</v>
      </c>
      <c r="GL145">
        <f t="shared" si="149"/>
        <v>0</v>
      </c>
      <c r="GM145">
        <f t="shared" si="150"/>
        <v>1538600</v>
      </c>
      <c r="GN145">
        <f t="shared" si="151"/>
        <v>0</v>
      </c>
      <c r="GO145">
        <f t="shared" si="152"/>
        <v>1538600</v>
      </c>
      <c r="GP145">
        <f t="shared" si="153"/>
        <v>0</v>
      </c>
      <c r="GR145">
        <v>1</v>
      </c>
      <c r="GS145">
        <v>1</v>
      </c>
      <c r="GT145">
        <v>0</v>
      </c>
      <c r="GU145" t="s">
        <v>4</v>
      </c>
      <c r="GV145">
        <f t="shared" si="154"/>
        <v>0</v>
      </c>
      <c r="GW145">
        <v>1</v>
      </c>
      <c r="GX145">
        <f t="shared" si="155"/>
        <v>0</v>
      </c>
      <c r="HA145">
        <v>0</v>
      </c>
      <c r="HB145">
        <v>0</v>
      </c>
      <c r="HC145">
        <f t="shared" si="156"/>
        <v>0</v>
      </c>
      <c r="HE145" t="s">
        <v>251</v>
      </c>
      <c r="HF145" t="s">
        <v>31</v>
      </c>
      <c r="HM145" t="s">
        <v>4</v>
      </c>
      <c r="HN145" t="s">
        <v>4</v>
      </c>
      <c r="HO145" t="s">
        <v>4</v>
      </c>
      <c r="HP145" t="s">
        <v>4</v>
      </c>
      <c r="HQ145" t="s">
        <v>4</v>
      </c>
      <c r="IK145">
        <v>0</v>
      </c>
    </row>
    <row r="146" spans="1:255">
      <c r="A146" s="2">
        <v>17</v>
      </c>
      <c r="B146" s="2">
        <v>1</v>
      </c>
      <c r="C146" s="2">
        <f>ROW(SmtRes!A203)</f>
        <v>203</v>
      </c>
      <c r="D146" s="2">
        <f>ROW(EtalonRes!A201)</f>
        <v>201</v>
      </c>
      <c r="E146" s="2" t="s">
        <v>252</v>
      </c>
      <c r="F146" s="2" t="s">
        <v>172</v>
      </c>
      <c r="G146" s="2" t="s">
        <v>173</v>
      </c>
      <c r="H146" s="2" t="s">
        <v>158</v>
      </c>
      <c r="I146" s="2">
        <f>ROUND((1500*0.6)*2/100,9)</f>
        <v>18</v>
      </c>
      <c r="J146" s="2">
        <v>0</v>
      </c>
      <c r="K146" s="2">
        <f>ROUND((1500*0.6)/100,9)</f>
        <v>9</v>
      </c>
      <c r="L146" s="2"/>
      <c r="M146" s="2"/>
      <c r="N146" s="2"/>
      <c r="O146" s="2">
        <f t="shared" si="127"/>
        <v>27930.98</v>
      </c>
      <c r="P146" s="2">
        <f t="shared" si="128"/>
        <v>17532.72</v>
      </c>
      <c r="Q146" s="2">
        <f>(ROUND((ROUND((((ET146*1.1))*AV146*I146),2)*BB146),2)+ROUND((ROUND(((AE146-((EU146*1.1)))*AV146*I146),2)*BS146),2))</f>
        <v>3962.24</v>
      </c>
      <c r="R146" s="2">
        <f t="shared" si="129"/>
        <v>601.80999999999995</v>
      </c>
      <c r="S146" s="2">
        <f t="shared" si="130"/>
        <v>6436.02</v>
      </c>
      <c r="T146" s="2">
        <f t="shared" si="131"/>
        <v>0</v>
      </c>
      <c r="U146" s="2">
        <f t="shared" si="132"/>
        <v>522.41111999999998</v>
      </c>
      <c r="V146" s="2">
        <f t="shared" si="133"/>
        <v>0</v>
      </c>
      <c r="W146" s="2">
        <f t="shared" si="134"/>
        <v>0</v>
      </c>
      <c r="X146" s="2">
        <f t="shared" si="135"/>
        <v>7208.34</v>
      </c>
      <c r="Y146" s="2">
        <f t="shared" si="136"/>
        <v>4505.21</v>
      </c>
      <c r="Z146" s="2"/>
      <c r="AA146" s="2">
        <v>70335979</v>
      </c>
      <c r="AB146" s="2">
        <f t="shared" si="137"/>
        <v>1525.789</v>
      </c>
      <c r="AC146" s="2">
        <f>ROUND(((ES146*1)),6)</f>
        <v>974.04</v>
      </c>
      <c r="AD146" s="2">
        <f>ROUND(((((ET146*1.1))-((EU146*1.1)))+AE146),6)</f>
        <v>210.24299999999999</v>
      </c>
      <c r="AE146" s="2">
        <f>ROUND(((EU146*1.1)),6)</f>
        <v>31.933</v>
      </c>
      <c r="AF146" s="2">
        <f>ROUND(((EV146*1.1)),6)</f>
        <v>341.50599999999997</v>
      </c>
      <c r="AG146" s="2">
        <f t="shared" si="138"/>
        <v>0</v>
      </c>
      <c r="AH146" s="2">
        <f>((EW146*1.1))</f>
        <v>27.720000000000002</v>
      </c>
      <c r="AI146" s="2">
        <f>((EX146*1.1))</f>
        <v>0</v>
      </c>
      <c r="AJ146" s="2">
        <f t="shared" si="139"/>
        <v>0</v>
      </c>
      <c r="AK146" s="2">
        <v>1475.63</v>
      </c>
      <c r="AL146" s="2">
        <v>974.04</v>
      </c>
      <c r="AM146" s="2">
        <v>191.13</v>
      </c>
      <c r="AN146" s="2">
        <v>29.03</v>
      </c>
      <c r="AO146" s="2">
        <v>310.45999999999998</v>
      </c>
      <c r="AP146" s="2">
        <v>0</v>
      </c>
      <c r="AQ146" s="2">
        <v>25.2</v>
      </c>
      <c r="AR146" s="2">
        <v>0</v>
      </c>
      <c r="AS146" s="2">
        <v>0</v>
      </c>
      <c r="AT146" s="2">
        <v>112</v>
      </c>
      <c r="AU146" s="2">
        <v>70</v>
      </c>
      <c r="AV146" s="2">
        <v>1.0469999999999999</v>
      </c>
      <c r="AW146" s="2">
        <v>1</v>
      </c>
      <c r="AX146" s="2"/>
      <c r="AY146" s="2"/>
      <c r="AZ146" s="2">
        <v>1</v>
      </c>
      <c r="BA146" s="2">
        <v>1</v>
      </c>
      <c r="BB146" s="2">
        <v>1</v>
      </c>
      <c r="BC146" s="2">
        <v>1</v>
      </c>
      <c r="BD146" s="2" t="s">
        <v>4</v>
      </c>
      <c r="BE146" s="2" t="s">
        <v>4</v>
      </c>
      <c r="BF146" s="2" t="s">
        <v>4</v>
      </c>
      <c r="BG146" s="2" t="s">
        <v>4</v>
      </c>
      <c r="BH146" s="2">
        <v>0</v>
      </c>
      <c r="BI146" s="2">
        <v>2</v>
      </c>
      <c r="BJ146" s="2" t="s">
        <v>174</v>
      </c>
      <c r="BK146" s="2"/>
      <c r="BL146" s="2"/>
      <c r="BM146" s="2">
        <v>320</v>
      </c>
      <c r="BN146" s="2">
        <v>0</v>
      </c>
      <c r="BO146" s="2" t="s">
        <v>4</v>
      </c>
      <c r="BP146" s="2">
        <v>0</v>
      </c>
      <c r="BQ146" s="2">
        <v>40</v>
      </c>
      <c r="BR146" s="2">
        <v>0</v>
      </c>
      <c r="BS146" s="2">
        <v>1</v>
      </c>
      <c r="BT146" s="2">
        <v>1</v>
      </c>
      <c r="BU146" s="2">
        <v>1</v>
      </c>
      <c r="BV146" s="2">
        <v>1</v>
      </c>
      <c r="BW146" s="2">
        <v>1</v>
      </c>
      <c r="BX146" s="2">
        <v>1</v>
      </c>
      <c r="BY146" s="2" t="s">
        <v>4</v>
      </c>
      <c r="BZ146" s="2">
        <v>112</v>
      </c>
      <c r="CA146" s="2">
        <v>70</v>
      </c>
      <c r="CB146" s="2" t="s">
        <v>4</v>
      </c>
      <c r="CC146" s="2"/>
      <c r="CD146" s="2"/>
      <c r="CE146" s="2">
        <v>30</v>
      </c>
      <c r="CF146" s="2">
        <v>0</v>
      </c>
      <c r="CG146" s="2">
        <v>0</v>
      </c>
      <c r="CH146" s="2"/>
      <c r="CI146" s="2"/>
      <c r="CJ146" s="2"/>
      <c r="CK146" s="2"/>
      <c r="CL146" s="2"/>
      <c r="CM146" s="2">
        <v>0</v>
      </c>
      <c r="CN146" s="2" t="s">
        <v>175</v>
      </c>
      <c r="CO146" s="2">
        <v>0</v>
      </c>
      <c r="CP146" s="2">
        <f t="shared" si="140"/>
        <v>27930.98</v>
      </c>
      <c r="CQ146" s="2">
        <f t="shared" si="141"/>
        <v>974.04</v>
      </c>
      <c r="CR146" s="2">
        <f>(ROUND((ROUND((((ET146*1.1))*AV146*1),2)*BB146),2)+ROUND((ROUND(((AE146-((EU146*1.1)))*AV146*1),2)*BS146),2))</f>
        <v>220.12</v>
      </c>
      <c r="CS146" s="2">
        <f t="shared" si="142"/>
        <v>33.43</v>
      </c>
      <c r="CT146" s="2">
        <f t="shared" si="143"/>
        <v>357.56</v>
      </c>
      <c r="CU146" s="2">
        <f t="shared" si="144"/>
        <v>0</v>
      </c>
      <c r="CV146" s="2">
        <f t="shared" si="145"/>
        <v>29.022840000000002</v>
      </c>
      <c r="CW146" s="2">
        <f t="shared" si="146"/>
        <v>0</v>
      </c>
      <c r="CX146" s="2">
        <f t="shared" si="147"/>
        <v>0</v>
      </c>
      <c r="CY146" s="2">
        <f>((S146*BZ146)/100)</f>
        <v>7208.3423999999995</v>
      </c>
      <c r="CZ146" s="2">
        <f>((S146*CA146)/100)</f>
        <v>4505.2139999999999</v>
      </c>
      <c r="DA146" s="2"/>
      <c r="DB146" s="2">
        <v>25</v>
      </c>
      <c r="DC146" s="2" t="s">
        <v>4</v>
      </c>
      <c r="DD146" s="2" t="s">
        <v>25</v>
      </c>
      <c r="DE146" s="2" t="s">
        <v>26</v>
      </c>
      <c r="DF146" s="2" t="s">
        <v>26</v>
      </c>
      <c r="DG146" s="2" t="s">
        <v>26</v>
      </c>
      <c r="DH146" s="2" t="s">
        <v>4</v>
      </c>
      <c r="DI146" s="2" t="s">
        <v>26</v>
      </c>
      <c r="DJ146" s="2" t="s">
        <v>26</v>
      </c>
      <c r="DK146" s="2" t="s">
        <v>4</v>
      </c>
      <c r="DL146" s="2" t="s">
        <v>4</v>
      </c>
      <c r="DM146" s="2" t="s">
        <v>4</v>
      </c>
      <c r="DN146" s="2">
        <v>0</v>
      </c>
      <c r="DO146" s="2">
        <v>0</v>
      </c>
      <c r="DP146" s="2">
        <v>1</v>
      </c>
      <c r="DQ146" s="2">
        <v>1</v>
      </c>
      <c r="DR146" s="2"/>
      <c r="DS146" s="2"/>
      <c r="DT146" s="2"/>
      <c r="DU146" s="2">
        <v>1005</v>
      </c>
      <c r="DV146" s="2" t="s">
        <v>158</v>
      </c>
      <c r="DW146" s="2" t="s">
        <v>158</v>
      </c>
      <c r="DX146" s="2">
        <v>100</v>
      </c>
      <c r="DY146" s="2"/>
      <c r="DZ146" s="2" t="s">
        <v>4</v>
      </c>
      <c r="EA146" s="2" t="s">
        <v>4</v>
      </c>
      <c r="EB146" s="2" t="s">
        <v>4</v>
      </c>
      <c r="EC146" s="2" t="s">
        <v>4</v>
      </c>
      <c r="ED146" s="2"/>
      <c r="EE146" s="2">
        <v>69252945</v>
      </c>
      <c r="EF146" s="2">
        <v>40</v>
      </c>
      <c r="EG146" s="2" t="s">
        <v>62</v>
      </c>
      <c r="EH146" s="2">
        <v>0</v>
      </c>
      <c r="EI146" s="2" t="s">
        <v>4</v>
      </c>
      <c r="EJ146" s="2">
        <v>2</v>
      </c>
      <c r="EK146" s="2">
        <v>320</v>
      </c>
      <c r="EL146" s="2" t="s">
        <v>63</v>
      </c>
      <c r="EM146" s="2" t="s">
        <v>64</v>
      </c>
      <c r="EN146" s="2"/>
      <c r="EO146" s="2" t="s">
        <v>176</v>
      </c>
      <c r="EP146" s="2"/>
      <c r="EQ146" s="2">
        <v>0</v>
      </c>
      <c r="ER146" s="2">
        <v>1475.63</v>
      </c>
      <c r="ES146" s="2">
        <v>974.04</v>
      </c>
      <c r="ET146" s="2">
        <v>191.13</v>
      </c>
      <c r="EU146" s="2">
        <v>29.03</v>
      </c>
      <c r="EV146" s="2">
        <v>310.45999999999998</v>
      </c>
      <c r="EW146" s="2">
        <v>25.2</v>
      </c>
      <c r="EX146" s="2">
        <v>0</v>
      </c>
      <c r="EY146" s="2">
        <v>0</v>
      </c>
      <c r="EZ146" s="2"/>
      <c r="FA146" s="2"/>
      <c r="FB146" s="2"/>
      <c r="FC146" s="2"/>
      <c r="FD146" s="2"/>
      <c r="FE146" s="2"/>
      <c r="FF146" s="2"/>
      <c r="FG146" s="2"/>
      <c r="FH146" s="2"/>
      <c r="FI146" s="2"/>
      <c r="FJ146" s="2"/>
      <c r="FK146" s="2"/>
      <c r="FL146" s="2"/>
      <c r="FM146" s="2"/>
      <c r="FN146" s="2"/>
      <c r="FO146" s="2"/>
      <c r="FP146" s="2"/>
      <c r="FQ146" s="2">
        <v>0</v>
      </c>
      <c r="FR146" s="2">
        <f t="shared" si="148"/>
        <v>0</v>
      </c>
      <c r="FS146" s="2">
        <v>0</v>
      </c>
      <c r="FT146" s="2"/>
      <c r="FU146" s="2"/>
      <c r="FV146" s="2"/>
      <c r="FW146" s="2"/>
      <c r="FX146" s="2">
        <v>112</v>
      </c>
      <c r="FY146" s="2">
        <v>70</v>
      </c>
      <c r="FZ146" s="2"/>
      <c r="GA146" s="2" t="s">
        <v>4</v>
      </c>
      <c r="GB146" s="2"/>
      <c r="GC146" s="2"/>
      <c r="GD146" s="2">
        <v>0</v>
      </c>
      <c r="GE146" s="2"/>
      <c r="GF146" s="2">
        <v>1166424478</v>
      </c>
      <c r="GG146" s="2">
        <v>2</v>
      </c>
      <c r="GH146" s="2">
        <v>1</v>
      </c>
      <c r="GI146" s="2">
        <v>-2</v>
      </c>
      <c r="GJ146" s="2">
        <v>0</v>
      </c>
      <c r="GK146" s="2">
        <f>ROUND(R146*(R12)/100,2)</f>
        <v>1053.17</v>
      </c>
      <c r="GL146" s="2">
        <f t="shared" si="149"/>
        <v>0</v>
      </c>
      <c r="GM146" s="2">
        <f t="shared" si="150"/>
        <v>40697.699999999997</v>
      </c>
      <c r="GN146" s="2">
        <f t="shared" si="151"/>
        <v>0</v>
      </c>
      <c r="GO146" s="2">
        <f t="shared" si="152"/>
        <v>40697.699999999997</v>
      </c>
      <c r="GP146" s="2">
        <f t="shared" si="153"/>
        <v>0</v>
      </c>
      <c r="GQ146" s="2"/>
      <c r="GR146" s="2">
        <v>0</v>
      </c>
      <c r="GS146" s="2">
        <v>3</v>
      </c>
      <c r="GT146" s="2">
        <v>0</v>
      </c>
      <c r="GU146" s="2" t="s">
        <v>4</v>
      </c>
      <c r="GV146" s="2">
        <f t="shared" si="154"/>
        <v>0</v>
      </c>
      <c r="GW146" s="2">
        <v>1</v>
      </c>
      <c r="GX146" s="2">
        <f t="shared" si="155"/>
        <v>0</v>
      </c>
      <c r="GY146" s="2"/>
      <c r="GZ146" s="2"/>
      <c r="HA146" s="2">
        <v>0</v>
      </c>
      <c r="HB146" s="2">
        <v>0</v>
      </c>
      <c r="HC146" s="2">
        <f t="shared" si="156"/>
        <v>0</v>
      </c>
      <c r="HD146" s="2"/>
      <c r="HE146" s="2" t="s">
        <v>4</v>
      </c>
      <c r="HF146" s="2" t="s">
        <v>4</v>
      </c>
      <c r="HG146" s="2"/>
      <c r="HH146" s="2"/>
      <c r="HI146" s="2"/>
      <c r="HJ146" s="2"/>
      <c r="HK146" s="2"/>
      <c r="HL146" s="2"/>
      <c r="HM146" s="2" t="s">
        <v>4</v>
      </c>
      <c r="HN146" s="2" t="s">
        <v>4</v>
      </c>
      <c r="HO146" s="2" t="s">
        <v>4</v>
      </c>
      <c r="HP146" s="2" t="s">
        <v>4</v>
      </c>
      <c r="HQ146" s="2" t="s">
        <v>4</v>
      </c>
      <c r="HR146" s="2"/>
      <c r="HS146" s="2"/>
      <c r="HT146" s="2"/>
      <c r="HU146" s="2"/>
      <c r="HV146" s="2"/>
      <c r="HW146" s="2"/>
      <c r="HX146" s="2"/>
      <c r="HY146" s="2"/>
      <c r="HZ146" s="2"/>
      <c r="IA146" s="2"/>
      <c r="IB146" s="2"/>
      <c r="IC146" s="2"/>
      <c r="ID146" s="2"/>
      <c r="IE146" s="2"/>
      <c r="IF146" s="2"/>
      <c r="IG146" s="2"/>
      <c r="IH146" s="2"/>
      <c r="II146" s="2"/>
      <c r="IJ146" s="2"/>
      <c r="IK146" s="2">
        <v>0</v>
      </c>
      <c r="IL146" s="2"/>
      <c r="IM146" s="2"/>
      <c r="IN146" s="2"/>
      <c r="IO146" s="2"/>
      <c r="IP146" s="2"/>
      <c r="IQ146" s="2"/>
      <c r="IR146" s="2"/>
      <c r="IS146" s="2"/>
      <c r="IT146" s="2"/>
      <c r="IU146" s="2"/>
    </row>
    <row r="147" spans="1:255">
      <c r="A147">
        <v>17</v>
      </c>
      <c r="B147">
        <v>1</v>
      </c>
      <c r="C147">
        <f>ROW(SmtRes!A208)</f>
        <v>208</v>
      </c>
      <c r="D147">
        <f>ROW(EtalonRes!A206)</f>
        <v>206</v>
      </c>
      <c r="E147" t="s">
        <v>252</v>
      </c>
      <c r="F147" t="s">
        <v>172</v>
      </c>
      <c r="G147" t="s">
        <v>173</v>
      </c>
      <c r="H147" t="s">
        <v>158</v>
      </c>
      <c r="I147" s="2">
        <f>ROUND((1500*0.6)*2/100,9)</f>
        <v>18</v>
      </c>
      <c r="J147">
        <v>0</v>
      </c>
      <c r="K147">
        <f>ROUND((1500*0.6)/100,9)</f>
        <v>9</v>
      </c>
      <c r="O147">
        <f t="shared" si="127"/>
        <v>502677.48</v>
      </c>
      <c r="P147">
        <f t="shared" si="128"/>
        <v>142716.34</v>
      </c>
      <c r="Q147">
        <f>(ROUND((ROUND((((ET147*1.1))*AV147*I147),2)*BB147),2)+ROUND((ROUND(((AE147-((EU147*1.1)))*AV147*I147),2)*BS147),2))</f>
        <v>59592.09</v>
      </c>
      <c r="R147">
        <f t="shared" si="129"/>
        <v>28086.47</v>
      </c>
      <c r="S147">
        <f t="shared" si="130"/>
        <v>300369.05</v>
      </c>
      <c r="T147">
        <f t="shared" si="131"/>
        <v>0</v>
      </c>
      <c r="U147">
        <f t="shared" si="132"/>
        <v>522.41111999999998</v>
      </c>
      <c r="V147">
        <f t="shared" si="133"/>
        <v>0</v>
      </c>
      <c r="W147">
        <f t="shared" si="134"/>
        <v>0</v>
      </c>
      <c r="X147">
        <f t="shared" si="135"/>
        <v>276339.53000000003</v>
      </c>
      <c r="Y147">
        <f t="shared" si="136"/>
        <v>129158.69</v>
      </c>
      <c r="AA147">
        <v>70335976</v>
      </c>
      <c r="AB147">
        <f t="shared" si="137"/>
        <v>1525.789</v>
      </c>
      <c r="AC147">
        <f>ROUND(((ES147*1)),6)</f>
        <v>974.04</v>
      </c>
      <c r="AD147">
        <f>ROUND(((((ET147*1.1))-((EU147*1.1)))+AE147),6)</f>
        <v>210.24299999999999</v>
      </c>
      <c r="AE147">
        <f>ROUND(((EU147*1.1)),6)</f>
        <v>31.933</v>
      </c>
      <c r="AF147">
        <f>ROUND(((EV147*1.1)),6)</f>
        <v>341.50599999999997</v>
      </c>
      <c r="AG147">
        <f t="shared" si="138"/>
        <v>0</v>
      </c>
      <c r="AH147">
        <f>((EW147*1.1))</f>
        <v>27.720000000000002</v>
      </c>
      <c r="AI147">
        <f>((EX147*1.1))</f>
        <v>0</v>
      </c>
      <c r="AJ147">
        <f t="shared" si="139"/>
        <v>0</v>
      </c>
      <c r="AK147">
        <v>1475.63</v>
      </c>
      <c r="AL147">
        <v>974.04</v>
      </c>
      <c r="AM147">
        <v>191.13</v>
      </c>
      <c r="AN147">
        <v>29.03</v>
      </c>
      <c r="AO147">
        <v>310.45999999999998</v>
      </c>
      <c r="AP147">
        <v>0</v>
      </c>
      <c r="AQ147">
        <v>25.2</v>
      </c>
      <c r="AR147">
        <v>0</v>
      </c>
      <c r="AS147">
        <v>0</v>
      </c>
      <c r="AT147">
        <v>92</v>
      </c>
      <c r="AU147">
        <v>43</v>
      </c>
      <c r="AV147">
        <v>1.0469999999999999</v>
      </c>
      <c r="AW147">
        <v>1</v>
      </c>
      <c r="AZ147">
        <v>1</v>
      </c>
      <c r="BA147">
        <v>46.67</v>
      </c>
      <c r="BB147">
        <v>15.04</v>
      </c>
      <c r="BC147">
        <v>8.14</v>
      </c>
      <c r="BD147" t="s">
        <v>4</v>
      </c>
      <c r="BE147" t="s">
        <v>4</v>
      </c>
      <c r="BF147" t="s">
        <v>4</v>
      </c>
      <c r="BG147" t="s">
        <v>4</v>
      </c>
      <c r="BH147">
        <v>0</v>
      </c>
      <c r="BI147">
        <v>2</v>
      </c>
      <c r="BJ147" t="s">
        <v>174</v>
      </c>
      <c r="BM147">
        <v>320</v>
      </c>
      <c r="BN147">
        <v>0</v>
      </c>
      <c r="BO147" t="s">
        <v>172</v>
      </c>
      <c r="BP147">
        <v>1</v>
      </c>
      <c r="BQ147">
        <v>40</v>
      </c>
      <c r="BR147">
        <v>0</v>
      </c>
      <c r="BS147">
        <v>46.67</v>
      </c>
      <c r="BT147">
        <v>1</v>
      </c>
      <c r="BU147">
        <v>1</v>
      </c>
      <c r="BV147">
        <v>1</v>
      </c>
      <c r="BW147">
        <v>1</v>
      </c>
      <c r="BX147">
        <v>1</v>
      </c>
      <c r="BY147" t="s">
        <v>4</v>
      </c>
      <c r="BZ147">
        <v>92</v>
      </c>
      <c r="CA147">
        <v>43</v>
      </c>
      <c r="CB147" t="s">
        <v>4</v>
      </c>
      <c r="CE147">
        <v>30</v>
      </c>
      <c r="CF147">
        <v>0</v>
      </c>
      <c r="CG147">
        <v>0</v>
      </c>
      <c r="CM147">
        <v>0</v>
      </c>
      <c r="CN147" t="s">
        <v>175</v>
      </c>
      <c r="CO147">
        <v>0</v>
      </c>
      <c r="CP147">
        <f t="shared" si="140"/>
        <v>502677.48</v>
      </c>
      <c r="CQ147">
        <f t="shared" si="141"/>
        <v>7928.69</v>
      </c>
      <c r="CR147">
        <f>(ROUND((ROUND((((ET147*1.1))*AV147*1),2)*BB147),2)+ROUND((ROUND(((AE147-((EU147*1.1)))*AV147*1),2)*BS147),2))</f>
        <v>3310.6</v>
      </c>
      <c r="CS147">
        <f t="shared" si="142"/>
        <v>1560.18</v>
      </c>
      <c r="CT147">
        <f t="shared" si="143"/>
        <v>16687.330000000002</v>
      </c>
      <c r="CU147">
        <f t="shared" si="144"/>
        <v>0</v>
      </c>
      <c r="CV147">
        <f t="shared" si="145"/>
        <v>29.022840000000002</v>
      </c>
      <c r="CW147">
        <f t="shared" si="146"/>
        <v>0</v>
      </c>
      <c r="CX147">
        <f t="shared" si="147"/>
        <v>0</v>
      </c>
      <c r="CY147">
        <f>S147*(BZ147/100)</f>
        <v>276339.52600000001</v>
      </c>
      <c r="CZ147">
        <f>S147*(CA147/100)</f>
        <v>129158.69149999999</v>
      </c>
      <c r="DB147">
        <v>26</v>
      </c>
      <c r="DC147" t="s">
        <v>4</v>
      </c>
      <c r="DD147" t="s">
        <v>25</v>
      </c>
      <c r="DE147" t="s">
        <v>26</v>
      </c>
      <c r="DF147" t="s">
        <v>26</v>
      </c>
      <c r="DG147" t="s">
        <v>26</v>
      </c>
      <c r="DH147" t="s">
        <v>4</v>
      </c>
      <c r="DI147" t="s">
        <v>26</v>
      </c>
      <c r="DJ147" t="s">
        <v>26</v>
      </c>
      <c r="DK147" t="s">
        <v>4</v>
      </c>
      <c r="DL147" t="s">
        <v>4</v>
      </c>
      <c r="DM147" t="s">
        <v>4</v>
      </c>
      <c r="DN147">
        <v>112</v>
      </c>
      <c r="DO147">
        <v>70</v>
      </c>
      <c r="DP147">
        <v>1.0469999999999999</v>
      </c>
      <c r="DQ147">
        <v>1</v>
      </c>
      <c r="DU147">
        <v>1005</v>
      </c>
      <c r="DV147" t="s">
        <v>158</v>
      </c>
      <c r="DW147" t="s">
        <v>158</v>
      </c>
      <c r="DX147">
        <v>100</v>
      </c>
      <c r="DZ147" t="s">
        <v>4</v>
      </c>
      <c r="EA147" t="s">
        <v>4</v>
      </c>
      <c r="EB147" t="s">
        <v>4</v>
      </c>
      <c r="EC147" t="s">
        <v>4</v>
      </c>
      <c r="EE147">
        <v>69252945</v>
      </c>
      <c r="EF147">
        <v>40</v>
      </c>
      <c r="EG147" t="s">
        <v>62</v>
      </c>
      <c r="EH147">
        <v>0</v>
      </c>
      <c r="EI147" t="s">
        <v>4</v>
      </c>
      <c r="EJ147">
        <v>2</v>
      </c>
      <c r="EK147">
        <v>320</v>
      </c>
      <c r="EL147" t="s">
        <v>63</v>
      </c>
      <c r="EM147" t="s">
        <v>64</v>
      </c>
      <c r="EO147" t="s">
        <v>176</v>
      </c>
      <c r="EQ147">
        <v>0</v>
      </c>
      <c r="ER147">
        <v>1475.63</v>
      </c>
      <c r="ES147">
        <v>974.04</v>
      </c>
      <c r="ET147">
        <v>191.13</v>
      </c>
      <c r="EU147">
        <v>29.03</v>
      </c>
      <c r="EV147">
        <v>310.45999999999998</v>
      </c>
      <c r="EW147">
        <v>25.2</v>
      </c>
      <c r="EX147">
        <v>0</v>
      </c>
      <c r="EY147">
        <v>0</v>
      </c>
      <c r="FQ147">
        <v>0</v>
      </c>
      <c r="FR147">
        <f t="shared" si="148"/>
        <v>0</v>
      </c>
      <c r="FS147">
        <v>0</v>
      </c>
      <c r="FX147">
        <v>112</v>
      </c>
      <c r="FY147">
        <v>70</v>
      </c>
      <c r="GA147" t="s">
        <v>4</v>
      </c>
      <c r="GD147">
        <v>0</v>
      </c>
      <c r="GF147">
        <v>1166424478</v>
      </c>
      <c r="GG147">
        <v>2</v>
      </c>
      <c r="GH147">
        <v>1</v>
      </c>
      <c r="GI147">
        <v>2</v>
      </c>
      <c r="GJ147">
        <v>0</v>
      </c>
      <c r="GK147">
        <f>ROUND(R147*(S12)/100,2)</f>
        <v>44938.35</v>
      </c>
      <c r="GL147">
        <f t="shared" si="149"/>
        <v>0</v>
      </c>
      <c r="GM147">
        <f t="shared" si="150"/>
        <v>953114.05</v>
      </c>
      <c r="GN147">
        <f t="shared" si="151"/>
        <v>0</v>
      </c>
      <c r="GO147">
        <f t="shared" si="152"/>
        <v>953114.05</v>
      </c>
      <c r="GP147">
        <f t="shared" si="153"/>
        <v>0</v>
      </c>
      <c r="GR147">
        <v>0</v>
      </c>
      <c r="GS147">
        <v>3</v>
      </c>
      <c r="GT147">
        <v>0</v>
      </c>
      <c r="GU147" t="s">
        <v>4</v>
      </c>
      <c r="GV147">
        <f t="shared" si="154"/>
        <v>0</v>
      </c>
      <c r="GW147">
        <v>1</v>
      </c>
      <c r="GX147">
        <f t="shared" si="155"/>
        <v>0</v>
      </c>
      <c r="HA147">
        <v>0</v>
      </c>
      <c r="HB147">
        <v>0</v>
      </c>
      <c r="HC147">
        <f t="shared" si="156"/>
        <v>0</v>
      </c>
      <c r="HE147" t="s">
        <v>4</v>
      </c>
      <c r="HF147" t="s">
        <v>4</v>
      </c>
      <c r="HM147" t="s">
        <v>4</v>
      </c>
      <c r="HN147" t="s">
        <v>4</v>
      </c>
      <c r="HO147" t="s">
        <v>4</v>
      </c>
      <c r="HP147" t="s">
        <v>4</v>
      </c>
      <c r="HQ147" t="s">
        <v>4</v>
      </c>
      <c r="IK147">
        <v>0</v>
      </c>
    </row>
    <row r="148" spans="1:255">
      <c r="A148" s="2">
        <v>18</v>
      </c>
      <c r="B148" s="2">
        <v>1</v>
      </c>
      <c r="C148" s="2">
        <v>202</v>
      </c>
      <c r="D148" s="2"/>
      <c r="E148" s="2" t="s">
        <v>253</v>
      </c>
      <c r="F148" s="2" t="s">
        <v>254</v>
      </c>
      <c r="G148" s="2" t="s">
        <v>255</v>
      </c>
      <c r="H148" s="2" t="s">
        <v>256</v>
      </c>
      <c r="I148" s="2">
        <f>I146*J148</f>
        <v>1800</v>
      </c>
      <c r="J148" s="2">
        <v>100</v>
      </c>
      <c r="K148" s="2">
        <v>100</v>
      </c>
      <c r="L148" s="2"/>
      <c r="M148" s="2"/>
      <c r="N148" s="2"/>
      <c r="O148" s="2">
        <f t="shared" si="127"/>
        <v>55818</v>
      </c>
      <c r="P148" s="2">
        <f t="shared" si="128"/>
        <v>55818</v>
      </c>
      <c r="Q148" s="2">
        <f>(ROUND((ROUND(((ET148)*AV148*I148),2)*BB148),2)+ROUND((ROUND(((AE148-(EU148))*AV148*I148),2)*BS148),2))</f>
        <v>0</v>
      </c>
      <c r="R148" s="2">
        <f t="shared" si="129"/>
        <v>0</v>
      </c>
      <c r="S148" s="2">
        <f t="shared" si="130"/>
        <v>0</v>
      </c>
      <c r="T148" s="2">
        <f t="shared" si="131"/>
        <v>0</v>
      </c>
      <c r="U148" s="2">
        <f t="shared" si="132"/>
        <v>0</v>
      </c>
      <c r="V148" s="2">
        <f t="shared" si="133"/>
        <v>0</v>
      </c>
      <c r="W148" s="2">
        <f t="shared" si="134"/>
        <v>0</v>
      </c>
      <c r="X148" s="2">
        <f t="shared" si="135"/>
        <v>0</v>
      </c>
      <c r="Y148" s="2">
        <f t="shared" si="136"/>
        <v>0</v>
      </c>
      <c r="Z148" s="2"/>
      <c r="AA148" s="2">
        <v>70335979</v>
      </c>
      <c r="AB148" s="2">
        <f t="shared" si="137"/>
        <v>31.01</v>
      </c>
      <c r="AC148" s="2">
        <f>ROUND((ES148),6)</f>
        <v>31.01</v>
      </c>
      <c r="AD148" s="2">
        <f>ROUND((((ET148)-(EU148))+AE148),6)</f>
        <v>0</v>
      </c>
      <c r="AE148" s="2">
        <f>ROUND((EU148),6)</f>
        <v>0</v>
      </c>
      <c r="AF148" s="2">
        <f>ROUND((EV148),6)</f>
        <v>0</v>
      </c>
      <c r="AG148" s="2">
        <f t="shared" si="138"/>
        <v>0</v>
      </c>
      <c r="AH148" s="2">
        <f>(EW148)</f>
        <v>0</v>
      </c>
      <c r="AI148" s="2">
        <f>(EX148)</f>
        <v>0</v>
      </c>
      <c r="AJ148" s="2">
        <f t="shared" si="139"/>
        <v>0</v>
      </c>
      <c r="AK148" s="2">
        <v>31.01</v>
      </c>
      <c r="AL148" s="2">
        <v>31.01</v>
      </c>
      <c r="AM148" s="2">
        <v>0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112</v>
      </c>
      <c r="AU148" s="2">
        <v>70</v>
      </c>
      <c r="AV148" s="2">
        <v>1.0469999999999999</v>
      </c>
      <c r="AW148" s="2">
        <v>1</v>
      </c>
      <c r="AX148" s="2"/>
      <c r="AY148" s="2"/>
      <c r="AZ148" s="2">
        <v>1</v>
      </c>
      <c r="BA148" s="2">
        <v>1</v>
      </c>
      <c r="BB148" s="2">
        <v>1</v>
      </c>
      <c r="BC148" s="2">
        <v>1</v>
      </c>
      <c r="BD148" s="2" t="s">
        <v>4</v>
      </c>
      <c r="BE148" s="2" t="s">
        <v>4</v>
      </c>
      <c r="BF148" s="2" t="s">
        <v>4</v>
      </c>
      <c r="BG148" s="2" t="s">
        <v>4</v>
      </c>
      <c r="BH148" s="2">
        <v>3</v>
      </c>
      <c r="BI148" s="2">
        <v>2</v>
      </c>
      <c r="BJ148" s="2" t="s">
        <v>257</v>
      </c>
      <c r="BK148" s="2"/>
      <c r="BL148" s="2"/>
      <c r="BM148" s="2">
        <v>320</v>
      </c>
      <c r="BN148" s="2">
        <v>0</v>
      </c>
      <c r="BO148" s="2" t="s">
        <v>4</v>
      </c>
      <c r="BP148" s="2">
        <v>0</v>
      </c>
      <c r="BQ148" s="2">
        <v>40</v>
      </c>
      <c r="BR148" s="2">
        <v>0</v>
      </c>
      <c r="BS148" s="2">
        <v>1</v>
      </c>
      <c r="BT148" s="2">
        <v>1</v>
      </c>
      <c r="BU148" s="2">
        <v>1</v>
      </c>
      <c r="BV148" s="2">
        <v>1</v>
      </c>
      <c r="BW148" s="2">
        <v>1</v>
      </c>
      <c r="BX148" s="2">
        <v>1</v>
      </c>
      <c r="BY148" s="2" t="s">
        <v>4</v>
      </c>
      <c r="BZ148" s="2">
        <v>112</v>
      </c>
      <c r="CA148" s="2">
        <v>70</v>
      </c>
      <c r="CB148" s="2" t="s">
        <v>4</v>
      </c>
      <c r="CC148" s="2"/>
      <c r="CD148" s="2"/>
      <c r="CE148" s="2">
        <v>30</v>
      </c>
      <c r="CF148" s="2">
        <v>0</v>
      </c>
      <c r="CG148" s="2">
        <v>0</v>
      </c>
      <c r="CH148" s="2"/>
      <c r="CI148" s="2"/>
      <c r="CJ148" s="2"/>
      <c r="CK148" s="2"/>
      <c r="CL148" s="2"/>
      <c r="CM148" s="2">
        <v>0</v>
      </c>
      <c r="CN148" s="2" t="s">
        <v>175</v>
      </c>
      <c r="CO148" s="2">
        <v>0</v>
      </c>
      <c r="CP148" s="2">
        <f t="shared" si="140"/>
        <v>55818</v>
      </c>
      <c r="CQ148" s="2">
        <f t="shared" si="141"/>
        <v>31.01</v>
      </c>
      <c r="CR148" s="2">
        <f>(ROUND((ROUND(((ET148)*AV148*1),2)*BB148),2)+ROUND((ROUND(((AE148-(EU148))*AV148*1),2)*BS148),2))</f>
        <v>0</v>
      </c>
      <c r="CS148" s="2">
        <f t="shared" si="142"/>
        <v>0</v>
      </c>
      <c r="CT148" s="2">
        <f t="shared" si="143"/>
        <v>0</v>
      </c>
      <c r="CU148" s="2">
        <f t="shared" si="144"/>
        <v>0</v>
      </c>
      <c r="CV148" s="2">
        <f t="shared" si="145"/>
        <v>0</v>
      </c>
      <c r="CW148" s="2">
        <f t="shared" si="146"/>
        <v>0</v>
      </c>
      <c r="CX148" s="2">
        <f t="shared" si="147"/>
        <v>0</v>
      </c>
      <c r="CY148" s="2">
        <f>((S148*BZ148)/100)</f>
        <v>0</v>
      </c>
      <c r="CZ148" s="2">
        <f>((S148*CA148)/100)</f>
        <v>0</v>
      </c>
      <c r="DA148" s="2"/>
      <c r="DB148" s="2"/>
      <c r="DC148" s="2" t="s">
        <v>4</v>
      </c>
      <c r="DD148" s="2" t="s">
        <v>4</v>
      </c>
      <c r="DE148" s="2" t="s">
        <v>4</v>
      </c>
      <c r="DF148" s="2" t="s">
        <v>4</v>
      </c>
      <c r="DG148" s="2" t="s">
        <v>4</v>
      </c>
      <c r="DH148" s="2" t="s">
        <v>4</v>
      </c>
      <c r="DI148" s="2" t="s">
        <v>4</v>
      </c>
      <c r="DJ148" s="2" t="s">
        <v>4</v>
      </c>
      <c r="DK148" s="2" t="s">
        <v>4</v>
      </c>
      <c r="DL148" s="2" t="s">
        <v>4</v>
      </c>
      <c r="DM148" s="2" t="s">
        <v>4</v>
      </c>
      <c r="DN148" s="2">
        <v>0</v>
      </c>
      <c r="DO148" s="2">
        <v>0</v>
      </c>
      <c r="DP148" s="2">
        <v>1</v>
      </c>
      <c r="DQ148" s="2">
        <v>1</v>
      </c>
      <c r="DR148" s="2"/>
      <c r="DS148" s="2"/>
      <c r="DT148" s="2"/>
      <c r="DU148" s="2">
        <v>1005</v>
      </c>
      <c r="DV148" s="2" t="s">
        <v>256</v>
      </c>
      <c r="DW148" s="2" t="s">
        <v>256</v>
      </c>
      <c r="DX148" s="2">
        <v>1</v>
      </c>
      <c r="DY148" s="2"/>
      <c r="DZ148" s="2" t="s">
        <v>4</v>
      </c>
      <c r="EA148" s="2" t="s">
        <v>4</v>
      </c>
      <c r="EB148" s="2" t="s">
        <v>4</v>
      </c>
      <c r="EC148" s="2" t="s">
        <v>4</v>
      </c>
      <c r="ED148" s="2"/>
      <c r="EE148" s="2">
        <v>69252945</v>
      </c>
      <c r="EF148" s="2">
        <v>40</v>
      </c>
      <c r="EG148" s="2" t="s">
        <v>62</v>
      </c>
      <c r="EH148" s="2">
        <v>0</v>
      </c>
      <c r="EI148" s="2" t="s">
        <v>4</v>
      </c>
      <c r="EJ148" s="2">
        <v>2</v>
      </c>
      <c r="EK148" s="2">
        <v>320</v>
      </c>
      <c r="EL148" s="2" t="s">
        <v>63</v>
      </c>
      <c r="EM148" s="2" t="s">
        <v>64</v>
      </c>
      <c r="EN148" s="2"/>
      <c r="EO148" s="2" t="s">
        <v>176</v>
      </c>
      <c r="EP148" s="2"/>
      <c r="EQ148" s="2">
        <v>0</v>
      </c>
      <c r="ER148" s="2">
        <v>31.01</v>
      </c>
      <c r="ES148" s="2">
        <v>31.01</v>
      </c>
      <c r="ET148" s="2">
        <v>0</v>
      </c>
      <c r="EU148" s="2">
        <v>0</v>
      </c>
      <c r="EV148" s="2">
        <v>0</v>
      </c>
      <c r="EW148" s="2">
        <v>0</v>
      </c>
      <c r="EX148" s="2">
        <v>0</v>
      </c>
      <c r="EY148" s="2"/>
      <c r="EZ148" s="2"/>
      <c r="FA148" s="2"/>
      <c r="FB148" s="2"/>
      <c r="FC148" s="2"/>
      <c r="FD148" s="2"/>
      <c r="FE148" s="2"/>
      <c r="FF148" s="2"/>
      <c r="FG148" s="2"/>
      <c r="FH148" s="2"/>
      <c r="FI148" s="2"/>
      <c r="FJ148" s="2"/>
      <c r="FK148" s="2"/>
      <c r="FL148" s="2"/>
      <c r="FM148" s="2"/>
      <c r="FN148" s="2"/>
      <c r="FO148" s="2"/>
      <c r="FP148" s="2"/>
      <c r="FQ148" s="2">
        <v>0</v>
      </c>
      <c r="FR148" s="2">
        <f t="shared" si="148"/>
        <v>0</v>
      </c>
      <c r="FS148" s="2">
        <v>0</v>
      </c>
      <c r="FT148" s="2"/>
      <c r="FU148" s="2"/>
      <c r="FV148" s="2"/>
      <c r="FW148" s="2"/>
      <c r="FX148" s="2">
        <v>112</v>
      </c>
      <c r="FY148" s="2">
        <v>70</v>
      </c>
      <c r="FZ148" s="2"/>
      <c r="GA148" s="2" t="s">
        <v>4</v>
      </c>
      <c r="GB148" s="2"/>
      <c r="GC148" s="2"/>
      <c r="GD148" s="2">
        <v>0</v>
      </c>
      <c r="GE148" s="2"/>
      <c r="GF148" s="2">
        <v>-997109208</v>
      </c>
      <c r="GG148" s="2">
        <v>2</v>
      </c>
      <c r="GH148" s="2">
        <v>1</v>
      </c>
      <c r="GI148" s="2">
        <v>-2</v>
      </c>
      <c r="GJ148" s="2">
        <v>0</v>
      </c>
      <c r="GK148" s="2">
        <f>ROUND(R148*(R12)/100,2)</f>
        <v>0</v>
      </c>
      <c r="GL148" s="2">
        <f t="shared" si="149"/>
        <v>0</v>
      </c>
      <c r="GM148" s="2">
        <f t="shared" si="150"/>
        <v>55818</v>
      </c>
      <c r="GN148" s="2">
        <f t="shared" si="151"/>
        <v>0</v>
      </c>
      <c r="GO148" s="2">
        <f t="shared" si="152"/>
        <v>55818</v>
      </c>
      <c r="GP148" s="2">
        <f t="shared" si="153"/>
        <v>0</v>
      </c>
      <c r="GQ148" s="2"/>
      <c r="GR148" s="2">
        <v>0</v>
      </c>
      <c r="GS148" s="2">
        <v>3</v>
      </c>
      <c r="GT148" s="2">
        <v>0</v>
      </c>
      <c r="GU148" s="2" t="s">
        <v>4</v>
      </c>
      <c r="GV148" s="2">
        <f t="shared" si="154"/>
        <v>0</v>
      </c>
      <c r="GW148" s="2">
        <v>1</v>
      </c>
      <c r="GX148" s="2">
        <f t="shared" si="155"/>
        <v>0</v>
      </c>
      <c r="GY148" s="2"/>
      <c r="GZ148" s="2"/>
      <c r="HA148" s="2">
        <v>0</v>
      </c>
      <c r="HB148" s="2">
        <v>0</v>
      </c>
      <c r="HC148" s="2">
        <f t="shared" si="156"/>
        <v>0</v>
      </c>
      <c r="HD148" s="2"/>
      <c r="HE148" s="2" t="s">
        <v>4</v>
      </c>
      <c r="HF148" s="2" t="s">
        <v>4</v>
      </c>
      <c r="HG148" s="2"/>
      <c r="HH148" s="2"/>
      <c r="HI148" s="2"/>
      <c r="HJ148" s="2"/>
      <c r="HK148" s="2"/>
      <c r="HL148" s="2"/>
      <c r="HM148" s="2" t="s">
        <v>25</v>
      </c>
      <c r="HN148" s="2" t="s">
        <v>4</v>
      </c>
      <c r="HO148" s="2" t="s">
        <v>4</v>
      </c>
      <c r="HP148" s="2" t="s">
        <v>4</v>
      </c>
      <c r="HQ148" s="2" t="s">
        <v>4</v>
      </c>
      <c r="HR148" s="2"/>
      <c r="HS148" s="2"/>
      <c r="HT148" s="2"/>
      <c r="HU148" s="2"/>
      <c r="HV148" s="2"/>
      <c r="HW148" s="2"/>
      <c r="HX148" s="2"/>
      <c r="HY148" s="2"/>
      <c r="HZ148" s="2"/>
      <c r="IA148" s="2"/>
      <c r="IB148" s="2"/>
      <c r="IC148" s="2"/>
      <c r="ID148" s="2"/>
      <c r="IE148" s="2"/>
      <c r="IF148" s="2"/>
      <c r="IG148" s="2"/>
      <c r="IH148" s="2"/>
      <c r="II148" s="2"/>
      <c r="IJ148" s="2"/>
      <c r="IK148" s="2">
        <v>0</v>
      </c>
      <c r="IL148" s="2"/>
      <c r="IM148" s="2"/>
      <c r="IN148" s="2"/>
      <c r="IO148" s="2"/>
      <c r="IP148" s="2"/>
      <c r="IQ148" s="2"/>
      <c r="IR148" s="2"/>
      <c r="IS148" s="2"/>
      <c r="IT148" s="2"/>
      <c r="IU148" s="2"/>
    </row>
    <row r="149" spans="1:255">
      <c r="A149">
        <v>18</v>
      </c>
      <c r="B149">
        <v>1</v>
      </c>
      <c r="C149">
        <v>207</v>
      </c>
      <c r="E149" t="s">
        <v>253</v>
      </c>
      <c r="F149" t="s">
        <v>254</v>
      </c>
      <c r="G149" t="s">
        <v>255</v>
      </c>
      <c r="H149" t="s">
        <v>256</v>
      </c>
      <c r="I149">
        <f>I147*J149</f>
        <v>1800</v>
      </c>
      <c r="J149">
        <v>100</v>
      </c>
      <c r="K149">
        <v>100</v>
      </c>
      <c r="O149">
        <f t="shared" si="127"/>
        <v>756333.9</v>
      </c>
      <c r="P149">
        <f t="shared" si="128"/>
        <v>756333.9</v>
      </c>
      <c r="Q149">
        <f>(ROUND((ROUND(((ET149)*AV149*I149),2)*BB149),2)+ROUND((ROUND(((AE149-(EU149))*AV149*I149),2)*BS149),2))</f>
        <v>0</v>
      </c>
      <c r="R149">
        <f t="shared" si="129"/>
        <v>0</v>
      </c>
      <c r="S149">
        <f t="shared" si="130"/>
        <v>0</v>
      </c>
      <c r="T149">
        <f t="shared" si="131"/>
        <v>0</v>
      </c>
      <c r="U149">
        <f t="shared" si="132"/>
        <v>0</v>
      </c>
      <c r="V149">
        <f t="shared" si="133"/>
        <v>0</v>
      </c>
      <c r="W149">
        <f t="shared" si="134"/>
        <v>0</v>
      </c>
      <c r="X149">
        <f t="shared" si="135"/>
        <v>0</v>
      </c>
      <c r="Y149">
        <f t="shared" si="136"/>
        <v>0</v>
      </c>
      <c r="AA149">
        <v>70335976</v>
      </c>
      <c r="AB149">
        <f t="shared" si="137"/>
        <v>31.01</v>
      </c>
      <c r="AC149">
        <f>ROUND((ES149),6)</f>
        <v>31.01</v>
      </c>
      <c r="AD149">
        <f>ROUND((((ET149)-(EU149))+AE149),6)</f>
        <v>0</v>
      </c>
      <c r="AE149">
        <f>ROUND((EU149),6)</f>
        <v>0</v>
      </c>
      <c r="AF149">
        <f>ROUND((EV149),6)</f>
        <v>0</v>
      </c>
      <c r="AG149">
        <f t="shared" si="138"/>
        <v>0</v>
      </c>
      <c r="AH149">
        <f>(EW149)</f>
        <v>0</v>
      </c>
      <c r="AI149">
        <f>(EX149)</f>
        <v>0</v>
      </c>
      <c r="AJ149">
        <f t="shared" si="139"/>
        <v>0</v>
      </c>
      <c r="AK149">
        <v>31.01</v>
      </c>
      <c r="AL149">
        <v>31.01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13.55</v>
      </c>
      <c r="BD149" t="s">
        <v>4</v>
      </c>
      <c r="BE149" t="s">
        <v>4</v>
      </c>
      <c r="BF149" t="s">
        <v>4</v>
      </c>
      <c r="BG149" t="s">
        <v>4</v>
      </c>
      <c r="BH149">
        <v>3</v>
      </c>
      <c r="BI149">
        <v>2</v>
      </c>
      <c r="BJ149" t="s">
        <v>257</v>
      </c>
      <c r="BM149">
        <v>320</v>
      </c>
      <c r="BN149">
        <v>0</v>
      </c>
      <c r="BO149" t="s">
        <v>254</v>
      </c>
      <c r="BP149">
        <v>1</v>
      </c>
      <c r="BQ149">
        <v>40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4</v>
      </c>
      <c r="BZ149">
        <v>0</v>
      </c>
      <c r="CA149">
        <v>0</v>
      </c>
      <c r="CB149" t="s">
        <v>4</v>
      </c>
      <c r="CE149">
        <v>30</v>
      </c>
      <c r="CF149">
        <v>0</v>
      </c>
      <c r="CG149">
        <v>0</v>
      </c>
      <c r="CM149">
        <v>0</v>
      </c>
      <c r="CN149" t="s">
        <v>175</v>
      </c>
      <c r="CO149">
        <v>0</v>
      </c>
      <c r="CP149">
        <f t="shared" si="140"/>
        <v>756333.9</v>
      </c>
      <c r="CQ149">
        <f t="shared" si="141"/>
        <v>420.19</v>
      </c>
      <c r="CR149">
        <f>(ROUND((ROUND(((ET149)*AV149*1),2)*BB149),2)+ROUND((ROUND(((AE149-(EU149))*AV149*1),2)*BS149),2))</f>
        <v>0</v>
      </c>
      <c r="CS149">
        <f t="shared" si="142"/>
        <v>0</v>
      </c>
      <c r="CT149">
        <f t="shared" si="143"/>
        <v>0</v>
      </c>
      <c r="CU149">
        <f t="shared" si="144"/>
        <v>0</v>
      </c>
      <c r="CV149">
        <f t="shared" si="145"/>
        <v>0</v>
      </c>
      <c r="CW149">
        <f t="shared" si="146"/>
        <v>0</v>
      </c>
      <c r="CX149">
        <f t="shared" si="147"/>
        <v>0</v>
      </c>
      <c r="CY149">
        <f>S149*(BZ149/100)</f>
        <v>0</v>
      </c>
      <c r="CZ149">
        <f>S149*(CA149/100)</f>
        <v>0</v>
      </c>
      <c r="DC149" t="s">
        <v>4</v>
      </c>
      <c r="DD149" t="s">
        <v>4</v>
      </c>
      <c r="DE149" t="s">
        <v>4</v>
      </c>
      <c r="DF149" t="s">
        <v>4</v>
      </c>
      <c r="DG149" t="s">
        <v>4</v>
      </c>
      <c r="DH149" t="s">
        <v>4</v>
      </c>
      <c r="DI149" t="s">
        <v>4</v>
      </c>
      <c r="DJ149" t="s">
        <v>4</v>
      </c>
      <c r="DK149" t="s">
        <v>4</v>
      </c>
      <c r="DL149" t="s">
        <v>4</v>
      </c>
      <c r="DM149" t="s">
        <v>4</v>
      </c>
      <c r="DN149">
        <v>112</v>
      </c>
      <c r="DO149">
        <v>70</v>
      </c>
      <c r="DP149">
        <v>1.0469999999999999</v>
      </c>
      <c r="DQ149">
        <v>1</v>
      </c>
      <c r="DU149">
        <v>1005</v>
      </c>
      <c r="DV149" t="s">
        <v>256</v>
      </c>
      <c r="DW149" t="s">
        <v>256</v>
      </c>
      <c r="DX149">
        <v>1</v>
      </c>
      <c r="DZ149" t="s">
        <v>4</v>
      </c>
      <c r="EA149" t="s">
        <v>4</v>
      </c>
      <c r="EB149" t="s">
        <v>4</v>
      </c>
      <c r="EC149" t="s">
        <v>4</v>
      </c>
      <c r="EE149">
        <v>69252945</v>
      </c>
      <c r="EF149">
        <v>40</v>
      </c>
      <c r="EG149" t="s">
        <v>62</v>
      </c>
      <c r="EH149">
        <v>0</v>
      </c>
      <c r="EI149" t="s">
        <v>4</v>
      </c>
      <c r="EJ149">
        <v>2</v>
      </c>
      <c r="EK149">
        <v>320</v>
      </c>
      <c r="EL149" t="s">
        <v>63</v>
      </c>
      <c r="EM149" t="s">
        <v>64</v>
      </c>
      <c r="EO149" t="s">
        <v>176</v>
      </c>
      <c r="EQ149">
        <v>0</v>
      </c>
      <c r="ER149">
        <v>31.01</v>
      </c>
      <c r="ES149">
        <v>31.01</v>
      </c>
      <c r="ET149">
        <v>0</v>
      </c>
      <c r="EU149">
        <v>0</v>
      </c>
      <c r="EV149">
        <v>0</v>
      </c>
      <c r="EW149">
        <v>0</v>
      </c>
      <c r="EX149">
        <v>0</v>
      </c>
      <c r="FQ149">
        <v>0</v>
      </c>
      <c r="FR149">
        <f t="shared" si="148"/>
        <v>0</v>
      </c>
      <c r="FS149">
        <v>0</v>
      </c>
      <c r="FX149">
        <v>112</v>
      </c>
      <c r="FY149">
        <v>70</v>
      </c>
      <c r="GA149" t="s">
        <v>4</v>
      </c>
      <c r="GD149">
        <v>0</v>
      </c>
      <c r="GF149">
        <v>-997109208</v>
      </c>
      <c r="GG149">
        <v>2</v>
      </c>
      <c r="GH149">
        <v>1</v>
      </c>
      <c r="GI149">
        <v>2</v>
      </c>
      <c r="GJ149">
        <v>0</v>
      </c>
      <c r="GK149">
        <f>ROUND(R149*(S12)/100,2)</f>
        <v>0</v>
      </c>
      <c r="GL149">
        <f t="shared" si="149"/>
        <v>0</v>
      </c>
      <c r="GM149">
        <f t="shared" si="150"/>
        <v>756333.9</v>
      </c>
      <c r="GN149">
        <f t="shared" si="151"/>
        <v>0</v>
      </c>
      <c r="GO149">
        <f t="shared" si="152"/>
        <v>756333.9</v>
      </c>
      <c r="GP149">
        <f t="shared" si="153"/>
        <v>0</v>
      </c>
      <c r="GR149">
        <v>0</v>
      </c>
      <c r="GS149">
        <v>3</v>
      </c>
      <c r="GT149">
        <v>0</v>
      </c>
      <c r="GU149" t="s">
        <v>4</v>
      </c>
      <c r="GV149">
        <f t="shared" si="154"/>
        <v>0</v>
      </c>
      <c r="GW149">
        <v>1</v>
      </c>
      <c r="GX149">
        <f t="shared" si="155"/>
        <v>0</v>
      </c>
      <c r="HA149">
        <v>0</v>
      </c>
      <c r="HB149">
        <v>0</v>
      </c>
      <c r="HC149">
        <f t="shared" si="156"/>
        <v>0</v>
      </c>
      <c r="HE149" t="s">
        <v>4</v>
      </c>
      <c r="HF149" t="s">
        <v>4</v>
      </c>
      <c r="HM149" t="s">
        <v>25</v>
      </c>
      <c r="HN149" t="s">
        <v>4</v>
      </c>
      <c r="HO149" t="s">
        <v>4</v>
      </c>
      <c r="HP149" t="s">
        <v>4</v>
      </c>
      <c r="HQ149" t="s">
        <v>4</v>
      </c>
      <c r="IK149">
        <v>0</v>
      </c>
    </row>
    <row r="150" spans="1:255">
      <c r="A150" s="2">
        <v>17</v>
      </c>
      <c r="B150" s="2">
        <v>1</v>
      </c>
      <c r="C150" s="2">
        <f>ROW(SmtRes!A215)</f>
        <v>215</v>
      </c>
      <c r="D150" s="2">
        <f>ROW(EtalonRes!A214)</f>
        <v>214</v>
      </c>
      <c r="E150" s="2" t="s">
        <v>258</v>
      </c>
      <c r="F150" s="2" t="s">
        <v>259</v>
      </c>
      <c r="G150" s="2" t="s">
        <v>260</v>
      </c>
      <c r="H150" s="2" t="s">
        <v>149</v>
      </c>
      <c r="I150" s="2">
        <f>ROUND(1000*0.29*2/1000,9)</f>
        <v>0.57999999999999996</v>
      </c>
      <c r="J150" s="2">
        <v>0</v>
      </c>
      <c r="K150" s="2">
        <f>ROUND(1000*0.29/1000,9)</f>
        <v>0.28999999999999998</v>
      </c>
      <c r="L150" s="2"/>
      <c r="M150" s="2"/>
      <c r="N150" s="2"/>
      <c r="O150" s="2">
        <f t="shared" si="127"/>
        <v>1929.29</v>
      </c>
      <c r="P150" s="2">
        <f t="shared" si="128"/>
        <v>1241.0999999999999</v>
      </c>
      <c r="Q150" s="2">
        <f>(ROUND((ROUND((((ET150*1.1))*AV150*I150),2)*BB150),2)+ROUND((ROUND(((AE150-((EU150*1.1)))*AV150*I150),2)*BS150),2))</f>
        <v>186.66</v>
      </c>
      <c r="R150" s="2">
        <f t="shared" si="129"/>
        <v>16.37</v>
      </c>
      <c r="S150" s="2">
        <f t="shared" si="130"/>
        <v>501.53</v>
      </c>
      <c r="T150" s="2">
        <f t="shared" si="131"/>
        <v>0</v>
      </c>
      <c r="U150" s="2">
        <f t="shared" si="132"/>
        <v>40.708802199999994</v>
      </c>
      <c r="V150" s="2">
        <f t="shared" si="133"/>
        <v>0</v>
      </c>
      <c r="W150" s="2">
        <f t="shared" si="134"/>
        <v>0</v>
      </c>
      <c r="X150" s="2">
        <f t="shared" si="135"/>
        <v>561.71</v>
      </c>
      <c r="Y150" s="2">
        <f t="shared" si="136"/>
        <v>351.07</v>
      </c>
      <c r="Z150" s="2"/>
      <c r="AA150" s="2">
        <v>70335979</v>
      </c>
      <c r="AB150" s="2">
        <f t="shared" si="137"/>
        <v>3231.3939999999998</v>
      </c>
      <c r="AC150" s="2">
        <f>ROUND(((ES150*1)),6)</f>
        <v>2139.8200000000002</v>
      </c>
      <c r="AD150" s="2">
        <f>ROUND(((((ET150*1.1))-((EU150*1.1)))+AE150),6)</f>
        <v>296.07600000000002</v>
      </c>
      <c r="AE150" s="2">
        <f>ROUND(((EU150*1.1)),6)</f>
        <v>25.96</v>
      </c>
      <c r="AF150" s="2">
        <f>ROUND(((EV150*1.1)),6)</f>
        <v>795.49800000000005</v>
      </c>
      <c r="AG150" s="2">
        <f t="shared" si="138"/>
        <v>0</v>
      </c>
      <c r="AH150" s="2">
        <f>((EW150*1.1))</f>
        <v>64.570000000000007</v>
      </c>
      <c r="AI150" s="2">
        <f>((EX150*1.1))</f>
        <v>0</v>
      </c>
      <c r="AJ150" s="2">
        <f t="shared" si="139"/>
        <v>0</v>
      </c>
      <c r="AK150" s="2">
        <v>3132.16</v>
      </c>
      <c r="AL150" s="2">
        <v>2139.8200000000002</v>
      </c>
      <c r="AM150" s="2">
        <v>269.16000000000003</v>
      </c>
      <c r="AN150" s="2">
        <v>23.6</v>
      </c>
      <c r="AO150" s="2">
        <v>723.18</v>
      </c>
      <c r="AP150" s="2">
        <v>0</v>
      </c>
      <c r="AQ150" s="2">
        <v>58.7</v>
      </c>
      <c r="AR150" s="2">
        <v>0</v>
      </c>
      <c r="AS150" s="2">
        <v>0</v>
      </c>
      <c r="AT150" s="2">
        <v>112</v>
      </c>
      <c r="AU150" s="2">
        <v>70</v>
      </c>
      <c r="AV150" s="2">
        <v>1.087</v>
      </c>
      <c r="AW150" s="2">
        <v>1</v>
      </c>
      <c r="AX150" s="2"/>
      <c r="AY150" s="2"/>
      <c r="AZ150" s="2">
        <v>1</v>
      </c>
      <c r="BA150" s="2">
        <v>1</v>
      </c>
      <c r="BB150" s="2">
        <v>1</v>
      </c>
      <c r="BC150" s="2">
        <v>1</v>
      </c>
      <c r="BD150" s="2" t="s">
        <v>4</v>
      </c>
      <c r="BE150" s="2" t="s">
        <v>4</v>
      </c>
      <c r="BF150" s="2" t="s">
        <v>4</v>
      </c>
      <c r="BG150" s="2" t="s">
        <v>4</v>
      </c>
      <c r="BH150" s="2">
        <v>0</v>
      </c>
      <c r="BI150" s="2">
        <v>2</v>
      </c>
      <c r="BJ150" s="2" t="s">
        <v>261</v>
      </c>
      <c r="BK150" s="2"/>
      <c r="BL150" s="2"/>
      <c r="BM150" s="2">
        <v>319</v>
      </c>
      <c r="BN150" s="2">
        <v>0</v>
      </c>
      <c r="BO150" s="2" t="s">
        <v>4</v>
      </c>
      <c r="BP150" s="2">
        <v>0</v>
      </c>
      <c r="BQ150" s="2">
        <v>40</v>
      </c>
      <c r="BR150" s="2">
        <v>0</v>
      </c>
      <c r="BS150" s="2">
        <v>1</v>
      </c>
      <c r="BT150" s="2">
        <v>1</v>
      </c>
      <c r="BU150" s="2">
        <v>1</v>
      </c>
      <c r="BV150" s="2">
        <v>1</v>
      </c>
      <c r="BW150" s="2">
        <v>1</v>
      </c>
      <c r="BX150" s="2">
        <v>1</v>
      </c>
      <c r="BY150" s="2" t="s">
        <v>4</v>
      </c>
      <c r="BZ150" s="2">
        <v>112</v>
      </c>
      <c r="CA150" s="2">
        <v>70</v>
      </c>
      <c r="CB150" s="2" t="s">
        <v>4</v>
      </c>
      <c r="CC150" s="2"/>
      <c r="CD150" s="2"/>
      <c r="CE150" s="2">
        <v>30</v>
      </c>
      <c r="CF150" s="2">
        <v>0</v>
      </c>
      <c r="CG150" s="2">
        <v>0</v>
      </c>
      <c r="CH150" s="2"/>
      <c r="CI150" s="2"/>
      <c r="CJ150" s="2"/>
      <c r="CK150" s="2"/>
      <c r="CL150" s="2"/>
      <c r="CM150" s="2">
        <v>0</v>
      </c>
      <c r="CN150" s="2" t="s">
        <v>175</v>
      </c>
      <c r="CO150" s="2">
        <v>0</v>
      </c>
      <c r="CP150" s="2">
        <f t="shared" si="140"/>
        <v>1929.29</v>
      </c>
      <c r="CQ150" s="2">
        <f t="shared" si="141"/>
        <v>2139.8200000000002</v>
      </c>
      <c r="CR150" s="2">
        <f>(ROUND((ROUND((((ET150*1.1))*AV150*1),2)*BB150),2)+ROUND((ROUND(((AE150-((EU150*1.1)))*AV150*1),2)*BS150),2))</f>
        <v>321.83</v>
      </c>
      <c r="CS150" s="2">
        <f t="shared" si="142"/>
        <v>28.22</v>
      </c>
      <c r="CT150" s="2">
        <f t="shared" si="143"/>
        <v>864.71</v>
      </c>
      <c r="CU150" s="2">
        <f t="shared" si="144"/>
        <v>0</v>
      </c>
      <c r="CV150" s="2">
        <f t="shared" si="145"/>
        <v>70.18759</v>
      </c>
      <c r="CW150" s="2">
        <f t="shared" si="146"/>
        <v>0</v>
      </c>
      <c r="CX150" s="2">
        <f t="shared" si="147"/>
        <v>0</v>
      </c>
      <c r="CY150" s="2">
        <f>((S150*BZ150)/100)</f>
        <v>561.71360000000004</v>
      </c>
      <c r="CZ150" s="2">
        <f>((S150*CA150)/100)</f>
        <v>351.07099999999997</v>
      </c>
      <c r="DA150" s="2"/>
      <c r="DB150" s="2">
        <v>27</v>
      </c>
      <c r="DC150" s="2" t="s">
        <v>4</v>
      </c>
      <c r="DD150" s="2" t="s">
        <v>25</v>
      </c>
      <c r="DE150" s="2" t="s">
        <v>26</v>
      </c>
      <c r="DF150" s="2" t="s">
        <v>26</v>
      </c>
      <c r="DG150" s="2" t="s">
        <v>26</v>
      </c>
      <c r="DH150" s="2" t="s">
        <v>4</v>
      </c>
      <c r="DI150" s="2" t="s">
        <v>26</v>
      </c>
      <c r="DJ150" s="2" t="s">
        <v>26</v>
      </c>
      <c r="DK150" s="2" t="s">
        <v>4</v>
      </c>
      <c r="DL150" s="2" t="s">
        <v>4</v>
      </c>
      <c r="DM150" s="2" t="s">
        <v>4</v>
      </c>
      <c r="DN150" s="2">
        <v>0</v>
      </c>
      <c r="DO150" s="2">
        <v>0</v>
      </c>
      <c r="DP150" s="2">
        <v>1</v>
      </c>
      <c r="DQ150" s="2">
        <v>1</v>
      </c>
      <c r="DR150" s="2"/>
      <c r="DS150" s="2"/>
      <c r="DT150" s="2"/>
      <c r="DU150" s="2">
        <v>1013</v>
      </c>
      <c r="DV150" s="2" t="s">
        <v>149</v>
      </c>
      <c r="DW150" s="2" t="s">
        <v>149</v>
      </c>
      <c r="DX150" s="2">
        <v>1</v>
      </c>
      <c r="DY150" s="2"/>
      <c r="DZ150" s="2" t="s">
        <v>4</v>
      </c>
      <c r="EA150" s="2" t="s">
        <v>4</v>
      </c>
      <c r="EB150" s="2" t="s">
        <v>4</v>
      </c>
      <c r="EC150" s="2" t="s">
        <v>4</v>
      </c>
      <c r="ED150" s="2"/>
      <c r="EE150" s="2">
        <v>69252944</v>
      </c>
      <c r="EF150" s="2">
        <v>40</v>
      </c>
      <c r="EG150" s="2" t="s">
        <v>62</v>
      </c>
      <c r="EH150" s="2">
        <v>0</v>
      </c>
      <c r="EI150" s="2" t="s">
        <v>4</v>
      </c>
      <c r="EJ150" s="2">
        <v>2</v>
      </c>
      <c r="EK150" s="2">
        <v>319</v>
      </c>
      <c r="EL150" s="2" t="s">
        <v>151</v>
      </c>
      <c r="EM150" s="2" t="s">
        <v>152</v>
      </c>
      <c r="EN150" s="2"/>
      <c r="EO150" s="2" t="s">
        <v>176</v>
      </c>
      <c r="EP150" s="2"/>
      <c r="EQ150" s="2">
        <v>0</v>
      </c>
      <c r="ER150" s="2">
        <v>3132.16</v>
      </c>
      <c r="ES150" s="2">
        <v>2139.8200000000002</v>
      </c>
      <c r="ET150" s="2">
        <v>269.16000000000003</v>
      </c>
      <c r="EU150" s="2">
        <v>23.6</v>
      </c>
      <c r="EV150" s="2">
        <v>723.18</v>
      </c>
      <c r="EW150" s="2">
        <v>58.7</v>
      </c>
      <c r="EX150" s="2">
        <v>0</v>
      </c>
      <c r="EY150" s="2">
        <v>0</v>
      </c>
      <c r="EZ150" s="2"/>
      <c r="FA150" s="2"/>
      <c r="FB150" s="2"/>
      <c r="FC150" s="2"/>
      <c r="FD150" s="2"/>
      <c r="FE150" s="2"/>
      <c r="FF150" s="2"/>
      <c r="FG150" s="2"/>
      <c r="FH150" s="2"/>
      <c r="FI150" s="2"/>
      <c r="FJ150" s="2"/>
      <c r="FK150" s="2"/>
      <c r="FL150" s="2"/>
      <c r="FM150" s="2"/>
      <c r="FN150" s="2"/>
      <c r="FO150" s="2"/>
      <c r="FP150" s="2"/>
      <c r="FQ150" s="2">
        <v>0</v>
      </c>
      <c r="FR150" s="2">
        <f t="shared" si="148"/>
        <v>0</v>
      </c>
      <c r="FS150" s="2">
        <v>0</v>
      </c>
      <c r="FT150" s="2"/>
      <c r="FU150" s="2"/>
      <c r="FV150" s="2"/>
      <c r="FW150" s="2"/>
      <c r="FX150" s="2">
        <v>112</v>
      </c>
      <c r="FY150" s="2">
        <v>70</v>
      </c>
      <c r="FZ150" s="2"/>
      <c r="GA150" s="2" t="s">
        <v>4</v>
      </c>
      <c r="GB150" s="2"/>
      <c r="GC150" s="2"/>
      <c r="GD150" s="2">
        <v>0</v>
      </c>
      <c r="GE150" s="2"/>
      <c r="GF150" s="2">
        <v>-1613949629</v>
      </c>
      <c r="GG150" s="2">
        <v>2</v>
      </c>
      <c r="GH150" s="2">
        <v>1</v>
      </c>
      <c r="GI150" s="2">
        <v>-2</v>
      </c>
      <c r="GJ150" s="2">
        <v>0</v>
      </c>
      <c r="GK150" s="2">
        <f>ROUND(R150*(R12)/100,2)</f>
        <v>28.65</v>
      </c>
      <c r="GL150" s="2">
        <f t="shared" si="149"/>
        <v>0</v>
      </c>
      <c r="GM150" s="2">
        <f t="shared" si="150"/>
        <v>2870.72</v>
      </c>
      <c r="GN150" s="2">
        <f t="shared" si="151"/>
        <v>0</v>
      </c>
      <c r="GO150" s="2">
        <f t="shared" si="152"/>
        <v>2870.72</v>
      </c>
      <c r="GP150" s="2">
        <f t="shared" si="153"/>
        <v>0</v>
      </c>
      <c r="GQ150" s="2"/>
      <c r="GR150" s="2">
        <v>0</v>
      </c>
      <c r="GS150" s="2">
        <v>3</v>
      </c>
      <c r="GT150" s="2">
        <v>0</v>
      </c>
      <c r="GU150" s="2" t="s">
        <v>4</v>
      </c>
      <c r="GV150" s="2">
        <f t="shared" si="154"/>
        <v>0</v>
      </c>
      <c r="GW150" s="2">
        <v>1</v>
      </c>
      <c r="GX150" s="2">
        <f t="shared" si="155"/>
        <v>0</v>
      </c>
      <c r="GY150" s="2"/>
      <c r="GZ150" s="2"/>
      <c r="HA150" s="2">
        <v>0</v>
      </c>
      <c r="HB150" s="2">
        <v>0</v>
      </c>
      <c r="HC150" s="2">
        <f t="shared" si="156"/>
        <v>0</v>
      </c>
      <c r="HD150" s="2"/>
      <c r="HE150" s="2" t="s">
        <v>4</v>
      </c>
      <c r="HF150" s="2" t="s">
        <v>4</v>
      </c>
      <c r="HG150" s="2"/>
      <c r="HH150" s="2"/>
      <c r="HI150" s="2"/>
      <c r="HJ150" s="2"/>
      <c r="HK150" s="2"/>
      <c r="HL150" s="2"/>
      <c r="HM150" s="2" t="s">
        <v>4</v>
      </c>
      <c r="HN150" s="2" t="s">
        <v>4</v>
      </c>
      <c r="HO150" s="2" t="s">
        <v>4</v>
      </c>
      <c r="HP150" s="2" t="s">
        <v>4</v>
      </c>
      <c r="HQ150" s="2" t="s">
        <v>4</v>
      </c>
      <c r="HR150" s="2"/>
      <c r="HS150" s="2"/>
      <c r="HT150" s="2"/>
      <c r="HU150" s="2"/>
      <c r="HV150" s="2"/>
      <c r="HW150" s="2"/>
      <c r="HX150" s="2"/>
      <c r="HY150" s="2"/>
      <c r="HZ150" s="2"/>
      <c r="IA150" s="2"/>
      <c r="IB150" s="2"/>
      <c r="IC150" s="2"/>
      <c r="ID150" s="2"/>
      <c r="IE150" s="2"/>
      <c r="IF150" s="2"/>
      <c r="IG150" s="2"/>
      <c r="IH150" s="2"/>
      <c r="II150" s="2"/>
      <c r="IJ150" s="2"/>
      <c r="IK150" s="2">
        <v>0</v>
      </c>
      <c r="IL150" s="2"/>
      <c r="IM150" s="2"/>
      <c r="IN150" s="2"/>
      <c r="IO150" s="2"/>
      <c r="IP150" s="2"/>
      <c r="IQ150" s="2"/>
      <c r="IR150" s="2"/>
      <c r="IS150" s="2"/>
      <c r="IT150" s="2"/>
      <c r="IU150" s="2"/>
    </row>
    <row r="151" spans="1:255">
      <c r="A151">
        <v>17</v>
      </c>
      <c r="B151">
        <v>1</v>
      </c>
      <c r="C151">
        <f>ROW(SmtRes!A222)</f>
        <v>222</v>
      </c>
      <c r="D151">
        <f>ROW(EtalonRes!A222)</f>
        <v>222</v>
      </c>
      <c r="E151" t="s">
        <v>258</v>
      </c>
      <c r="F151" t="s">
        <v>259</v>
      </c>
      <c r="G151" t="s">
        <v>260</v>
      </c>
      <c r="H151" t="s">
        <v>149</v>
      </c>
      <c r="I151" s="2">
        <f>ROUND(1000*0.29*2/1000,9)</f>
        <v>0.57999999999999996</v>
      </c>
      <c r="J151">
        <v>0</v>
      </c>
      <c r="K151">
        <f>ROUND(1000*0.29/1000,9)</f>
        <v>0.28999999999999998</v>
      </c>
      <c r="O151">
        <f t="shared" si="127"/>
        <v>29058.94</v>
      </c>
      <c r="P151">
        <f t="shared" si="128"/>
        <v>3102.75</v>
      </c>
      <c r="Q151">
        <f>(ROUND((ROUND((((ET151*1.1))*AV151*I151),2)*BB151),2)+ROUND((ROUND(((AE151-((EU151*1.1)))*AV151*I151),2)*BS151),2))</f>
        <v>2549.7800000000002</v>
      </c>
      <c r="R151">
        <f t="shared" si="129"/>
        <v>763.99</v>
      </c>
      <c r="S151">
        <f t="shared" si="130"/>
        <v>23406.41</v>
      </c>
      <c r="T151">
        <f t="shared" si="131"/>
        <v>0</v>
      </c>
      <c r="U151">
        <f t="shared" si="132"/>
        <v>40.708802199999994</v>
      </c>
      <c r="V151">
        <f t="shared" si="133"/>
        <v>0</v>
      </c>
      <c r="W151">
        <f t="shared" si="134"/>
        <v>0</v>
      </c>
      <c r="X151">
        <f t="shared" si="135"/>
        <v>21533.9</v>
      </c>
      <c r="Y151">
        <f t="shared" si="136"/>
        <v>10064.76</v>
      </c>
      <c r="AA151">
        <v>70335976</v>
      </c>
      <c r="AB151">
        <f t="shared" si="137"/>
        <v>3231.3939999999998</v>
      </c>
      <c r="AC151">
        <f>ROUND(((ES151*1)),6)</f>
        <v>2139.8200000000002</v>
      </c>
      <c r="AD151">
        <f>ROUND(((((ET151*1.1))-((EU151*1.1)))+AE151),6)</f>
        <v>296.07600000000002</v>
      </c>
      <c r="AE151">
        <f>ROUND(((EU151*1.1)),6)</f>
        <v>25.96</v>
      </c>
      <c r="AF151">
        <f>ROUND(((EV151*1.1)),6)</f>
        <v>795.49800000000005</v>
      </c>
      <c r="AG151">
        <f t="shared" si="138"/>
        <v>0</v>
      </c>
      <c r="AH151">
        <f>((EW151*1.1))</f>
        <v>64.570000000000007</v>
      </c>
      <c r="AI151">
        <f>((EX151*1.1))</f>
        <v>0</v>
      </c>
      <c r="AJ151">
        <f t="shared" si="139"/>
        <v>0</v>
      </c>
      <c r="AK151">
        <v>3132.16</v>
      </c>
      <c r="AL151">
        <v>2139.8200000000002</v>
      </c>
      <c r="AM151">
        <v>269.16000000000003</v>
      </c>
      <c r="AN151">
        <v>23.6</v>
      </c>
      <c r="AO151">
        <v>723.18</v>
      </c>
      <c r="AP151">
        <v>0</v>
      </c>
      <c r="AQ151">
        <v>58.7</v>
      </c>
      <c r="AR151">
        <v>0</v>
      </c>
      <c r="AS151">
        <v>0</v>
      </c>
      <c r="AT151">
        <v>92</v>
      </c>
      <c r="AU151">
        <v>43</v>
      </c>
      <c r="AV151">
        <v>1.087</v>
      </c>
      <c r="AW151">
        <v>1</v>
      </c>
      <c r="AZ151">
        <v>1</v>
      </c>
      <c r="BA151">
        <v>46.67</v>
      </c>
      <c r="BB151">
        <v>13.66</v>
      </c>
      <c r="BC151">
        <v>2.5</v>
      </c>
      <c r="BD151" t="s">
        <v>4</v>
      </c>
      <c r="BE151" t="s">
        <v>4</v>
      </c>
      <c r="BF151" t="s">
        <v>4</v>
      </c>
      <c r="BG151" t="s">
        <v>4</v>
      </c>
      <c r="BH151">
        <v>0</v>
      </c>
      <c r="BI151">
        <v>2</v>
      </c>
      <c r="BJ151" t="s">
        <v>261</v>
      </c>
      <c r="BM151">
        <v>319</v>
      </c>
      <c r="BN151">
        <v>0</v>
      </c>
      <c r="BO151" t="s">
        <v>259</v>
      </c>
      <c r="BP151">
        <v>1</v>
      </c>
      <c r="BQ151">
        <v>40</v>
      </c>
      <c r="BR151">
        <v>0</v>
      </c>
      <c r="BS151">
        <v>46.67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4</v>
      </c>
      <c r="BZ151">
        <v>92</v>
      </c>
      <c r="CA151">
        <v>43</v>
      </c>
      <c r="CB151" t="s">
        <v>4</v>
      </c>
      <c r="CE151">
        <v>30</v>
      </c>
      <c r="CF151">
        <v>0</v>
      </c>
      <c r="CG151">
        <v>0</v>
      </c>
      <c r="CM151">
        <v>0</v>
      </c>
      <c r="CN151" t="s">
        <v>175</v>
      </c>
      <c r="CO151">
        <v>0</v>
      </c>
      <c r="CP151">
        <f t="shared" si="140"/>
        <v>29058.940000000002</v>
      </c>
      <c r="CQ151">
        <f t="shared" si="141"/>
        <v>5349.55</v>
      </c>
      <c r="CR151">
        <f>(ROUND((ROUND((((ET151*1.1))*AV151*1),2)*BB151),2)+ROUND((ROUND(((AE151-((EU151*1.1)))*AV151*1),2)*BS151),2))</f>
        <v>4396.2</v>
      </c>
      <c r="CS151">
        <f t="shared" si="142"/>
        <v>1317.03</v>
      </c>
      <c r="CT151">
        <f t="shared" si="143"/>
        <v>40356.019999999997</v>
      </c>
      <c r="CU151">
        <f t="shared" si="144"/>
        <v>0</v>
      </c>
      <c r="CV151">
        <f t="shared" si="145"/>
        <v>70.18759</v>
      </c>
      <c r="CW151">
        <f t="shared" si="146"/>
        <v>0</v>
      </c>
      <c r="CX151">
        <f t="shared" si="147"/>
        <v>0</v>
      </c>
      <c r="CY151">
        <f>S151*(BZ151/100)</f>
        <v>21533.897199999999</v>
      </c>
      <c r="CZ151">
        <f>S151*(CA151/100)</f>
        <v>10064.756299999999</v>
      </c>
      <c r="DB151">
        <v>28</v>
      </c>
      <c r="DC151" t="s">
        <v>4</v>
      </c>
      <c r="DD151" t="s">
        <v>25</v>
      </c>
      <c r="DE151" t="s">
        <v>26</v>
      </c>
      <c r="DF151" t="s">
        <v>26</v>
      </c>
      <c r="DG151" t="s">
        <v>26</v>
      </c>
      <c r="DH151" t="s">
        <v>4</v>
      </c>
      <c r="DI151" t="s">
        <v>26</v>
      </c>
      <c r="DJ151" t="s">
        <v>26</v>
      </c>
      <c r="DK151" t="s">
        <v>4</v>
      </c>
      <c r="DL151" t="s">
        <v>4</v>
      </c>
      <c r="DM151" t="s">
        <v>4</v>
      </c>
      <c r="DN151">
        <v>112</v>
      </c>
      <c r="DO151">
        <v>70</v>
      </c>
      <c r="DP151">
        <v>1.087</v>
      </c>
      <c r="DQ151">
        <v>1</v>
      </c>
      <c r="DU151">
        <v>1013</v>
      </c>
      <c r="DV151" t="s">
        <v>149</v>
      </c>
      <c r="DW151" t="s">
        <v>149</v>
      </c>
      <c r="DX151">
        <v>1</v>
      </c>
      <c r="DZ151" t="s">
        <v>4</v>
      </c>
      <c r="EA151" t="s">
        <v>4</v>
      </c>
      <c r="EB151" t="s">
        <v>4</v>
      </c>
      <c r="EC151" t="s">
        <v>4</v>
      </c>
      <c r="EE151">
        <v>69252944</v>
      </c>
      <c r="EF151">
        <v>40</v>
      </c>
      <c r="EG151" t="s">
        <v>62</v>
      </c>
      <c r="EH151">
        <v>0</v>
      </c>
      <c r="EI151" t="s">
        <v>4</v>
      </c>
      <c r="EJ151">
        <v>2</v>
      </c>
      <c r="EK151">
        <v>319</v>
      </c>
      <c r="EL151" t="s">
        <v>151</v>
      </c>
      <c r="EM151" t="s">
        <v>152</v>
      </c>
      <c r="EO151" t="s">
        <v>176</v>
      </c>
      <c r="EQ151">
        <v>0</v>
      </c>
      <c r="ER151">
        <v>3132.16</v>
      </c>
      <c r="ES151">
        <v>2139.8200000000002</v>
      </c>
      <c r="ET151">
        <v>269.16000000000003</v>
      </c>
      <c r="EU151">
        <v>23.6</v>
      </c>
      <c r="EV151">
        <v>723.18</v>
      </c>
      <c r="EW151">
        <v>58.7</v>
      </c>
      <c r="EX151">
        <v>0</v>
      </c>
      <c r="EY151">
        <v>0</v>
      </c>
      <c r="FQ151">
        <v>0</v>
      </c>
      <c r="FR151">
        <f t="shared" si="148"/>
        <v>0</v>
      </c>
      <c r="FS151">
        <v>0</v>
      </c>
      <c r="FX151">
        <v>112</v>
      </c>
      <c r="FY151">
        <v>70</v>
      </c>
      <c r="GA151" t="s">
        <v>4</v>
      </c>
      <c r="GD151">
        <v>0</v>
      </c>
      <c r="GF151">
        <v>-1613949629</v>
      </c>
      <c r="GG151">
        <v>2</v>
      </c>
      <c r="GH151">
        <v>1</v>
      </c>
      <c r="GI151">
        <v>2</v>
      </c>
      <c r="GJ151">
        <v>0</v>
      </c>
      <c r="GK151">
        <f>ROUND(R151*(S12)/100,2)</f>
        <v>1222.3800000000001</v>
      </c>
      <c r="GL151">
        <f t="shared" si="149"/>
        <v>0</v>
      </c>
      <c r="GM151">
        <f t="shared" si="150"/>
        <v>61879.98</v>
      </c>
      <c r="GN151">
        <f t="shared" si="151"/>
        <v>0</v>
      </c>
      <c r="GO151">
        <f t="shared" si="152"/>
        <v>61879.98</v>
      </c>
      <c r="GP151">
        <f t="shared" si="153"/>
        <v>0</v>
      </c>
      <c r="GR151">
        <v>0</v>
      </c>
      <c r="GS151">
        <v>3</v>
      </c>
      <c r="GT151">
        <v>0</v>
      </c>
      <c r="GU151" t="s">
        <v>4</v>
      </c>
      <c r="GV151">
        <f t="shared" si="154"/>
        <v>0</v>
      </c>
      <c r="GW151">
        <v>1</v>
      </c>
      <c r="GX151">
        <f t="shared" si="155"/>
        <v>0</v>
      </c>
      <c r="HA151">
        <v>0</v>
      </c>
      <c r="HB151">
        <v>0</v>
      </c>
      <c r="HC151">
        <f t="shared" si="156"/>
        <v>0</v>
      </c>
      <c r="HE151" t="s">
        <v>4</v>
      </c>
      <c r="HF151" t="s">
        <v>4</v>
      </c>
      <c r="HM151" t="s">
        <v>4</v>
      </c>
      <c r="HN151" t="s">
        <v>4</v>
      </c>
      <c r="HO151" t="s">
        <v>4</v>
      </c>
      <c r="HP151" t="s">
        <v>4</v>
      </c>
      <c r="HQ151" t="s">
        <v>4</v>
      </c>
      <c r="IK151">
        <v>0</v>
      </c>
    </row>
    <row r="152" spans="1:255">
      <c r="A152" s="2">
        <v>17</v>
      </c>
      <c r="B152" s="2">
        <v>1</v>
      </c>
      <c r="C152" s="2"/>
      <c r="D152" s="2"/>
      <c r="E152" s="2" t="s">
        <v>262</v>
      </c>
      <c r="F152" s="2" t="s">
        <v>248</v>
      </c>
      <c r="G152" s="2" t="s">
        <v>263</v>
      </c>
      <c r="H152" s="2" t="s">
        <v>134</v>
      </c>
      <c r="I152" s="2">
        <f>1000*2</f>
        <v>2000</v>
      </c>
      <c r="J152" s="2">
        <v>0</v>
      </c>
      <c r="K152" s="2">
        <v>1000</v>
      </c>
      <c r="L152" s="2"/>
      <c r="M152" s="2"/>
      <c r="N152" s="2"/>
      <c r="O152" s="2">
        <f t="shared" si="127"/>
        <v>21680</v>
      </c>
      <c r="P152" s="2">
        <f t="shared" si="128"/>
        <v>21680</v>
      </c>
      <c r="Q152" s="2">
        <f>(ROUND((ROUND(((ET152)*AV152*I152),2)*BB152),2)+ROUND((ROUND(((AE152-(EU152))*AV152*I152),2)*BS152),2))</f>
        <v>0</v>
      </c>
      <c r="R152" s="2">
        <f t="shared" si="129"/>
        <v>0</v>
      </c>
      <c r="S152" s="2">
        <f t="shared" si="130"/>
        <v>0</v>
      </c>
      <c r="T152" s="2">
        <f t="shared" si="131"/>
        <v>0</v>
      </c>
      <c r="U152" s="2">
        <f t="shared" si="132"/>
        <v>0</v>
      </c>
      <c r="V152" s="2">
        <f t="shared" si="133"/>
        <v>0</v>
      </c>
      <c r="W152" s="2">
        <f t="shared" si="134"/>
        <v>0</v>
      </c>
      <c r="X152" s="2">
        <f t="shared" si="135"/>
        <v>0</v>
      </c>
      <c r="Y152" s="2">
        <f t="shared" si="136"/>
        <v>0</v>
      </c>
      <c r="Z152" s="2"/>
      <c r="AA152" s="2">
        <v>70335979</v>
      </c>
      <c r="AB152" s="2">
        <f t="shared" si="137"/>
        <v>10.84</v>
      </c>
      <c r="AC152" s="2">
        <f>ROUND((ES152),6)</f>
        <v>10.84</v>
      </c>
      <c r="AD152" s="2">
        <f>ROUND((((ET152)-(EU152))+AE152),6)</f>
        <v>0</v>
      </c>
      <c r="AE152" s="2">
        <f t="shared" ref="AE152:AF155" si="157">ROUND((EU152),6)</f>
        <v>0</v>
      </c>
      <c r="AF152" s="2">
        <f t="shared" si="157"/>
        <v>0</v>
      </c>
      <c r="AG152" s="2">
        <f t="shared" si="138"/>
        <v>0</v>
      </c>
      <c r="AH152" s="2">
        <f t="shared" ref="AH152:AI155" si="158">(EW152)</f>
        <v>0</v>
      </c>
      <c r="AI152" s="2">
        <f t="shared" si="158"/>
        <v>0</v>
      </c>
      <c r="AJ152" s="2">
        <f t="shared" si="139"/>
        <v>0</v>
      </c>
      <c r="AK152" s="2">
        <v>10.840000000000002</v>
      </c>
      <c r="AL152" s="2">
        <v>10.840000000000002</v>
      </c>
      <c r="AM152" s="2">
        <v>0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1</v>
      </c>
      <c r="AW152" s="2">
        <v>1</v>
      </c>
      <c r="AX152" s="2"/>
      <c r="AY152" s="2"/>
      <c r="AZ152" s="2">
        <v>1</v>
      </c>
      <c r="BA152" s="2">
        <v>1</v>
      </c>
      <c r="BB152" s="2">
        <v>1</v>
      </c>
      <c r="BC152" s="2">
        <v>1</v>
      </c>
      <c r="BD152" s="2" t="s">
        <v>4</v>
      </c>
      <c r="BE152" s="2" t="s">
        <v>4</v>
      </c>
      <c r="BF152" s="2" t="s">
        <v>4</v>
      </c>
      <c r="BG152" s="2" t="s">
        <v>4</v>
      </c>
      <c r="BH152" s="2">
        <v>3</v>
      </c>
      <c r="BI152" s="2">
        <v>2</v>
      </c>
      <c r="BJ152" s="2" t="s">
        <v>4</v>
      </c>
      <c r="BK152" s="2"/>
      <c r="BL152" s="2"/>
      <c r="BM152" s="2">
        <v>400002</v>
      </c>
      <c r="BN152" s="2">
        <v>0</v>
      </c>
      <c r="BO152" s="2" t="s">
        <v>4</v>
      </c>
      <c r="BP152" s="2">
        <v>0</v>
      </c>
      <c r="BQ152" s="2">
        <v>202</v>
      </c>
      <c r="BR152" s="2">
        <v>0</v>
      </c>
      <c r="BS152" s="2">
        <v>1</v>
      </c>
      <c r="BT152" s="2">
        <v>1</v>
      </c>
      <c r="BU152" s="2">
        <v>1</v>
      </c>
      <c r="BV152" s="2">
        <v>1</v>
      </c>
      <c r="BW152" s="2">
        <v>1</v>
      </c>
      <c r="BX152" s="2">
        <v>1</v>
      </c>
      <c r="BY152" s="2" t="s">
        <v>4</v>
      </c>
      <c r="BZ152" s="2">
        <v>0</v>
      </c>
      <c r="CA152" s="2">
        <v>0</v>
      </c>
      <c r="CB152" s="2" t="s">
        <v>4</v>
      </c>
      <c r="CC152" s="2"/>
      <c r="CD152" s="2"/>
      <c r="CE152" s="2">
        <v>30</v>
      </c>
      <c r="CF152" s="2">
        <v>0</v>
      </c>
      <c r="CG152" s="2">
        <v>0</v>
      </c>
      <c r="CH152" s="2"/>
      <c r="CI152" s="2"/>
      <c r="CJ152" s="2"/>
      <c r="CK152" s="2"/>
      <c r="CL152" s="2"/>
      <c r="CM152" s="2">
        <v>0</v>
      </c>
      <c r="CN152" s="2" t="s">
        <v>175</v>
      </c>
      <c r="CO152" s="2">
        <v>0</v>
      </c>
      <c r="CP152" s="2">
        <f t="shared" si="140"/>
        <v>21680</v>
      </c>
      <c r="CQ152" s="2">
        <f t="shared" si="141"/>
        <v>10.84</v>
      </c>
      <c r="CR152" s="2">
        <f>(ROUND((ROUND(((ET152)*AV152*1),2)*BB152),2)+ROUND((ROUND(((AE152-(EU152))*AV152*1),2)*BS152),2))</f>
        <v>0</v>
      </c>
      <c r="CS152" s="2">
        <f t="shared" si="142"/>
        <v>0</v>
      </c>
      <c r="CT152" s="2">
        <f t="shared" si="143"/>
        <v>0</v>
      </c>
      <c r="CU152" s="2">
        <f t="shared" si="144"/>
        <v>0</v>
      </c>
      <c r="CV152" s="2">
        <f t="shared" si="145"/>
        <v>0</v>
      </c>
      <c r="CW152" s="2">
        <f t="shared" si="146"/>
        <v>0</v>
      </c>
      <c r="CX152" s="2">
        <f t="shared" si="147"/>
        <v>0</v>
      </c>
      <c r="CY152" s="2">
        <f>((S152*BZ152)/100)</f>
        <v>0</v>
      </c>
      <c r="CZ152" s="2">
        <f>((S152*CA152)/100)</f>
        <v>0</v>
      </c>
      <c r="DA152" s="2"/>
      <c r="DB152" s="2"/>
      <c r="DC152" s="2" t="s">
        <v>4</v>
      </c>
      <c r="DD152" s="2" t="s">
        <v>4</v>
      </c>
      <c r="DE152" s="2" t="s">
        <v>4</v>
      </c>
      <c r="DF152" s="2" t="s">
        <v>4</v>
      </c>
      <c r="DG152" s="2" t="s">
        <v>4</v>
      </c>
      <c r="DH152" s="2" t="s">
        <v>4</v>
      </c>
      <c r="DI152" s="2" t="s">
        <v>4</v>
      </c>
      <c r="DJ152" s="2" t="s">
        <v>4</v>
      </c>
      <c r="DK152" s="2" t="s">
        <v>4</v>
      </c>
      <c r="DL152" s="2" t="s">
        <v>4</v>
      </c>
      <c r="DM152" s="2" t="s">
        <v>4</v>
      </c>
      <c r="DN152" s="2">
        <v>0</v>
      </c>
      <c r="DO152" s="2">
        <v>0</v>
      </c>
      <c r="DP152" s="2">
        <v>1</v>
      </c>
      <c r="DQ152" s="2">
        <v>1</v>
      </c>
      <c r="DR152" s="2"/>
      <c r="DS152" s="2"/>
      <c r="DT152" s="2"/>
      <c r="DU152" s="2">
        <v>1010</v>
      </c>
      <c r="DV152" s="2" t="s">
        <v>134</v>
      </c>
      <c r="DW152" s="2" t="s">
        <v>134</v>
      </c>
      <c r="DX152" s="2">
        <v>1</v>
      </c>
      <c r="DY152" s="2"/>
      <c r="DZ152" s="2" t="s">
        <v>4</v>
      </c>
      <c r="EA152" s="2" t="s">
        <v>4</v>
      </c>
      <c r="EB152" s="2" t="s">
        <v>4</v>
      </c>
      <c r="EC152" s="2" t="s">
        <v>4</v>
      </c>
      <c r="ED152" s="2"/>
      <c r="EE152" s="2">
        <v>69254592</v>
      </c>
      <c r="EF152" s="2">
        <v>202</v>
      </c>
      <c r="EG152" s="2" t="s">
        <v>237</v>
      </c>
      <c r="EH152" s="2">
        <v>0</v>
      </c>
      <c r="EI152" s="2" t="s">
        <v>4</v>
      </c>
      <c r="EJ152" s="2">
        <v>1</v>
      </c>
      <c r="EK152" s="2">
        <v>400002</v>
      </c>
      <c r="EL152" s="2" t="s">
        <v>238</v>
      </c>
      <c r="EM152" s="2" t="s">
        <v>237</v>
      </c>
      <c r="EN152" s="2"/>
      <c r="EO152" s="2" t="s">
        <v>176</v>
      </c>
      <c r="EP152" s="2"/>
      <c r="EQ152" s="2">
        <v>0</v>
      </c>
      <c r="ER152" s="2">
        <v>0</v>
      </c>
      <c r="ES152" s="2">
        <v>10.840000000000002</v>
      </c>
      <c r="ET152" s="2">
        <v>0</v>
      </c>
      <c r="EU152" s="2">
        <v>0</v>
      </c>
      <c r="EV152" s="2">
        <v>0</v>
      </c>
      <c r="EW152" s="2">
        <v>0</v>
      </c>
      <c r="EX152" s="2">
        <v>0</v>
      </c>
      <c r="EY152" s="2">
        <v>0</v>
      </c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>
        <v>0</v>
      </c>
      <c r="FR152" s="2">
        <f t="shared" si="148"/>
        <v>0</v>
      </c>
      <c r="FS152" s="2">
        <v>0</v>
      </c>
      <c r="FT152" s="2"/>
      <c r="FU152" s="2"/>
      <c r="FV152" s="2"/>
      <c r="FW152" s="2"/>
      <c r="FX152" s="2">
        <v>0</v>
      </c>
      <c r="FY152" s="2">
        <v>0</v>
      </c>
      <c r="FZ152" s="2"/>
      <c r="GA152" s="2" t="s">
        <v>264</v>
      </c>
      <c r="GB152" s="2"/>
      <c r="GC152" s="2"/>
      <c r="GD152" s="2">
        <v>0</v>
      </c>
      <c r="GE152" s="2"/>
      <c r="GF152" s="2">
        <v>1315157203</v>
      </c>
      <c r="GG152" s="2">
        <v>2</v>
      </c>
      <c r="GH152" s="2">
        <v>4</v>
      </c>
      <c r="GI152" s="2">
        <v>-2</v>
      </c>
      <c r="GJ152" s="2">
        <v>0</v>
      </c>
      <c r="GK152" s="2">
        <f>ROUND(R152*(R12)/100,2)</f>
        <v>0</v>
      </c>
      <c r="GL152" s="2">
        <f t="shared" si="149"/>
        <v>0</v>
      </c>
      <c r="GM152" s="2">
        <f t="shared" si="150"/>
        <v>21680</v>
      </c>
      <c r="GN152" s="2">
        <f t="shared" si="151"/>
        <v>0</v>
      </c>
      <c r="GO152" s="2">
        <f t="shared" si="152"/>
        <v>21680</v>
      </c>
      <c r="GP152" s="2">
        <f t="shared" si="153"/>
        <v>0</v>
      </c>
      <c r="GQ152" s="2"/>
      <c r="GR152" s="2">
        <v>0</v>
      </c>
      <c r="GS152" s="2">
        <v>2</v>
      </c>
      <c r="GT152" s="2">
        <v>0</v>
      </c>
      <c r="GU152" s="2" t="s">
        <v>4</v>
      </c>
      <c r="GV152" s="2">
        <f t="shared" si="154"/>
        <v>0</v>
      </c>
      <c r="GW152" s="2">
        <v>1</v>
      </c>
      <c r="GX152" s="2">
        <f t="shared" si="155"/>
        <v>0</v>
      </c>
      <c r="GY152" s="2"/>
      <c r="GZ152" s="2"/>
      <c r="HA152" s="2">
        <v>0</v>
      </c>
      <c r="HB152" s="2">
        <v>0</v>
      </c>
      <c r="HC152" s="2">
        <f t="shared" si="156"/>
        <v>0</v>
      </c>
      <c r="HD152" s="2"/>
      <c r="HE152" s="2" t="s">
        <v>251</v>
      </c>
      <c r="HF152" s="2" t="s">
        <v>31</v>
      </c>
      <c r="HG152" s="2"/>
      <c r="HH152" s="2"/>
      <c r="HI152" s="2"/>
      <c r="HJ152" s="2"/>
      <c r="HK152" s="2"/>
      <c r="HL152" s="2"/>
      <c r="HM152" s="2" t="s">
        <v>4</v>
      </c>
      <c r="HN152" s="2" t="s">
        <v>4</v>
      </c>
      <c r="HO152" s="2" t="s">
        <v>4</v>
      </c>
      <c r="HP152" s="2" t="s">
        <v>4</v>
      </c>
      <c r="HQ152" s="2" t="s">
        <v>4</v>
      </c>
      <c r="HR152" s="2"/>
      <c r="HS152" s="2"/>
      <c r="HT152" s="2"/>
      <c r="HU152" s="2"/>
      <c r="HV152" s="2"/>
      <c r="HW152" s="2"/>
      <c r="HX152" s="2"/>
      <c r="HY152" s="2"/>
      <c r="HZ152" s="2"/>
      <c r="IA152" s="2"/>
      <c r="IB152" s="2"/>
      <c r="IC152" s="2"/>
      <c r="ID152" s="2"/>
      <c r="IE152" s="2"/>
      <c r="IF152" s="2"/>
      <c r="IG152" s="2"/>
      <c r="IH152" s="2"/>
      <c r="II152" s="2"/>
      <c r="IJ152" s="2"/>
      <c r="IK152" s="2">
        <v>0</v>
      </c>
      <c r="IL152" s="2"/>
      <c r="IM152" s="2"/>
      <c r="IN152" s="2"/>
      <c r="IO152" s="2"/>
      <c r="IP152" s="2"/>
      <c r="IQ152" s="2"/>
      <c r="IR152" s="2"/>
      <c r="IS152" s="2"/>
      <c r="IT152" s="2"/>
      <c r="IU152" s="2"/>
    </row>
    <row r="153" spans="1:255">
      <c r="A153">
        <v>17</v>
      </c>
      <c r="B153">
        <v>1</v>
      </c>
      <c r="E153" t="s">
        <v>262</v>
      </c>
      <c r="F153" t="s">
        <v>248</v>
      </c>
      <c r="G153" t="s">
        <v>263</v>
      </c>
      <c r="H153" t="s">
        <v>134</v>
      </c>
      <c r="I153" s="2">
        <f>1000*2</f>
        <v>2000</v>
      </c>
      <c r="J153">
        <v>0</v>
      </c>
      <c r="K153">
        <v>1000</v>
      </c>
      <c r="O153">
        <f t="shared" si="127"/>
        <v>212464</v>
      </c>
      <c r="P153">
        <f t="shared" si="128"/>
        <v>212464</v>
      </c>
      <c r="Q153">
        <f>(ROUND((ROUND(((ET153)*AV153*I153),2)*BB153),2)+ROUND((ROUND(((AE153-(EU153))*AV153*I153),2)*BS153),2))</f>
        <v>0</v>
      </c>
      <c r="R153">
        <f t="shared" si="129"/>
        <v>0</v>
      </c>
      <c r="S153">
        <f t="shared" si="130"/>
        <v>0</v>
      </c>
      <c r="T153">
        <f t="shared" si="131"/>
        <v>0</v>
      </c>
      <c r="U153">
        <f t="shared" si="132"/>
        <v>0</v>
      </c>
      <c r="V153">
        <f t="shared" si="133"/>
        <v>0</v>
      </c>
      <c r="W153">
        <f t="shared" si="134"/>
        <v>0</v>
      </c>
      <c r="X153">
        <f t="shared" si="135"/>
        <v>0</v>
      </c>
      <c r="Y153">
        <f t="shared" si="136"/>
        <v>0</v>
      </c>
      <c r="AA153">
        <v>70335976</v>
      </c>
      <c r="AB153">
        <f t="shared" si="137"/>
        <v>10.84</v>
      </c>
      <c r="AC153">
        <f>ROUND((ES153),6)</f>
        <v>10.84</v>
      </c>
      <c r="AD153">
        <f>ROUND((((ET153)-(EU153))+AE153),6)</f>
        <v>0</v>
      </c>
      <c r="AE153">
        <f t="shared" si="157"/>
        <v>0</v>
      </c>
      <c r="AF153">
        <f t="shared" si="157"/>
        <v>0</v>
      </c>
      <c r="AG153">
        <f t="shared" si="138"/>
        <v>0</v>
      </c>
      <c r="AH153">
        <f t="shared" si="158"/>
        <v>0</v>
      </c>
      <c r="AI153">
        <f t="shared" si="158"/>
        <v>0</v>
      </c>
      <c r="AJ153">
        <f t="shared" si="139"/>
        <v>0</v>
      </c>
      <c r="AK153">
        <v>10.840000000000002</v>
      </c>
      <c r="AL153">
        <v>10.840000000000002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9.8000000000000007</v>
      </c>
      <c r="BD153" t="s">
        <v>4</v>
      </c>
      <c r="BE153" t="s">
        <v>4</v>
      </c>
      <c r="BF153" t="s">
        <v>4</v>
      </c>
      <c r="BG153" t="s">
        <v>4</v>
      </c>
      <c r="BH153">
        <v>3</v>
      </c>
      <c r="BI153">
        <v>2</v>
      </c>
      <c r="BJ153" t="s">
        <v>4</v>
      </c>
      <c r="BM153">
        <v>400002</v>
      </c>
      <c r="BN153">
        <v>0</v>
      </c>
      <c r="BO153" t="s">
        <v>4</v>
      </c>
      <c r="BP153">
        <v>0</v>
      </c>
      <c r="BQ153">
        <v>202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4</v>
      </c>
      <c r="BZ153">
        <v>0</v>
      </c>
      <c r="CA153">
        <v>0</v>
      </c>
      <c r="CB153" t="s">
        <v>4</v>
      </c>
      <c r="CE153">
        <v>30</v>
      </c>
      <c r="CF153">
        <v>0</v>
      </c>
      <c r="CG153">
        <v>0</v>
      </c>
      <c r="CM153">
        <v>0</v>
      </c>
      <c r="CN153" t="s">
        <v>175</v>
      </c>
      <c r="CO153">
        <v>0</v>
      </c>
      <c r="CP153">
        <f t="shared" si="140"/>
        <v>212464</v>
      </c>
      <c r="CQ153">
        <f t="shared" si="141"/>
        <v>106.23</v>
      </c>
      <c r="CR153">
        <f>(ROUND((ROUND(((ET153)*AV153*1),2)*BB153),2)+ROUND((ROUND(((AE153-(EU153))*AV153*1),2)*BS153),2))</f>
        <v>0</v>
      </c>
      <c r="CS153">
        <f t="shared" si="142"/>
        <v>0</v>
      </c>
      <c r="CT153">
        <f t="shared" si="143"/>
        <v>0</v>
      </c>
      <c r="CU153">
        <f t="shared" si="144"/>
        <v>0</v>
      </c>
      <c r="CV153">
        <f t="shared" si="145"/>
        <v>0</v>
      </c>
      <c r="CW153">
        <f t="shared" si="146"/>
        <v>0</v>
      </c>
      <c r="CX153">
        <f t="shared" si="147"/>
        <v>0</v>
      </c>
      <c r="CY153">
        <f>S153*(BZ153/100)</f>
        <v>0</v>
      </c>
      <c r="CZ153">
        <f>S153*(CA153/100)</f>
        <v>0</v>
      </c>
      <c r="DC153" t="s">
        <v>4</v>
      </c>
      <c r="DD153" t="s">
        <v>4</v>
      </c>
      <c r="DE153" t="s">
        <v>4</v>
      </c>
      <c r="DF153" t="s">
        <v>4</v>
      </c>
      <c r="DG153" t="s">
        <v>4</v>
      </c>
      <c r="DH153" t="s">
        <v>4</v>
      </c>
      <c r="DI153" t="s">
        <v>4</v>
      </c>
      <c r="DJ153" t="s">
        <v>4</v>
      </c>
      <c r="DK153" t="s">
        <v>4</v>
      </c>
      <c r="DL153" t="s">
        <v>4</v>
      </c>
      <c r="DM153" t="s">
        <v>4</v>
      </c>
      <c r="DN153">
        <v>0</v>
      </c>
      <c r="DO153">
        <v>0</v>
      </c>
      <c r="DP153">
        <v>1</v>
      </c>
      <c r="DQ153">
        <v>1</v>
      </c>
      <c r="DU153">
        <v>1010</v>
      </c>
      <c r="DV153" t="s">
        <v>134</v>
      </c>
      <c r="DW153" t="s">
        <v>134</v>
      </c>
      <c r="DX153">
        <v>1</v>
      </c>
      <c r="DZ153" t="s">
        <v>4</v>
      </c>
      <c r="EA153" t="s">
        <v>4</v>
      </c>
      <c r="EB153" t="s">
        <v>4</v>
      </c>
      <c r="EC153" t="s">
        <v>4</v>
      </c>
      <c r="EE153">
        <v>69254592</v>
      </c>
      <c r="EF153">
        <v>202</v>
      </c>
      <c r="EG153" t="s">
        <v>237</v>
      </c>
      <c r="EH153">
        <v>0</v>
      </c>
      <c r="EI153" t="s">
        <v>4</v>
      </c>
      <c r="EJ153">
        <v>1</v>
      </c>
      <c r="EK153">
        <v>400002</v>
      </c>
      <c r="EL153" t="s">
        <v>238</v>
      </c>
      <c r="EM153" t="s">
        <v>237</v>
      </c>
      <c r="EO153" t="s">
        <v>176</v>
      </c>
      <c r="EQ153">
        <v>0</v>
      </c>
      <c r="ER153">
        <v>10.840000000000002</v>
      </c>
      <c r="ES153">
        <v>10.840000000000002</v>
      </c>
      <c r="ET153">
        <v>0</v>
      </c>
      <c r="EU153">
        <v>0</v>
      </c>
      <c r="EV153">
        <v>0</v>
      </c>
      <c r="EW153">
        <v>0</v>
      </c>
      <c r="EX153">
        <v>0</v>
      </c>
      <c r="EY153">
        <v>0</v>
      </c>
      <c r="EZ153">
        <v>5</v>
      </c>
      <c r="FC153">
        <v>1</v>
      </c>
      <c r="FD153">
        <v>18</v>
      </c>
      <c r="FF153">
        <v>125</v>
      </c>
      <c r="FQ153">
        <v>0</v>
      </c>
      <c r="FR153">
        <f t="shared" si="148"/>
        <v>0</v>
      </c>
      <c r="FS153">
        <v>0</v>
      </c>
      <c r="FX153">
        <v>0</v>
      </c>
      <c r="FY153">
        <v>0</v>
      </c>
      <c r="GA153" t="s">
        <v>264</v>
      </c>
      <c r="GD153">
        <v>0</v>
      </c>
      <c r="GF153">
        <v>1315157203</v>
      </c>
      <c r="GG153">
        <v>2</v>
      </c>
      <c r="GH153">
        <v>3</v>
      </c>
      <c r="GI153">
        <v>3</v>
      </c>
      <c r="GJ153">
        <v>0</v>
      </c>
      <c r="GK153">
        <f>ROUND(R153*(S12)/100,2)</f>
        <v>0</v>
      </c>
      <c r="GL153">
        <f t="shared" si="149"/>
        <v>0</v>
      </c>
      <c r="GM153">
        <f t="shared" si="150"/>
        <v>212464</v>
      </c>
      <c r="GN153">
        <f t="shared" si="151"/>
        <v>0</v>
      </c>
      <c r="GO153">
        <f t="shared" si="152"/>
        <v>212464</v>
      </c>
      <c r="GP153">
        <f t="shared" si="153"/>
        <v>0</v>
      </c>
      <c r="GR153">
        <v>1</v>
      </c>
      <c r="GS153">
        <v>1</v>
      </c>
      <c r="GT153">
        <v>0</v>
      </c>
      <c r="GU153" t="s">
        <v>4</v>
      </c>
      <c r="GV153">
        <f t="shared" si="154"/>
        <v>0</v>
      </c>
      <c r="GW153">
        <v>1</v>
      </c>
      <c r="GX153">
        <f t="shared" si="155"/>
        <v>0</v>
      </c>
      <c r="HA153">
        <v>0</v>
      </c>
      <c r="HB153">
        <v>0</v>
      </c>
      <c r="HC153">
        <f t="shared" si="156"/>
        <v>0</v>
      </c>
      <c r="HE153" t="s">
        <v>251</v>
      </c>
      <c r="HF153" t="s">
        <v>31</v>
      </c>
      <c r="HM153" t="s">
        <v>4</v>
      </c>
      <c r="HN153" t="s">
        <v>4</v>
      </c>
      <c r="HO153" t="s">
        <v>4</v>
      </c>
      <c r="HP153" t="s">
        <v>4</v>
      </c>
      <c r="HQ153" t="s">
        <v>4</v>
      </c>
      <c r="IK153">
        <v>0</v>
      </c>
    </row>
    <row r="154" spans="1:255">
      <c r="A154" s="2">
        <v>17</v>
      </c>
      <c r="B154" s="2">
        <v>1</v>
      </c>
      <c r="C154" s="2">
        <f>ROW(SmtRes!A229)</f>
        <v>229</v>
      </c>
      <c r="D154" s="2">
        <f>ROW(EtalonRes!A230)</f>
        <v>230</v>
      </c>
      <c r="E154" s="2" t="s">
        <v>4</v>
      </c>
      <c r="F154" s="2" t="s">
        <v>259</v>
      </c>
      <c r="G154" s="2" t="s">
        <v>265</v>
      </c>
      <c r="H154" s="2" t="s">
        <v>149</v>
      </c>
      <c r="I154" s="2">
        <v>0</v>
      </c>
      <c r="J154" s="2">
        <v>0</v>
      </c>
      <c r="K154" s="2">
        <v>0</v>
      </c>
      <c r="L154" s="2"/>
      <c r="M154" s="2"/>
      <c r="N154" s="2"/>
      <c r="O154" s="2">
        <f t="shared" si="127"/>
        <v>0</v>
      </c>
      <c r="P154" s="2">
        <f t="shared" si="128"/>
        <v>0</v>
      </c>
      <c r="Q154" s="2">
        <f>(ROUND((ROUND(((ET154)*AV154*I154),2)*BB154),2)+ROUND((ROUND(((AE154-(EU154))*AV154*I154),2)*BS154),2))</f>
        <v>0</v>
      </c>
      <c r="R154" s="2">
        <f t="shared" si="129"/>
        <v>0</v>
      </c>
      <c r="S154" s="2">
        <f t="shared" si="130"/>
        <v>0</v>
      </c>
      <c r="T154" s="2">
        <f t="shared" si="131"/>
        <v>0</v>
      </c>
      <c r="U154" s="2">
        <f t="shared" si="132"/>
        <v>0</v>
      </c>
      <c r="V154" s="2">
        <f t="shared" si="133"/>
        <v>0</v>
      </c>
      <c r="W154" s="2">
        <f t="shared" si="134"/>
        <v>0</v>
      </c>
      <c r="X154" s="2">
        <f t="shared" si="135"/>
        <v>0</v>
      </c>
      <c r="Y154" s="2">
        <f t="shared" si="136"/>
        <v>0</v>
      </c>
      <c r="Z154" s="2"/>
      <c r="AA154" s="2">
        <v>-1</v>
      </c>
      <c r="AB154" s="2">
        <f t="shared" si="137"/>
        <v>3132.16</v>
      </c>
      <c r="AC154" s="2">
        <f>ROUND((ES154),6)</f>
        <v>2139.8200000000002</v>
      </c>
      <c r="AD154" s="2">
        <f>ROUND((((ET154)-(EU154))+AE154),6)</f>
        <v>269.16000000000003</v>
      </c>
      <c r="AE154" s="2">
        <f t="shared" si="157"/>
        <v>23.6</v>
      </c>
      <c r="AF154" s="2">
        <f t="shared" si="157"/>
        <v>723.18</v>
      </c>
      <c r="AG154" s="2">
        <f t="shared" si="138"/>
        <v>0</v>
      </c>
      <c r="AH154" s="2">
        <f t="shared" si="158"/>
        <v>58.7</v>
      </c>
      <c r="AI154" s="2">
        <f t="shared" si="158"/>
        <v>0</v>
      </c>
      <c r="AJ154" s="2">
        <f t="shared" si="139"/>
        <v>0</v>
      </c>
      <c r="AK154" s="2">
        <v>3132.16</v>
      </c>
      <c r="AL154" s="2">
        <v>2139.8200000000002</v>
      </c>
      <c r="AM154" s="2">
        <v>269.16000000000003</v>
      </c>
      <c r="AN154" s="2">
        <v>23.6</v>
      </c>
      <c r="AO154" s="2">
        <v>723.18</v>
      </c>
      <c r="AP154" s="2">
        <v>0</v>
      </c>
      <c r="AQ154" s="2">
        <v>58.7</v>
      </c>
      <c r="AR154" s="2">
        <v>0</v>
      </c>
      <c r="AS154" s="2">
        <v>0</v>
      </c>
      <c r="AT154" s="2">
        <v>112</v>
      </c>
      <c r="AU154" s="2">
        <v>70</v>
      </c>
      <c r="AV154" s="2">
        <v>1.087</v>
      </c>
      <c r="AW154" s="2">
        <v>1</v>
      </c>
      <c r="AX154" s="2"/>
      <c r="AY154" s="2"/>
      <c r="AZ154" s="2">
        <v>1</v>
      </c>
      <c r="BA154" s="2">
        <v>1</v>
      </c>
      <c r="BB154" s="2">
        <v>1</v>
      </c>
      <c r="BC154" s="2">
        <v>1</v>
      </c>
      <c r="BD154" s="2" t="s">
        <v>4</v>
      </c>
      <c r="BE154" s="2" t="s">
        <v>4</v>
      </c>
      <c r="BF154" s="2" t="s">
        <v>4</v>
      </c>
      <c r="BG154" s="2" t="s">
        <v>4</v>
      </c>
      <c r="BH154" s="2">
        <v>0</v>
      </c>
      <c r="BI154" s="2">
        <v>2</v>
      </c>
      <c r="BJ154" s="2" t="s">
        <v>261</v>
      </c>
      <c r="BK154" s="2"/>
      <c r="BL154" s="2"/>
      <c r="BM154" s="2">
        <v>319</v>
      </c>
      <c r="BN154" s="2">
        <v>0</v>
      </c>
      <c r="BO154" s="2" t="s">
        <v>4</v>
      </c>
      <c r="BP154" s="2">
        <v>0</v>
      </c>
      <c r="BQ154" s="2">
        <v>40</v>
      </c>
      <c r="BR154" s="2">
        <v>0</v>
      </c>
      <c r="BS154" s="2">
        <v>1</v>
      </c>
      <c r="BT154" s="2">
        <v>1</v>
      </c>
      <c r="BU154" s="2">
        <v>1</v>
      </c>
      <c r="BV154" s="2">
        <v>1</v>
      </c>
      <c r="BW154" s="2">
        <v>1</v>
      </c>
      <c r="BX154" s="2">
        <v>1</v>
      </c>
      <c r="BY154" s="2" t="s">
        <v>4</v>
      </c>
      <c r="BZ154" s="2">
        <v>112</v>
      </c>
      <c r="CA154" s="2">
        <v>70</v>
      </c>
      <c r="CB154" s="2" t="s">
        <v>4</v>
      </c>
      <c r="CC154" s="2"/>
      <c r="CD154" s="2"/>
      <c r="CE154" s="2">
        <v>30</v>
      </c>
      <c r="CF154" s="2">
        <v>0</v>
      </c>
      <c r="CG154" s="2">
        <v>0</v>
      </c>
      <c r="CH154" s="2"/>
      <c r="CI154" s="2"/>
      <c r="CJ154" s="2"/>
      <c r="CK154" s="2"/>
      <c r="CL154" s="2"/>
      <c r="CM154" s="2">
        <v>0</v>
      </c>
      <c r="CN154" s="2" t="s">
        <v>4</v>
      </c>
      <c r="CO154" s="2">
        <v>0</v>
      </c>
      <c r="CP154" s="2">
        <f t="shared" si="140"/>
        <v>0</v>
      </c>
      <c r="CQ154" s="2">
        <f t="shared" si="141"/>
        <v>2139.8200000000002</v>
      </c>
      <c r="CR154" s="2">
        <f>(ROUND((ROUND(((ET154)*AV154*1),2)*BB154),2)+ROUND((ROUND(((AE154-(EU154))*AV154*1),2)*BS154),2))</f>
        <v>292.58</v>
      </c>
      <c r="CS154" s="2">
        <f t="shared" si="142"/>
        <v>25.65</v>
      </c>
      <c r="CT154" s="2">
        <f t="shared" si="143"/>
        <v>786.1</v>
      </c>
      <c r="CU154" s="2">
        <f t="shared" si="144"/>
        <v>0</v>
      </c>
      <c r="CV154" s="2">
        <f t="shared" si="145"/>
        <v>63.806899999999999</v>
      </c>
      <c r="CW154" s="2">
        <f t="shared" si="146"/>
        <v>0</v>
      </c>
      <c r="CX154" s="2">
        <f t="shared" si="147"/>
        <v>0</v>
      </c>
      <c r="CY154" s="2">
        <f>((S154*BZ154)/100)</f>
        <v>0</v>
      </c>
      <c r="CZ154" s="2">
        <f>((S154*CA154)/100)</f>
        <v>0</v>
      </c>
      <c r="DA154" s="2"/>
      <c r="DB154" s="2"/>
      <c r="DC154" s="2" t="s">
        <v>4</v>
      </c>
      <c r="DD154" s="2" t="s">
        <v>4</v>
      </c>
      <c r="DE154" s="2" t="s">
        <v>4</v>
      </c>
      <c r="DF154" s="2" t="s">
        <v>4</v>
      </c>
      <c r="DG154" s="2" t="s">
        <v>4</v>
      </c>
      <c r="DH154" s="2" t="s">
        <v>4</v>
      </c>
      <c r="DI154" s="2" t="s">
        <v>4</v>
      </c>
      <c r="DJ154" s="2" t="s">
        <v>4</v>
      </c>
      <c r="DK154" s="2" t="s">
        <v>4</v>
      </c>
      <c r="DL154" s="2" t="s">
        <v>4</v>
      </c>
      <c r="DM154" s="2" t="s">
        <v>4</v>
      </c>
      <c r="DN154" s="2">
        <v>0</v>
      </c>
      <c r="DO154" s="2">
        <v>0</v>
      </c>
      <c r="DP154" s="2">
        <v>1</v>
      </c>
      <c r="DQ154" s="2">
        <v>1</v>
      </c>
      <c r="DR154" s="2"/>
      <c r="DS154" s="2"/>
      <c r="DT154" s="2"/>
      <c r="DU154" s="2">
        <v>1013</v>
      </c>
      <c r="DV154" s="2" t="s">
        <v>149</v>
      </c>
      <c r="DW154" s="2" t="s">
        <v>149</v>
      </c>
      <c r="DX154" s="2">
        <v>1</v>
      </c>
      <c r="DY154" s="2"/>
      <c r="DZ154" s="2" t="s">
        <v>4</v>
      </c>
      <c r="EA154" s="2" t="s">
        <v>4</v>
      </c>
      <c r="EB154" s="2" t="s">
        <v>4</v>
      </c>
      <c r="EC154" s="2" t="s">
        <v>4</v>
      </c>
      <c r="ED154" s="2"/>
      <c r="EE154" s="2">
        <v>69252944</v>
      </c>
      <c r="EF154" s="2">
        <v>40</v>
      </c>
      <c r="EG154" s="2" t="s">
        <v>62</v>
      </c>
      <c r="EH154" s="2">
        <v>0</v>
      </c>
      <c r="EI154" s="2" t="s">
        <v>4</v>
      </c>
      <c r="EJ154" s="2">
        <v>2</v>
      </c>
      <c r="EK154" s="2">
        <v>319</v>
      </c>
      <c r="EL154" s="2" t="s">
        <v>151</v>
      </c>
      <c r="EM154" s="2" t="s">
        <v>152</v>
      </c>
      <c r="EN154" s="2"/>
      <c r="EO154" s="2" t="s">
        <v>4</v>
      </c>
      <c r="EP154" s="2"/>
      <c r="EQ154" s="2">
        <v>1024</v>
      </c>
      <c r="ER154" s="2">
        <v>3132.16</v>
      </c>
      <c r="ES154" s="2">
        <v>2139.8200000000002</v>
      </c>
      <c r="ET154" s="2">
        <v>269.16000000000003</v>
      </c>
      <c r="EU154" s="2">
        <v>23.6</v>
      </c>
      <c r="EV154" s="2">
        <v>723.18</v>
      </c>
      <c r="EW154" s="2">
        <v>58.7</v>
      </c>
      <c r="EX154" s="2">
        <v>0</v>
      </c>
      <c r="EY154" s="2">
        <v>0</v>
      </c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>
        <v>0</v>
      </c>
      <c r="FR154" s="2">
        <f t="shared" si="148"/>
        <v>0</v>
      </c>
      <c r="FS154" s="2">
        <v>0</v>
      </c>
      <c r="FT154" s="2"/>
      <c r="FU154" s="2"/>
      <c r="FV154" s="2"/>
      <c r="FW154" s="2"/>
      <c r="FX154" s="2">
        <v>112</v>
      </c>
      <c r="FY154" s="2">
        <v>70</v>
      </c>
      <c r="FZ154" s="2"/>
      <c r="GA154" s="2" t="s">
        <v>4</v>
      </c>
      <c r="GB154" s="2"/>
      <c r="GC154" s="2"/>
      <c r="GD154" s="2">
        <v>0</v>
      </c>
      <c r="GE154" s="2"/>
      <c r="GF154" s="2">
        <v>956775633</v>
      </c>
      <c r="GG154" s="2">
        <v>2</v>
      </c>
      <c r="GH154" s="2">
        <v>1</v>
      </c>
      <c r="GI154" s="2">
        <v>-2</v>
      </c>
      <c r="GJ154" s="2">
        <v>0</v>
      </c>
      <c r="GK154" s="2">
        <f>ROUND(R154*(R12)/100,2)</f>
        <v>0</v>
      </c>
      <c r="GL154" s="2">
        <f t="shared" si="149"/>
        <v>0</v>
      </c>
      <c r="GM154" s="2">
        <f t="shared" si="150"/>
        <v>0</v>
      </c>
      <c r="GN154" s="2">
        <f t="shared" si="151"/>
        <v>0</v>
      </c>
      <c r="GO154" s="2">
        <f t="shared" si="152"/>
        <v>0</v>
      </c>
      <c r="GP154" s="2">
        <f t="shared" si="153"/>
        <v>0</v>
      </c>
      <c r="GQ154" s="2"/>
      <c r="GR154" s="2">
        <v>0</v>
      </c>
      <c r="GS154" s="2">
        <v>3</v>
      </c>
      <c r="GT154" s="2">
        <v>0</v>
      </c>
      <c r="GU154" s="2" t="s">
        <v>4</v>
      </c>
      <c r="GV154" s="2">
        <f t="shared" si="154"/>
        <v>0</v>
      </c>
      <c r="GW154" s="2">
        <v>1</v>
      </c>
      <c r="GX154" s="2">
        <f t="shared" si="155"/>
        <v>0</v>
      </c>
      <c r="GY154" s="2"/>
      <c r="GZ154" s="2"/>
      <c r="HA154" s="2">
        <v>0</v>
      </c>
      <c r="HB154" s="2">
        <v>0</v>
      </c>
      <c r="HC154" s="2">
        <f t="shared" si="156"/>
        <v>0</v>
      </c>
      <c r="HD154" s="2"/>
      <c r="HE154" s="2" t="s">
        <v>4</v>
      </c>
      <c r="HF154" s="2" t="s">
        <v>4</v>
      </c>
      <c r="HG154" s="2"/>
      <c r="HH154" s="2"/>
      <c r="HI154" s="2"/>
      <c r="HJ154" s="2"/>
      <c r="HK154" s="2"/>
      <c r="HL154" s="2"/>
      <c r="HM154" s="2" t="s">
        <v>4</v>
      </c>
      <c r="HN154" s="2" t="s">
        <v>4</v>
      </c>
      <c r="HO154" s="2" t="s">
        <v>4</v>
      </c>
      <c r="HP154" s="2" t="s">
        <v>4</v>
      </c>
      <c r="HQ154" s="2" t="s">
        <v>4</v>
      </c>
      <c r="HR154" s="2"/>
      <c r="HS154" s="2"/>
      <c r="HT154" s="2"/>
      <c r="HU154" s="2"/>
      <c r="HV154" s="2"/>
      <c r="HW154" s="2"/>
      <c r="HX154" s="2"/>
      <c r="HY154" s="2"/>
      <c r="HZ154" s="2"/>
      <c r="IA154" s="2"/>
      <c r="IB154" s="2"/>
      <c r="IC154" s="2"/>
      <c r="ID154" s="2"/>
      <c r="IE154" s="2"/>
      <c r="IF154" s="2"/>
      <c r="IG154" s="2"/>
      <c r="IH154" s="2"/>
      <c r="II154" s="2"/>
      <c r="IJ154" s="2"/>
      <c r="IK154" s="2">
        <v>0</v>
      </c>
      <c r="IL154" s="2"/>
      <c r="IM154" s="2"/>
      <c r="IN154" s="2"/>
      <c r="IO154" s="2"/>
      <c r="IP154" s="2"/>
      <c r="IQ154" s="2"/>
      <c r="IR154" s="2"/>
      <c r="IS154" s="2"/>
      <c r="IT154" s="2"/>
      <c r="IU154" s="2"/>
    </row>
    <row r="155" spans="1:255">
      <c r="A155">
        <v>17</v>
      </c>
      <c r="B155">
        <v>1</v>
      </c>
      <c r="C155">
        <f>ROW(SmtRes!A236)</f>
        <v>236</v>
      </c>
      <c r="D155">
        <f>ROW(EtalonRes!A238)</f>
        <v>238</v>
      </c>
      <c r="E155" t="s">
        <v>4</v>
      </c>
      <c r="F155" t="s">
        <v>259</v>
      </c>
      <c r="G155" t="s">
        <v>265</v>
      </c>
      <c r="H155" t="s">
        <v>149</v>
      </c>
      <c r="I155">
        <v>0</v>
      </c>
      <c r="J155">
        <v>0</v>
      </c>
      <c r="K155">
        <v>0</v>
      </c>
      <c r="O155">
        <f t="shared" si="127"/>
        <v>0</v>
      </c>
      <c r="P155">
        <f t="shared" si="128"/>
        <v>0</v>
      </c>
      <c r="Q155">
        <f>(ROUND((ROUND(((ET155)*AV155*I155),2)*BB155),2)+ROUND((ROUND(((AE155-(EU155))*AV155*I155),2)*BS155),2))</f>
        <v>0</v>
      </c>
      <c r="R155">
        <f t="shared" si="129"/>
        <v>0</v>
      </c>
      <c r="S155">
        <f t="shared" si="130"/>
        <v>0</v>
      </c>
      <c r="T155">
        <f t="shared" si="131"/>
        <v>0</v>
      </c>
      <c r="U155">
        <f t="shared" si="132"/>
        <v>0</v>
      </c>
      <c r="V155">
        <f t="shared" si="133"/>
        <v>0</v>
      </c>
      <c r="W155">
        <f t="shared" si="134"/>
        <v>0</v>
      </c>
      <c r="X155">
        <f t="shared" si="135"/>
        <v>0</v>
      </c>
      <c r="Y155">
        <f t="shared" si="136"/>
        <v>0</v>
      </c>
      <c r="AA155">
        <v>-1</v>
      </c>
      <c r="AB155">
        <f t="shared" si="137"/>
        <v>3132.16</v>
      </c>
      <c r="AC155">
        <f>ROUND((ES155),6)</f>
        <v>2139.8200000000002</v>
      </c>
      <c r="AD155">
        <f>ROUND((((ET155)-(EU155))+AE155),6)</f>
        <v>269.16000000000003</v>
      </c>
      <c r="AE155">
        <f t="shared" si="157"/>
        <v>23.6</v>
      </c>
      <c r="AF155">
        <f t="shared" si="157"/>
        <v>723.18</v>
      </c>
      <c r="AG155">
        <f t="shared" si="138"/>
        <v>0</v>
      </c>
      <c r="AH155">
        <f t="shared" si="158"/>
        <v>58.7</v>
      </c>
      <c r="AI155">
        <f t="shared" si="158"/>
        <v>0</v>
      </c>
      <c r="AJ155">
        <f t="shared" si="139"/>
        <v>0</v>
      </c>
      <c r="AK155">
        <v>3132.16</v>
      </c>
      <c r="AL155">
        <v>2139.8200000000002</v>
      </c>
      <c r="AM155">
        <v>269.16000000000003</v>
      </c>
      <c r="AN155">
        <v>23.6</v>
      </c>
      <c r="AO155">
        <v>723.18</v>
      </c>
      <c r="AP155">
        <v>0</v>
      </c>
      <c r="AQ155">
        <v>58.7</v>
      </c>
      <c r="AR155">
        <v>0</v>
      </c>
      <c r="AS155">
        <v>0</v>
      </c>
      <c r="AT155">
        <v>92</v>
      </c>
      <c r="AU155">
        <v>43</v>
      </c>
      <c r="AV155">
        <v>1.087</v>
      </c>
      <c r="AW155">
        <v>1</v>
      </c>
      <c r="AZ155">
        <v>1</v>
      </c>
      <c r="BA155">
        <v>46.67</v>
      </c>
      <c r="BB155">
        <v>13.66</v>
      </c>
      <c r="BC155">
        <v>2.5</v>
      </c>
      <c r="BD155" t="s">
        <v>4</v>
      </c>
      <c r="BE155" t="s">
        <v>4</v>
      </c>
      <c r="BF155" t="s">
        <v>4</v>
      </c>
      <c r="BG155" t="s">
        <v>4</v>
      </c>
      <c r="BH155">
        <v>0</v>
      </c>
      <c r="BI155">
        <v>2</v>
      </c>
      <c r="BJ155" t="s">
        <v>261</v>
      </c>
      <c r="BM155">
        <v>319</v>
      </c>
      <c r="BN155">
        <v>0</v>
      </c>
      <c r="BO155" t="s">
        <v>259</v>
      </c>
      <c r="BP155">
        <v>1</v>
      </c>
      <c r="BQ155">
        <v>40</v>
      </c>
      <c r="BR155">
        <v>0</v>
      </c>
      <c r="BS155">
        <v>46.67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4</v>
      </c>
      <c r="BZ155">
        <v>92</v>
      </c>
      <c r="CA155">
        <v>43</v>
      </c>
      <c r="CB155" t="s">
        <v>4</v>
      </c>
      <c r="CE155">
        <v>30</v>
      </c>
      <c r="CF155">
        <v>0</v>
      </c>
      <c r="CG155">
        <v>0</v>
      </c>
      <c r="CM155">
        <v>0</v>
      </c>
      <c r="CN155" t="s">
        <v>4</v>
      </c>
      <c r="CO155">
        <v>0</v>
      </c>
      <c r="CP155">
        <f t="shared" si="140"/>
        <v>0</v>
      </c>
      <c r="CQ155">
        <f t="shared" si="141"/>
        <v>5349.55</v>
      </c>
      <c r="CR155">
        <f>(ROUND((ROUND(((ET155)*AV155*1),2)*BB155),2)+ROUND((ROUND(((AE155-(EU155))*AV155*1),2)*BS155),2))</f>
        <v>3996.64</v>
      </c>
      <c r="CS155">
        <f t="shared" si="142"/>
        <v>1197.0899999999999</v>
      </c>
      <c r="CT155">
        <f t="shared" si="143"/>
        <v>36687.29</v>
      </c>
      <c r="CU155">
        <f t="shared" si="144"/>
        <v>0</v>
      </c>
      <c r="CV155">
        <f t="shared" si="145"/>
        <v>63.806899999999999</v>
      </c>
      <c r="CW155">
        <f t="shared" si="146"/>
        <v>0</v>
      </c>
      <c r="CX155">
        <f t="shared" si="147"/>
        <v>0</v>
      </c>
      <c r="CY155">
        <f>S155*(BZ155/100)</f>
        <v>0</v>
      </c>
      <c r="CZ155">
        <f>S155*(CA155/100)</f>
        <v>0</v>
      </c>
      <c r="DC155" t="s">
        <v>4</v>
      </c>
      <c r="DD155" t="s">
        <v>4</v>
      </c>
      <c r="DE155" t="s">
        <v>4</v>
      </c>
      <c r="DF155" t="s">
        <v>4</v>
      </c>
      <c r="DG155" t="s">
        <v>4</v>
      </c>
      <c r="DH155" t="s">
        <v>4</v>
      </c>
      <c r="DI155" t="s">
        <v>4</v>
      </c>
      <c r="DJ155" t="s">
        <v>4</v>
      </c>
      <c r="DK155" t="s">
        <v>4</v>
      </c>
      <c r="DL155" t="s">
        <v>4</v>
      </c>
      <c r="DM155" t="s">
        <v>4</v>
      </c>
      <c r="DN155">
        <v>112</v>
      </c>
      <c r="DO155">
        <v>70</v>
      </c>
      <c r="DP155">
        <v>1.087</v>
      </c>
      <c r="DQ155">
        <v>1</v>
      </c>
      <c r="DU155">
        <v>1013</v>
      </c>
      <c r="DV155" t="s">
        <v>149</v>
      </c>
      <c r="DW155" t="s">
        <v>149</v>
      </c>
      <c r="DX155">
        <v>1</v>
      </c>
      <c r="DZ155" t="s">
        <v>4</v>
      </c>
      <c r="EA155" t="s">
        <v>4</v>
      </c>
      <c r="EB155" t="s">
        <v>4</v>
      </c>
      <c r="EC155" t="s">
        <v>4</v>
      </c>
      <c r="EE155">
        <v>69252944</v>
      </c>
      <c r="EF155">
        <v>40</v>
      </c>
      <c r="EG155" t="s">
        <v>62</v>
      </c>
      <c r="EH155">
        <v>0</v>
      </c>
      <c r="EI155" t="s">
        <v>4</v>
      </c>
      <c r="EJ155">
        <v>2</v>
      </c>
      <c r="EK155">
        <v>319</v>
      </c>
      <c r="EL155" t="s">
        <v>151</v>
      </c>
      <c r="EM155" t="s">
        <v>152</v>
      </c>
      <c r="EO155" t="s">
        <v>4</v>
      </c>
      <c r="EQ155">
        <v>1024</v>
      </c>
      <c r="ER155">
        <v>3132.16</v>
      </c>
      <c r="ES155">
        <v>2139.8200000000002</v>
      </c>
      <c r="ET155">
        <v>269.16000000000003</v>
      </c>
      <c r="EU155">
        <v>23.6</v>
      </c>
      <c r="EV155">
        <v>723.18</v>
      </c>
      <c r="EW155">
        <v>58.7</v>
      </c>
      <c r="EX155">
        <v>0</v>
      </c>
      <c r="EY155">
        <v>0</v>
      </c>
      <c r="FQ155">
        <v>0</v>
      </c>
      <c r="FR155">
        <f t="shared" si="148"/>
        <v>0</v>
      </c>
      <c r="FS155">
        <v>0</v>
      </c>
      <c r="FX155">
        <v>112</v>
      </c>
      <c r="FY155">
        <v>70</v>
      </c>
      <c r="GA155" t="s">
        <v>4</v>
      </c>
      <c r="GD155">
        <v>0</v>
      </c>
      <c r="GF155">
        <v>956775633</v>
      </c>
      <c r="GG155">
        <v>2</v>
      </c>
      <c r="GH155">
        <v>1</v>
      </c>
      <c r="GI155">
        <v>2</v>
      </c>
      <c r="GJ155">
        <v>0</v>
      </c>
      <c r="GK155">
        <f>ROUND(R155*(S12)/100,2)</f>
        <v>0</v>
      </c>
      <c r="GL155">
        <f t="shared" si="149"/>
        <v>0</v>
      </c>
      <c r="GM155">
        <f t="shared" si="150"/>
        <v>0</v>
      </c>
      <c r="GN155">
        <f t="shared" si="151"/>
        <v>0</v>
      </c>
      <c r="GO155">
        <f t="shared" si="152"/>
        <v>0</v>
      </c>
      <c r="GP155">
        <f t="shared" si="153"/>
        <v>0</v>
      </c>
      <c r="GR155">
        <v>0</v>
      </c>
      <c r="GS155">
        <v>3</v>
      </c>
      <c r="GT155">
        <v>0</v>
      </c>
      <c r="GU155" t="s">
        <v>4</v>
      </c>
      <c r="GV155">
        <f t="shared" si="154"/>
        <v>0</v>
      </c>
      <c r="GW155">
        <v>1</v>
      </c>
      <c r="GX155">
        <f t="shared" si="155"/>
        <v>0</v>
      </c>
      <c r="HA155">
        <v>0</v>
      </c>
      <c r="HB155">
        <v>0</v>
      </c>
      <c r="HC155">
        <f t="shared" si="156"/>
        <v>0</v>
      </c>
      <c r="HE155" t="s">
        <v>4</v>
      </c>
      <c r="HF155" t="s">
        <v>4</v>
      </c>
      <c r="HM155" t="s">
        <v>4</v>
      </c>
      <c r="HN155" t="s">
        <v>4</v>
      </c>
      <c r="HO155" t="s">
        <v>4</v>
      </c>
      <c r="HP155" t="s">
        <v>4</v>
      </c>
      <c r="HQ155" t="s">
        <v>4</v>
      </c>
      <c r="IK155">
        <v>0</v>
      </c>
    </row>
    <row r="156" spans="1:255">
      <c r="A156" s="2">
        <v>17</v>
      </c>
      <c r="B156" s="2">
        <v>1</v>
      </c>
      <c r="C156" s="2">
        <f>ROW(SmtRes!A251)</f>
        <v>251</v>
      </c>
      <c r="D156" s="2">
        <f>ROW(EtalonRes!A253)</f>
        <v>253</v>
      </c>
      <c r="E156" s="2" t="s">
        <v>266</v>
      </c>
      <c r="F156" s="2" t="s">
        <v>267</v>
      </c>
      <c r="G156" s="2" t="s">
        <v>268</v>
      </c>
      <c r="H156" s="2" t="s">
        <v>269</v>
      </c>
      <c r="I156" s="2">
        <f>ROUND((1500*2)/100,9)</f>
        <v>30</v>
      </c>
      <c r="J156" s="2">
        <v>0</v>
      </c>
      <c r="K156" s="2">
        <f>ROUND((1500*2)/100,9)</f>
        <v>30</v>
      </c>
      <c r="L156" s="2"/>
      <c r="M156" s="2"/>
      <c r="N156" s="2"/>
      <c r="O156" s="2">
        <f t="shared" si="127"/>
        <v>36143.49</v>
      </c>
      <c r="P156" s="2">
        <f t="shared" si="128"/>
        <v>5655</v>
      </c>
      <c r="Q156" s="2">
        <f>(ROUND((ROUND((((ET156*1.1))*AV156*I156),2)*BB156),2)+ROUND((ROUND(((AE156-((EU156*1.1)))*AV156*I156),2)*BS156),2))</f>
        <v>7791.94</v>
      </c>
      <c r="R156" s="2">
        <f t="shared" si="129"/>
        <v>776.36</v>
      </c>
      <c r="S156" s="2">
        <f t="shared" si="130"/>
        <v>22696.55</v>
      </c>
      <c r="T156" s="2">
        <f t="shared" si="131"/>
        <v>0</v>
      </c>
      <c r="U156" s="2">
        <f t="shared" si="132"/>
        <v>1869.90012</v>
      </c>
      <c r="V156" s="2">
        <f t="shared" si="133"/>
        <v>0</v>
      </c>
      <c r="W156" s="2">
        <f t="shared" si="134"/>
        <v>0</v>
      </c>
      <c r="X156" s="2">
        <f t="shared" si="135"/>
        <v>25420.14</v>
      </c>
      <c r="Y156" s="2">
        <f t="shared" si="136"/>
        <v>15887.59</v>
      </c>
      <c r="Z156" s="2"/>
      <c r="AA156" s="2">
        <v>70335979</v>
      </c>
      <c r="AB156" s="2">
        <f t="shared" si="137"/>
        <v>1159.162</v>
      </c>
      <c r="AC156" s="2">
        <f>ROUND(((ES156*1)),6)</f>
        <v>188.5</v>
      </c>
      <c r="AD156" s="2">
        <f>ROUND(((((ET156*1.1))-((EU156*1.1)))+AE156),6)</f>
        <v>248.072</v>
      </c>
      <c r="AE156" s="2">
        <f>ROUND(((EU156*1.1)),6)</f>
        <v>24.716999999999999</v>
      </c>
      <c r="AF156" s="2">
        <f>ROUND(((EV156*1.1)),6)</f>
        <v>722.59</v>
      </c>
      <c r="AG156" s="2">
        <f t="shared" si="138"/>
        <v>0</v>
      </c>
      <c r="AH156" s="2">
        <f>((EW156*1.1))</f>
        <v>59.532000000000004</v>
      </c>
      <c r="AI156" s="2">
        <f>((EX156*1.1))</f>
        <v>0</v>
      </c>
      <c r="AJ156" s="2">
        <f t="shared" si="139"/>
        <v>0</v>
      </c>
      <c r="AK156" s="2">
        <v>1070.92</v>
      </c>
      <c r="AL156" s="2">
        <v>188.5</v>
      </c>
      <c r="AM156" s="2">
        <v>225.52</v>
      </c>
      <c r="AN156" s="2">
        <v>22.47</v>
      </c>
      <c r="AO156" s="2">
        <v>656.9</v>
      </c>
      <c r="AP156" s="2">
        <v>0</v>
      </c>
      <c r="AQ156" s="2">
        <v>54.12</v>
      </c>
      <c r="AR156" s="2">
        <v>0</v>
      </c>
      <c r="AS156" s="2">
        <v>0</v>
      </c>
      <c r="AT156" s="2">
        <v>112</v>
      </c>
      <c r="AU156" s="2">
        <v>70</v>
      </c>
      <c r="AV156" s="2">
        <v>1.0469999999999999</v>
      </c>
      <c r="AW156" s="2">
        <v>1</v>
      </c>
      <c r="AX156" s="2"/>
      <c r="AY156" s="2"/>
      <c r="AZ156" s="2">
        <v>1</v>
      </c>
      <c r="BA156" s="2">
        <v>1</v>
      </c>
      <c r="BB156" s="2">
        <v>1</v>
      </c>
      <c r="BC156" s="2">
        <v>1</v>
      </c>
      <c r="BD156" s="2" t="s">
        <v>4</v>
      </c>
      <c r="BE156" s="2" t="s">
        <v>4</v>
      </c>
      <c r="BF156" s="2" t="s">
        <v>4</v>
      </c>
      <c r="BG156" s="2" t="s">
        <v>4</v>
      </c>
      <c r="BH156" s="2">
        <v>0</v>
      </c>
      <c r="BI156" s="2">
        <v>2</v>
      </c>
      <c r="BJ156" s="2" t="s">
        <v>270</v>
      </c>
      <c r="BK156" s="2"/>
      <c r="BL156" s="2"/>
      <c r="BM156" s="2">
        <v>1726</v>
      </c>
      <c r="BN156" s="2">
        <v>0</v>
      </c>
      <c r="BO156" s="2" t="s">
        <v>4</v>
      </c>
      <c r="BP156" s="2">
        <v>0</v>
      </c>
      <c r="BQ156" s="2">
        <v>40</v>
      </c>
      <c r="BR156" s="2">
        <v>0</v>
      </c>
      <c r="BS156" s="2">
        <v>1</v>
      </c>
      <c r="BT156" s="2">
        <v>1</v>
      </c>
      <c r="BU156" s="2">
        <v>1</v>
      </c>
      <c r="BV156" s="2">
        <v>1</v>
      </c>
      <c r="BW156" s="2">
        <v>1</v>
      </c>
      <c r="BX156" s="2">
        <v>1</v>
      </c>
      <c r="BY156" s="2" t="s">
        <v>4</v>
      </c>
      <c r="BZ156" s="2">
        <v>112</v>
      </c>
      <c r="CA156" s="2">
        <v>70</v>
      </c>
      <c r="CB156" s="2" t="s">
        <v>4</v>
      </c>
      <c r="CC156" s="2"/>
      <c r="CD156" s="2"/>
      <c r="CE156" s="2">
        <v>30</v>
      </c>
      <c r="CF156" s="2">
        <v>0</v>
      </c>
      <c r="CG156" s="2">
        <v>0</v>
      </c>
      <c r="CH156" s="2"/>
      <c r="CI156" s="2"/>
      <c r="CJ156" s="2"/>
      <c r="CK156" s="2"/>
      <c r="CL156" s="2"/>
      <c r="CM156" s="2">
        <v>0</v>
      </c>
      <c r="CN156" s="2" t="s">
        <v>175</v>
      </c>
      <c r="CO156" s="2">
        <v>0</v>
      </c>
      <c r="CP156" s="2">
        <f t="shared" si="140"/>
        <v>36143.49</v>
      </c>
      <c r="CQ156" s="2">
        <f t="shared" si="141"/>
        <v>188.5</v>
      </c>
      <c r="CR156" s="2">
        <f>(ROUND((ROUND((((ET156*1.1))*AV156*1),2)*BB156),2)+ROUND((ROUND(((AE156-((EU156*1.1)))*AV156*1),2)*BS156),2))</f>
        <v>259.73</v>
      </c>
      <c r="CS156" s="2">
        <f t="shared" si="142"/>
        <v>25.88</v>
      </c>
      <c r="CT156" s="2">
        <f t="shared" si="143"/>
        <v>756.55</v>
      </c>
      <c r="CU156" s="2">
        <f t="shared" si="144"/>
        <v>0</v>
      </c>
      <c r="CV156" s="2">
        <f t="shared" si="145"/>
        <v>62.330004000000002</v>
      </c>
      <c r="CW156" s="2">
        <f t="shared" si="146"/>
        <v>0</v>
      </c>
      <c r="CX156" s="2">
        <f t="shared" si="147"/>
        <v>0</v>
      </c>
      <c r="CY156" s="2">
        <f>((S156*BZ156)/100)</f>
        <v>25420.136000000002</v>
      </c>
      <c r="CZ156" s="2">
        <f>((S156*CA156)/100)</f>
        <v>15887.584999999999</v>
      </c>
      <c r="DA156" s="2"/>
      <c r="DB156" s="2">
        <v>29</v>
      </c>
      <c r="DC156" s="2" t="s">
        <v>4</v>
      </c>
      <c r="DD156" s="2" t="s">
        <v>25</v>
      </c>
      <c r="DE156" s="2" t="s">
        <v>26</v>
      </c>
      <c r="DF156" s="2" t="s">
        <v>26</v>
      </c>
      <c r="DG156" s="2" t="s">
        <v>26</v>
      </c>
      <c r="DH156" s="2" t="s">
        <v>4</v>
      </c>
      <c r="DI156" s="2" t="s">
        <v>26</v>
      </c>
      <c r="DJ156" s="2" t="s">
        <v>26</v>
      </c>
      <c r="DK156" s="2" t="s">
        <v>4</v>
      </c>
      <c r="DL156" s="2" t="s">
        <v>4</v>
      </c>
      <c r="DM156" s="2" t="s">
        <v>4</v>
      </c>
      <c r="DN156" s="2">
        <v>0</v>
      </c>
      <c r="DO156" s="2">
        <v>0</v>
      </c>
      <c r="DP156" s="2">
        <v>1</v>
      </c>
      <c r="DQ156" s="2">
        <v>1</v>
      </c>
      <c r="DR156" s="2"/>
      <c r="DS156" s="2"/>
      <c r="DT156" s="2"/>
      <c r="DU156" s="2">
        <v>1003</v>
      </c>
      <c r="DV156" s="2" t="s">
        <v>269</v>
      </c>
      <c r="DW156" s="2" t="s">
        <v>269</v>
      </c>
      <c r="DX156" s="2">
        <v>100</v>
      </c>
      <c r="DY156" s="2"/>
      <c r="DZ156" s="2" t="s">
        <v>4</v>
      </c>
      <c r="EA156" s="2" t="s">
        <v>4</v>
      </c>
      <c r="EB156" s="2" t="s">
        <v>4</v>
      </c>
      <c r="EC156" s="2" t="s">
        <v>4</v>
      </c>
      <c r="ED156" s="2"/>
      <c r="EE156" s="2">
        <v>69254351</v>
      </c>
      <c r="EF156" s="2">
        <v>40</v>
      </c>
      <c r="EG156" s="2" t="s">
        <v>62</v>
      </c>
      <c r="EH156" s="2">
        <v>0</v>
      </c>
      <c r="EI156" s="2" t="s">
        <v>4</v>
      </c>
      <c r="EJ156" s="2">
        <v>2</v>
      </c>
      <c r="EK156" s="2">
        <v>1726</v>
      </c>
      <c r="EL156" s="2" t="s">
        <v>271</v>
      </c>
      <c r="EM156" s="2" t="s">
        <v>272</v>
      </c>
      <c r="EN156" s="2"/>
      <c r="EO156" s="2" t="s">
        <v>176</v>
      </c>
      <c r="EP156" s="2"/>
      <c r="EQ156" s="2">
        <v>0</v>
      </c>
      <c r="ER156" s="2">
        <v>1070.92</v>
      </c>
      <c r="ES156" s="2">
        <v>188.5</v>
      </c>
      <c r="ET156" s="2">
        <v>225.52</v>
      </c>
      <c r="EU156" s="2">
        <v>22.47</v>
      </c>
      <c r="EV156" s="2">
        <v>656.9</v>
      </c>
      <c r="EW156" s="2">
        <v>54.12</v>
      </c>
      <c r="EX156" s="2">
        <v>0</v>
      </c>
      <c r="EY156" s="2">
        <v>0</v>
      </c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>
        <v>0</v>
      </c>
      <c r="FR156" s="2">
        <f t="shared" si="148"/>
        <v>0</v>
      </c>
      <c r="FS156" s="2">
        <v>0</v>
      </c>
      <c r="FT156" s="2"/>
      <c r="FU156" s="2"/>
      <c r="FV156" s="2"/>
      <c r="FW156" s="2"/>
      <c r="FX156" s="2">
        <v>112</v>
      </c>
      <c r="FY156" s="2">
        <v>70</v>
      </c>
      <c r="FZ156" s="2"/>
      <c r="GA156" s="2" t="s">
        <v>4</v>
      </c>
      <c r="GB156" s="2"/>
      <c r="GC156" s="2"/>
      <c r="GD156" s="2">
        <v>0</v>
      </c>
      <c r="GE156" s="2"/>
      <c r="GF156" s="2">
        <v>1797890766</v>
      </c>
      <c r="GG156" s="2">
        <v>2</v>
      </c>
      <c r="GH156" s="2">
        <v>1</v>
      </c>
      <c r="GI156" s="2">
        <v>-2</v>
      </c>
      <c r="GJ156" s="2">
        <v>0</v>
      </c>
      <c r="GK156" s="2">
        <f>ROUND(R156*(R12)/100,2)</f>
        <v>1358.63</v>
      </c>
      <c r="GL156" s="2">
        <f t="shared" si="149"/>
        <v>0</v>
      </c>
      <c r="GM156" s="2">
        <f t="shared" si="150"/>
        <v>78809.850000000006</v>
      </c>
      <c r="GN156" s="2">
        <f t="shared" si="151"/>
        <v>0</v>
      </c>
      <c r="GO156" s="2">
        <f t="shared" si="152"/>
        <v>78809.850000000006</v>
      </c>
      <c r="GP156" s="2">
        <f t="shared" si="153"/>
        <v>0</v>
      </c>
      <c r="GQ156" s="2"/>
      <c r="GR156" s="2">
        <v>0</v>
      </c>
      <c r="GS156" s="2">
        <v>3</v>
      </c>
      <c r="GT156" s="2">
        <v>0</v>
      </c>
      <c r="GU156" s="2" t="s">
        <v>4</v>
      </c>
      <c r="GV156" s="2">
        <f t="shared" si="154"/>
        <v>0</v>
      </c>
      <c r="GW156" s="2">
        <v>1</v>
      </c>
      <c r="GX156" s="2">
        <f t="shared" si="155"/>
        <v>0</v>
      </c>
      <c r="GY156" s="2"/>
      <c r="GZ156" s="2"/>
      <c r="HA156" s="2">
        <v>0</v>
      </c>
      <c r="HB156" s="2">
        <v>0</v>
      </c>
      <c r="HC156" s="2">
        <f t="shared" si="156"/>
        <v>0</v>
      </c>
      <c r="HD156" s="2"/>
      <c r="HE156" s="2" t="s">
        <v>4</v>
      </c>
      <c r="HF156" s="2" t="s">
        <v>4</v>
      </c>
      <c r="HG156" s="2"/>
      <c r="HH156" s="2"/>
      <c r="HI156" s="2"/>
      <c r="HJ156" s="2"/>
      <c r="HK156" s="2"/>
      <c r="HL156" s="2"/>
      <c r="HM156" s="2" t="s">
        <v>4</v>
      </c>
      <c r="HN156" s="2" t="s">
        <v>4</v>
      </c>
      <c r="HO156" s="2" t="s">
        <v>4</v>
      </c>
      <c r="HP156" s="2" t="s">
        <v>4</v>
      </c>
      <c r="HQ156" s="2" t="s">
        <v>4</v>
      </c>
      <c r="HR156" s="2"/>
      <c r="HS156" s="2"/>
      <c r="HT156" s="2"/>
      <c r="HU156" s="2"/>
      <c r="HV156" s="2"/>
      <c r="HW156" s="2"/>
      <c r="HX156" s="2"/>
      <c r="HY156" s="2"/>
      <c r="HZ156" s="2"/>
      <c r="IA156" s="2"/>
      <c r="IB156" s="2"/>
      <c r="IC156" s="2"/>
      <c r="ID156" s="2"/>
      <c r="IE156" s="2"/>
      <c r="IF156" s="2"/>
      <c r="IG156" s="2"/>
      <c r="IH156" s="2"/>
      <c r="II156" s="2"/>
      <c r="IJ156" s="2"/>
      <c r="IK156" s="2">
        <v>0</v>
      </c>
      <c r="IL156" s="2"/>
      <c r="IM156" s="2"/>
      <c r="IN156" s="2"/>
      <c r="IO156" s="2"/>
      <c r="IP156" s="2"/>
      <c r="IQ156" s="2"/>
      <c r="IR156" s="2"/>
      <c r="IS156" s="2"/>
      <c r="IT156" s="2"/>
      <c r="IU156" s="2"/>
    </row>
    <row r="157" spans="1:255">
      <c r="A157">
        <v>17</v>
      </c>
      <c r="B157">
        <v>1</v>
      </c>
      <c r="C157">
        <f>ROW(SmtRes!A266)</f>
        <v>266</v>
      </c>
      <c r="D157">
        <f>ROW(EtalonRes!A268)</f>
        <v>268</v>
      </c>
      <c r="E157" t="s">
        <v>266</v>
      </c>
      <c r="F157" t="s">
        <v>267</v>
      </c>
      <c r="G157" t="s">
        <v>268</v>
      </c>
      <c r="H157" t="s">
        <v>269</v>
      </c>
      <c r="I157">
        <f>ROUND((1500*2)/100,9)</f>
        <v>30</v>
      </c>
      <c r="J157">
        <v>0</v>
      </c>
      <c r="K157">
        <f>ROUND((1500*2)/100,9)</f>
        <v>30</v>
      </c>
      <c r="O157">
        <f t="shared" si="127"/>
        <v>1196384.71</v>
      </c>
      <c r="P157">
        <f t="shared" si="128"/>
        <v>34438.949999999997</v>
      </c>
      <c r="Q157">
        <f>(ROUND((ROUND((((ET157*1.1))*AV157*I157),2)*BB157),2)+ROUND((ROUND(((AE157-((EU157*1.1)))*AV157*I157),2)*BS157),2))</f>
        <v>102697.77</v>
      </c>
      <c r="R157">
        <f t="shared" si="129"/>
        <v>36232.720000000001</v>
      </c>
      <c r="S157">
        <f t="shared" si="130"/>
        <v>1059247.99</v>
      </c>
      <c r="T157">
        <f t="shared" si="131"/>
        <v>0</v>
      </c>
      <c r="U157">
        <f t="shared" si="132"/>
        <v>1869.90012</v>
      </c>
      <c r="V157">
        <f t="shared" si="133"/>
        <v>0</v>
      </c>
      <c r="W157">
        <f t="shared" si="134"/>
        <v>0</v>
      </c>
      <c r="X157">
        <f t="shared" si="135"/>
        <v>974508.15</v>
      </c>
      <c r="Y157">
        <f t="shared" si="136"/>
        <v>455476.64</v>
      </c>
      <c r="AA157">
        <v>70335976</v>
      </c>
      <c r="AB157">
        <f t="shared" si="137"/>
        <v>1159.162</v>
      </c>
      <c r="AC157">
        <f>ROUND(((ES157*1)),6)</f>
        <v>188.5</v>
      </c>
      <c r="AD157">
        <f>ROUND(((((ET157*1.1))-((EU157*1.1)))+AE157),6)</f>
        <v>248.072</v>
      </c>
      <c r="AE157">
        <f>ROUND(((EU157*1.1)),6)</f>
        <v>24.716999999999999</v>
      </c>
      <c r="AF157">
        <f>ROUND(((EV157*1.1)),6)</f>
        <v>722.59</v>
      </c>
      <c r="AG157">
        <f t="shared" si="138"/>
        <v>0</v>
      </c>
      <c r="AH157">
        <f>((EW157*1.1))</f>
        <v>59.532000000000004</v>
      </c>
      <c r="AI157">
        <f>((EX157*1.1))</f>
        <v>0</v>
      </c>
      <c r="AJ157">
        <f t="shared" si="139"/>
        <v>0</v>
      </c>
      <c r="AK157">
        <v>1070.92</v>
      </c>
      <c r="AL157">
        <v>188.5</v>
      </c>
      <c r="AM157">
        <v>225.52</v>
      </c>
      <c r="AN157">
        <v>22.47</v>
      </c>
      <c r="AO157">
        <v>656.9</v>
      </c>
      <c r="AP157">
        <v>0</v>
      </c>
      <c r="AQ157">
        <v>54.12</v>
      </c>
      <c r="AR157">
        <v>0</v>
      </c>
      <c r="AS157">
        <v>0</v>
      </c>
      <c r="AT157">
        <v>92</v>
      </c>
      <c r="AU157">
        <v>43</v>
      </c>
      <c r="AV157">
        <v>1.0469999999999999</v>
      </c>
      <c r="AW157">
        <v>1</v>
      </c>
      <c r="AZ157">
        <v>1</v>
      </c>
      <c r="BA157">
        <v>46.67</v>
      </c>
      <c r="BB157">
        <v>13.18</v>
      </c>
      <c r="BC157">
        <v>6.09</v>
      </c>
      <c r="BD157" t="s">
        <v>4</v>
      </c>
      <c r="BE157" t="s">
        <v>4</v>
      </c>
      <c r="BF157" t="s">
        <v>4</v>
      </c>
      <c r="BG157" t="s">
        <v>4</v>
      </c>
      <c r="BH157">
        <v>0</v>
      </c>
      <c r="BI157">
        <v>2</v>
      </c>
      <c r="BJ157" t="s">
        <v>270</v>
      </c>
      <c r="BM157">
        <v>1726</v>
      </c>
      <c r="BN157">
        <v>0</v>
      </c>
      <c r="BO157" t="s">
        <v>267</v>
      </c>
      <c r="BP157">
        <v>1</v>
      </c>
      <c r="BQ157">
        <v>40</v>
      </c>
      <c r="BR157">
        <v>0</v>
      </c>
      <c r="BS157">
        <v>46.67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4</v>
      </c>
      <c r="BZ157">
        <v>92</v>
      </c>
      <c r="CA157">
        <v>43</v>
      </c>
      <c r="CB157" t="s">
        <v>4</v>
      </c>
      <c r="CE157">
        <v>30</v>
      </c>
      <c r="CF157">
        <v>0</v>
      </c>
      <c r="CG157">
        <v>0</v>
      </c>
      <c r="CM157">
        <v>0</v>
      </c>
      <c r="CN157" t="s">
        <v>175</v>
      </c>
      <c r="CO157">
        <v>0</v>
      </c>
      <c r="CP157">
        <f t="shared" si="140"/>
        <v>1196384.71</v>
      </c>
      <c r="CQ157">
        <f t="shared" si="141"/>
        <v>1147.97</v>
      </c>
      <c r="CR157">
        <f>(ROUND((ROUND((((ET157*1.1))*AV157*1),2)*BB157),2)+ROUND((ROUND(((AE157-((EU157*1.1)))*AV157*1),2)*BS157),2))</f>
        <v>3423.24</v>
      </c>
      <c r="CS157">
        <f t="shared" si="142"/>
        <v>1207.82</v>
      </c>
      <c r="CT157">
        <f t="shared" si="143"/>
        <v>35308.19</v>
      </c>
      <c r="CU157">
        <f t="shared" si="144"/>
        <v>0</v>
      </c>
      <c r="CV157">
        <f t="shared" si="145"/>
        <v>62.330004000000002</v>
      </c>
      <c r="CW157">
        <f t="shared" si="146"/>
        <v>0</v>
      </c>
      <c r="CX157">
        <f t="shared" si="147"/>
        <v>0</v>
      </c>
      <c r="CY157">
        <f>S157*(BZ157/100)</f>
        <v>974508.15080000006</v>
      </c>
      <c r="CZ157">
        <f>S157*(CA157/100)</f>
        <v>455476.63569999998</v>
      </c>
      <c r="DB157">
        <v>30</v>
      </c>
      <c r="DC157" t="s">
        <v>4</v>
      </c>
      <c r="DD157" t="s">
        <v>25</v>
      </c>
      <c r="DE157" t="s">
        <v>26</v>
      </c>
      <c r="DF157" t="s">
        <v>26</v>
      </c>
      <c r="DG157" t="s">
        <v>26</v>
      </c>
      <c r="DH157" t="s">
        <v>4</v>
      </c>
      <c r="DI157" t="s">
        <v>26</v>
      </c>
      <c r="DJ157" t="s">
        <v>26</v>
      </c>
      <c r="DK157" t="s">
        <v>4</v>
      </c>
      <c r="DL157" t="s">
        <v>4</v>
      </c>
      <c r="DM157" t="s">
        <v>4</v>
      </c>
      <c r="DN157">
        <v>112</v>
      </c>
      <c r="DO157">
        <v>70</v>
      </c>
      <c r="DP157">
        <v>1.0469999999999999</v>
      </c>
      <c r="DQ157">
        <v>1</v>
      </c>
      <c r="DU157">
        <v>1003</v>
      </c>
      <c r="DV157" t="s">
        <v>269</v>
      </c>
      <c r="DW157" t="s">
        <v>269</v>
      </c>
      <c r="DX157">
        <v>100</v>
      </c>
      <c r="DZ157" t="s">
        <v>4</v>
      </c>
      <c r="EA157" t="s">
        <v>4</v>
      </c>
      <c r="EB157" t="s">
        <v>4</v>
      </c>
      <c r="EC157" t="s">
        <v>4</v>
      </c>
      <c r="EE157">
        <v>69254351</v>
      </c>
      <c r="EF157">
        <v>40</v>
      </c>
      <c r="EG157" t="s">
        <v>62</v>
      </c>
      <c r="EH157">
        <v>0</v>
      </c>
      <c r="EI157" t="s">
        <v>4</v>
      </c>
      <c r="EJ157">
        <v>2</v>
      </c>
      <c r="EK157">
        <v>1726</v>
      </c>
      <c r="EL157" t="s">
        <v>271</v>
      </c>
      <c r="EM157" t="s">
        <v>272</v>
      </c>
      <c r="EO157" t="s">
        <v>176</v>
      </c>
      <c r="EQ157">
        <v>0</v>
      </c>
      <c r="ER157">
        <v>1070.92</v>
      </c>
      <c r="ES157">
        <v>188.5</v>
      </c>
      <c r="ET157">
        <v>225.52</v>
      </c>
      <c r="EU157">
        <v>22.47</v>
      </c>
      <c r="EV157">
        <v>656.9</v>
      </c>
      <c r="EW157">
        <v>54.12</v>
      </c>
      <c r="EX157">
        <v>0</v>
      </c>
      <c r="EY157">
        <v>0</v>
      </c>
      <c r="FQ157">
        <v>0</v>
      </c>
      <c r="FR157">
        <f t="shared" si="148"/>
        <v>0</v>
      </c>
      <c r="FS157">
        <v>0</v>
      </c>
      <c r="FX157">
        <v>112</v>
      </c>
      <c r="FY157">
        <v>70</v>
      </c>
      <c r="GA157" t="s">
        <v>4</v>
      </c>
      <c r="GD157">
        <v>0</v>
      </c>
      <c r="GF157">
        <v>1797890766</v>
      </c>
      <c r="GG157">
        <v>2</v>
      </c>
      <c r="GH157">
        <v>1</v>
      </c>
      <c r="GI157">
        <v>2</v>
      </c>
      <c r="GJ157">
        <v>0</v>
      </c>
      <c r="GK157">
        <f>ROUND(R157*(S12)/100,2)</f>
        <v>57972.35</v>
      </c>
      <c r="GL157">
        <f t="shared" si="149"/>
        <v>0</v>
      </c>
      <c r="GM157">
        <f t="shared" si="150"/>
        <v>2684341.85</v>
      </c>
      <c r="GN157">
        <f t="shared" si="151"/>
        <v>0</v>
      </c>
      <c r="GO157">
        <f t="shared" si="152"/>
        <v>2684341.85</v>
      </c>
      <c r="GP157">
        <f t="shared" si="153"/>
        <v>0</v>
      </c>
      <c r="GR157">
        <v>0</v>
      </c>
      <c r="GS157">
        <v>3</v>
      </c>
      <c r="GT157">
        <v>0</v>
      </c>
      <c r="GU157" t="s">
        <v>4</v>
      </c>
      <c r="GV157">
        <f t="shared" si="154"/>
        <v>0</v>
      </c>
      <c r="GW157">
        <v>1</v>
      </c>
      <c r="GX157">
        <f t="shared" si="155"/>
        <v>0</v>
      </c>
      <c r="HA157">
        <v>0</v>
      </c>
      <c r="HB157">
        <v>0</v>
      </c>
      <c r="HC157">
        <f t="shared" si="156"/>
        <v>0</v>
      </c>
      <c r="HE157" t="s">
        <v>4</v>
      </c>
      <c r="HF157" t="s">
        <v>4</v>
      </c>
      <c r="HM157" t="s">
        <v>4</v>
      </c>
      <c r="HN157" t="s">
        <v>4</v>
      </c>
      <c r="HO157" t="s">
        <v>4</v>
      </c>
      <c r="HP157" t="s">
        <v>4</v>
      </c>
      <c r="HQ157" t="s">
        <v>4</v>
      </c>
      <c r="IK157">
        <v>0</v>
      </c>
    </row>
    <row r="158" spans="1:255">
      <c r="A158" s="2">
        <v>18</v>
      </c>
      <c r="B158" s="2">
        <v>1</v>
      </c>
      <c r="C158" s="2">
        <v>251</v>
      </c>
      <c r="D158" s="2"/>
      <c r="E158" s="2" t="s">
        <v>273</v>
      </c>
      <c r="F158" s="2" t="s">
        <v>274</v>
      </c>
      <c r="G158" s="2" t="s">
        <v>275</v>
      </c>
      <c r="H158" s="2" t="s">
        <v>236</v>
      </c>
      <c r="I158" s="2">
        <f>I156*J158</f>
        <v>9.18</v>
      </c>
      <c r="J158" s="2">
        <v>0.30599999999999999</v>
      </c>
      <c r="K158" s="2">
        <v>0.30599999999999999</v>
      </c>
      <c r="L158" s="2"/>
      <c r="M158" s="2"/>
      <c r="N158" s="2"/>
      <c r="O158" s="2">
        <f t="shared" si="127"/>
        <v>1002688.07</v>
      </c>
      <c r="P158" s="2">
        <f t="shared" si="128"/>
        <v>1002688.07</v>
      </c>
      <c r="Q158" s="2">
        <f>(ROUND((ROUND(((ET158)*AV158*I158),2)*BB158),2)+ROUND((ROUND(((AE158-(EU158))*AV158*I158),2)*BS158),2))</f>
        <v>0</v>
      </c>
      <c r="R158" s="2">
        <f t="shared" si="129"/>
        <v>0</v>
      </c>
      <c r="S158" s="2">
        <f t="shared" si="130"/>
        <v>0</v>
      </c>
      <c r="T158" s="2">
        <f t="shared" si="131"/>
        <v>0</v>
      </c>
      <c r="U158" s="2">
        <f t="shared" si="132"/>
        <v>0</v>
      </c>
      <c r="V158" s="2">
        <f t="shared" si="133"/>
        <v>0</v>
      </c>
      <c r="W158" s="2">
        <f t="shared" si="134"/>
        <v>0</v>
      </c>
      <c r="X158" s="2">
        <f t="shared" si="135"/>
        <v>0</v>
      </c>
      <c r="Y158" s="2">
        <f t="shared" si="136"/>
        <v>0</v>
      </c>
      <c r="Z158" s="2"/>
      <c r="AA158" s="2">
        <v>70335979</v>
      </c>
      <c r="AB158" s="2">
        <f t="shared" si="137"/>
        <v>109225.28</v>
      </c>
      <c r="AC158" s="2">
        <f>ROUND((ES158),6)</f>
        <v>109225.28</v>
      </c>
      <c r="AD158" s="2">
        <f>ROUND((((ET158)-(EU158))+AE158),6)</f>
        <v>0</v>
      </c>
      <c r="AE158" s="2">
        <f>ROUND((EU158),6)</f>
        <v>0</v>
      </c>
      <c r="AF158" s="2">
        <f>ROUND((EV158),6)</f>
        <v>0</v>
      </c>
      <c r="AG158" s="2">
        <f t="shared" si="138"/>
        <v>0</v>
      </c>
      <c r="AH158" s="2">
        <f>(EW158)</f>
        <v>0</v>
      </c>
      <c r="AI158" s="2">
        <f>(EX158)</f>
        <v>0</v>
      </c>
      <c r="AJ158" s="2">
        <f t="shared" si="139"/>
        <v>0</v>
      </c>
      <c r="AK158" s="2">
        <v>109225.28</v>
      </c>
      <c r="AL158" s="2">
        <v>109225.28</v>
      </c>
      <c r="AM158" s="2">
        <v>0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112</v>
      </c>
      <c r="AU158" s="2">
        <v>70</v>
      </c>
      <c r="AV158" s="2">
        <v>1.0469999999999999</v>
      </c>
      <c r="AW158" s="2">
        <v>1</v>
      </c>
      <c r="AX158" s="2"/>
      <c r="AY158" s="2"/>
      <c r="AZ158" s="2">
        <v>1</v>
      </c>
      <c r="BA158" s="2">
        <v>1</v>
      </c>
      <c r="BB158" s="2">
        <v>1</v>
      </c>
      <c r="BC158" s="2">
        <v>1</v>
      </c>
      <c r="BD158" s="2" t="s">
        <v>4</v>
      </c>
      <c r="BE158" s="2" t="s">
        <v>4</v>
      </c>
      <c r="BF158" s="2" t="s">
        <v>4</v>
      </c>
      <c r="BG158" s="2" t="s">
        <v>4</v>
      </c>
      <c r="BH158" s="2">
        <v>3</v>
      </c>
      <c r="BI158" s="2">
        <v>2</v>
      </c>
      <c r="BJ158" s="2" t="s">
        <v>276</v>
      </c>
      <c r="BK158" s="2"/>
      <c r="BL158" s="2"/>
      <c r="BM158" s="2">
        <v>1726</v>
      </c>
      <c r="BN158" s="2">
        <v>0</v>
      </c>
      <c r="BO158" s="2" t="s">
        <v>4</v>
      </c>
      <c r="BP158" s="2">
        <v>0</v>
      </c>
      <c r="BQ158" s="2">
        <v>40</v>
      </c>
      <c r="BR158" s="2">
        <v>0</v>
      </c>
      <c r="BS158" s="2">
        <v>1</v>
      </c>
      <c r="BT158" s="2">
        <v>1</v>
      </c>
      <c r="BU158" s="2">
        <v>1</v>
      </c>
      <c r="BV158" s="2">
        <v>1</v>
      </c>
      <c r="BW158" s="2">
        <v>1</v>
      </c>
      <c r="BX158" s="2">
        <v>1</v>
      </c>
      <c r="BY158" s="2" t="s">
        <v>4</v>
      </c>
      <c r="BZ158" s="2">
        <v>112</v>
      </c>
      <c r="CA158" s="2">
        <v>70</v>
      </c>
      <c r="CB158" s="2" t="s">
        <v>4</v>
      </c>
      <c r="CC158" s="2"/>
      <c r="CD158" s="2"/>
      <c r="CE158" s="2">
        <v>30</v>
      </c>
      <c r="CF158" s="2">
        <v>0</v>
      </c>
      <c r="CG158" s="2">
        <v>0</v>
      </c>
      <c r="CH158" s="2"/>
      <c r="CI158" s="2"/>
      <c r="CJ158" s="2"/>
      <c r="CK158" s="2"/>
      <c r="CL158" s="2"/>
      <c r="CM158" s="2">
        <v>0</v>
      </c>
      <c r="CN158" s="2" t="s">
        <v>175</v>
      </c>
      <c r="CO158" s="2">
        <v>0</v>
      </c>
      <c r="CP158" s="2">
        <f t="shared" si="140"/>
        <v>1002688.07</v>
      </c>
      <c r="CQ158" s="2">
        <f t="shared" si="141"/>
        <v>109225.28</v>
      </c>
      <c r="CR158" s="2">
        <f>(ROUND((ROUND(((ET158)*AV158*1),2)*BB158),2)+ROUND((ROUND(((AE158-(EU158))*AV158*1),2)*BS158),2))</f>
        <v>0</v>
      </c>
      <c r="CS158" s="2">
        <f t="shared" si="142"/>
        <v>0</v>
      </c>
      <c r="CT158" s="2">
        <f t="shared" si="143"/>
        <v>0</v>
      </c>
      <c r="CU158" s="2">
        <f t="shared" si="144"/>
        <v>0</v>
      </c>
      <c r="CV158" s="2">
        <f t="shared" si="145"/>
        <v>0</v>
      </c>
      <c r="CW158" s="2">
        <f t="shared" si="146"/>
        <v>0</v>
      </c>
      <c r="CX158" s="2">
        <f t="shared" si="147"/>
        <v>0</v>
      </c>
      <c r="CY158" s="2">
        <f>((S158*BZ158)/100)</f>
        <v>0</v>
      </c>
      <c r="CZ158" s="2">
        <f>((S158*CA158)/100)</f>
        <v>0</v>
      </c>
      <c r="DA158" s="2"/>
      <c r="DB158" s="2"/>
      <c r="DC158" s="2" t="s">
        <v>4</v>
      </c>
      <c r="DD158" s="2" t="s">
        <v>4</v>
      </c>
      <c r="DE158" s="2" t="s">
        <v>4</v>
      </c>
      <c r="DF158" s="2" t="s">
        <v>4</v>
      </c>
      <c r="DG158" s="2" t="s">
        <v>4</v>
      </c>
      <c r="DH158" s="2" t="s">
        <v>4</v>
      </c>
      <c r="DI158" s="2" t="s">
        <v>4</v>
      </c>
      <c r="DJ158" s="2" t="s">
        <v>4</v>
      </c>
      <c r="DK158" s="2" t="s">
        <v>4</v>
      </c>
      <c r="DL158" s="2" t="s">
        <v>4</v>
      </c>
      <c r="DM158" s="2" t="s">
        <v>4</v>
      </c>
      <c r="DN158" s="2">
        <v>0</v>
      </c>
      <c r="DO158" s="2">
        <v>0</v>
      </c>
      <c r="DP158" s="2">
        <v>1</v>
      </c>
      <c r="DQ158" s="2">
        <v>1</v>
      </c>
      <c r="DR158" s="2"/>
      <c r="DS158" s="2"/>
      <c r="DT158" s="2"/>
      <c r="DU158" s="2">
        <v>1003</v>
      </c>
      <c r="DV158" s="2" t="s">
        <v>236</v>
      </c>
      <c r="DW158" s="2" t="s">
        <v>236</v>
      </c>
      <c r="DX158" s="2">
        <v>1000</v>
      </c>
      <c r="DY158" s="2"/>
      <c r="DZ158" s="2" t="s">
        <v>4</v>
      </c>
      <c r="EA158" s="2" t="s">
        <v>4</v>
      </c>
      <c r="EB158" s="2" t="s">
        <v>4</v>
      </c>
      <c r="EC158" s="2" t="s">
        <v>4</v>
      </c>
      <c r="ED158" s="2"/>
      <c r="EE158" s="2">
        <v>69254351</v>
      </c>
      <c r="EF158" s="2">
        <v>40</v>
      </c>
      <c r="EG158" s="2" t="s">
        <v>62</v>
      </c>
      <c r="EH158" s="2">
        <v>0</v>
      </c>
      <c r="EI158" s="2" t="s">
        <v>4</v>
      </c>
      <c r="EJ158" s="2">
        <v>2</v>
      </c>
      <c r="EK158" s="2">
        <v>1726</v>
      </c>
      <c r="EL158" s="2" t="s">
        <v>271</v>
      </c>
      <c r="EM158" s="2" t="s">
        <v>272</v>
      </c>
      <c r="EN158" s="2"/>
      <c r="EO158" s="2" t="s">
        <v>176</v>
      </c>
      <c r="EP158" s="2"/>
      <c r="EQ158" s="2">
        <v>0</v>
      </c>
      <c r="ER158" s="2">
        <v>109225.28</v>
      </c>
      <c r="ES158" s="2">
        <v>109225.28</v>
      </c>
      <c r="ET158" s="2">
        <v>0</v>
      </c>
      <c r="EU158" s="2">
        <v>0</v>
      </c>
      <c r="EV158" s="2">
        <v>0</v>
      </c>
      <c r="EW158" s="2">
        <v>0</v>
      </c>
      <c r="EX158" s="2">
        <v>0</v>
      </c>
      <c r="EY158" s="2"/>
      <c r="EZ158" s="2"/>
      <c r="FA158" s="2"/>
      <c r="FB158" s="2"/>
      <c r="FC158" s="2"/>
      <c r="FD158" s="2"/>
      <c r="FE158" s="2"/>
      <c r="FF158" s="2"/>
      <c r="FG158" s="2"/>
      <c r="FH158" s="2"/>
      <c r="FI158" s="2"/>
      <c r="FJ158" s="2"/>
      <c r="FK158" s="2"/>
      <c r="FL158" s="2"/>
      <c r="FM158" s="2"/>
      <c r="FN158" s="2"/>
      <c r="FO158" s="2"/>
      <c r="FP158" s="2"/>
      <c r="FQ158" s="2">
        <v>0</v>
      </c>
      <c r="FR158" s="2">
        <f t="shared" si="148"/>
        <v>0</v>
      </c>
      <c r="FS158" s="2">
        <v>0</v>
      </c>
      <c r="FT158" s="2"/>
      <c r="FU158" s="2"/>
      <c r="FV158" s="2"/>
      <c r="FW158" s="2"/>
      <c r="FX158" s="2">
        <v>112</v>
      </c>
      <c r="FY158" s="2">
        <v>70</v>
      </c>
      <c r="FZ158" s="2"/>
      <c r="GA158" s="2" t="s">
        <v>4</v>
      </c>
      <c r="GB158" s="2"/>
      <c r="GC158" s="2"/>
      <c r="GD158" s="2">
        <v>0</v>
      </c>
      <c r="GE158" s="2"/>
      <c r="GF158" s="2">
        <v>241870239</v>
      </c>
      <c r="GG158" s="2">
        <v>2</v>
      </c>
      <c r="GH158" s="2">
        <v>1</v>
      </c>
      <c r="GI158" s="2">
        <v>-2</v>
      </c>
      <c r="GJ158" s="2">
        <v>0</v>
      </c>
      <c r="GK158" s="2">
        <f>ROUND(R158*(R12)/100,2)</f>
        <v>0</v>
      </c>
      <c r="GL158" s="2">
        <f t="shared" si="149"/>
        <v>0</v>
      </c>
      <c r="GM158" s="2">
        <f t="shared" si="150"/>
        <v>1002688.07</v>
      </c>
      <c r="GN158" s="2">
        <f t="shared" si="151"/>
        <v>0</v>
      </c>
      <c r="GO158" s="2">
        <f t="shared" si="152"/>
        <v>1002688.07</v>
      </c>
      <c r="GP158" s="2">
        <f t="shared" si="153"/>
        <v>0</v>
      </c>
      <c r="GQ158" s="2"/>
      <c r="GR158" s="2">
        <v>0</v>
      </c>
      <c r="GS158" s="2">
        <v>3</v>
      </c>
      <c r="GT158" s="2">
        <v>0</v>
      </c>
      <c r="GU158" s="2" t="s">
        <v>4</v>
      </c>
      <c r="GV158" s="2">
        <f t="shared" si="154"/>
        <v>0</v>
      </c>
      <c r="GW158" s="2">
        <v>1</v>
      </c>
      <c r="GX158" s="2">
        <f t="shared" si="155"/>
        <v>0</v>
      </c>
      <c r="GY158" s="2"/>
      <c r="GZ158" s="2"/>
      <c r="HA158" s="2">
        <v>0</v>
      </c>
      <c r="HB158" s="2">
        <v>0</v>
      </c>
      <c r="HC158" s="2">
        <f t="shared" si="156"/>
        <v>0</v>
      </c>
      <c r="HD158" s="2"/>
      <c r="HE158" s="2" t="s">
        <v>4</v>
      </c>
      <c r="HF158" s="2" t="s">
        <v>4</v>
      </c>
      <c r="HG158" s="2"/>
      <c r="HH158" s="2"/>
      <c r="HI158" s="2"/>
      <c r="HJ158" s="2"/>
      <c r="HK158" s="2"/>
      <c r="HL158" s="2"/>
      <c r="HM158" s="2" t="s">
        <v>25</v>
      </c>
      <c r="HN158" s="2" t="s">
        <v>4</v>
      </c>
      <c r="HO158" s="2" t="s">
        <v>4</v>
      </c>
      <c r="HP158" s="2" t="s">
        <v>4</v>
      </c>
      <c r="HQ158" s="2" t="s">
        <v>4</v>
      </c>
      <c r="HR158" s="2"/>
      <c r="HS158" s="2"/>
      <c r="HT158" s="2"/>
      <c r="HU158" s="2"/>
      <c r="HV158" s="2"/>
      <c r="HW158" s="2"/>
      <c r="HX158" s="2"/>
      <c r="HY158" s="2"/>
      <c r="HZ158" s="2"/>
      <c r="IA158" s="2"/>
      <c r="IB158" s="2"/>
      <c r="IC158" s="2"/>
      <c r="ID158" s="2"/>
      <c r="IE158" s="2"/>
      <c r="IF158" s="2"/>
      <c r="IG158" s="2"/>
      <c r="IH158" s="2"/>
      <c r="II158" s="2"/>
      <c r="IJ158" s="2"/>
      <c r="IK158" s="2">
        <v>0</v>
      </c>
      <c r="IL158" s="2"/>
      <c r="IM158" s="2"/>
      <c r="IN158" s="2"/>
      <c r="IO158" s="2"/>
      <c r="IP158" s="2"/>
      <c r="IQ158" s="2"/>
      <c r="IR158" s="2"/>
      <c r="IS158" s="2"/>
      <c r="IT158" s="2"/>
      <c r="IU158" s="2"/>
    </row>
    <row r="159" spans="1:255">
      <c r="A159">
        <v>18</v>
      </c>
      <c r="B159">
        <v>1</v>
      </c>
      <c r="C159">
        <v>266</v>
      </c>
      <c r="E159" t="s">
        <v>273</v>
      </c>
      <c r="F159" t="s">
        <v>274</v>
      </c>
      <c r="G159" t="s">
        <v>275</v>
      </c>
      <c r="H159" t="s">
        <v>236</v>
      </c>
      <c r="I159">
        <f>I157*J159</f>
        <v>9.18</v>
      </c>
      <c r="J159">
        <v>0.30599999999999999</v>
      </c>
      <c r="K159">
        <v>0.30599999999999999</v>
      </c>
      <c r="O159">
        <f t="shared" si="127"/>
        <v>8703332.4499999993</v>
      </c>
      <c r="P159">
        <f t="shared" si="128"/>
        <v>8703332.4499999993</v>
      </c>
      <c r="Q159">
        <f>(ROUND((ROUND(((ET159)*AV159*I159),2)*BB159),2)+ROUND((ROUND(((AE159-(EU159))*AV159*I159),2)*BS159),2))</f>
        <v>0</v>
      </c>
      <c r="R159">
        <f t="shared" si="129"/>
        <v>0</v>
      </c>
      <c r="S159">
        <f t="shared" si="130"/>
        <v>0</v>
      </c>
      <c r="T159">
        <f t="shared" si="131"/>
        <v>0</v>
      </c>
      <c r="U159">
        <f t="shared" si="132"/>
        <v>0</v>
      </c>
      <c r="V159">
        <f t="shared" si="133"/>
        <v>0</v>
      </c>
      <c r="W159">
        <f t="shared" si="134"/>
        <v>0</v>
      </c>
      <c r="X159">
        <f t="shared" si="135"/>
        <v>0</v>
      </c>
      <c r="Y159">
        <f t="shared" si="136"/>
        <v>0</v>
      </c>
      <c r="AA159">
        <v>70335976</v>
      </c>
      <c r="AB159">
        <f t="shared" si="137"/>
        <v>109225.28</v>
      </c>
      <c r="AC159">
        <f>ROUND((ES159),6)</f>
        <v>109225.28</v>
      </c>
      <c r="AD159">
        <f>ROUND((((ET159)-(EU159))+AE159),6)</f>
        <v>0</v>
      </c>
      <c r="AE159">
        <f>ROUND((EU159),6)</f>
        <v>0</v>
      </c>
      <c r="AF159">
        <f>ROUND((EV159),6)</f>
        <v>0</v>
      </c>
      <c r="AG159">
        <f t="shared" si="138"/>
        <v>0</v>
      </c>
      <c r="AH159">
        <f>(EW159)</f>
        <v>0</v>
      </c>
      <c r="AI159">
        <f>(EX159)</f>
        <v>0</v>
      </c>
      <c r="AJ159">
        <f t="shared" si="139"/>
        <v>0</v>
      </c>
      <c r="AK159">
        <v>109225.28</v>
      </c>
      <c r="AL159">
        <v>109225.28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1</v>
      </c>
      <c r="AW159">
        <v>1</v>
      </c>
      <c r="AZ159">
        <v>1</v>
      </c>
      <c r="BA159">
        <v>1</v>
      </c>
      <c r="BB159">
        <v>1</v>
      </c>
      <c r="BC159">
        <v>8.68</v>
      </c>
      <c r="BD159" t="s">
        <v>4</v>
      </c>
      <c r="BE159" t="s">
        <v>4</v>
      </c>
      <c r="BF159" t="s">
        <v>4</v>
      </c>
      <c r="BG159" t="s">
        <v>4</v>
      </c>
      <c r="BH159">
        <v>3</v>
      </c>
      <c r="BI159">
        <v>2</v>
      </c>
      <c r="BJ159" t="s">
        <v>276</v>
      </c>
      <c r="BM159">
        <v>1726</v>
      </c>
      <c r="BN159">
        <v>0</v>
      </c>
      <c r="BO159" t="s">
        <v>274</v>
      </c>
      <c r="BP159">
        <v>1</v>
      </c>
      <c r="BQ159">
        <v>40</v>
      </c>
      <c r="BR159">
        <v>0</v>
      </c>
      <c r="BS159">
        <v>1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4</v>
      </c>
      <c r="BZ159">
        <v>0</v>
      </c>
      <c r="CA159">
        <v>0</v>
      </c>
      <c r="CB159" t="s">
        <v>4</v>
      </c>
      <c r="CE159">
        <v>30</v>
      </c>
      <c r="CF159">
        <v>0</v>
      </c>
      <c r="CG159">
        <v>0</v>
      </c>
      <c r="CM159">
        <v>0</v>
      </c>
      <c r="CN159" t="s">
        <v>175</v>
      </c>
      <c r="CO159">
        <v>0</v>
      </c>
      <c r="CP159">
        <f t="shared" si="140"/>
        <v>8703332.4499999993</v>
      </c>
      <c r="CQ159">
        <f t="shared" si="141"/>
        <v>948075.43</v>
      </c>
      <c r="CR159">
        <f>(ROUND((ROUND(((ET159)*AV159*1),2)*BB159),2)+ROUND((ROUND(((AE159-(EU159))*AV159*1),2)*BS159),2))</f>
        <v>0</v>
      </c>
      <c r="CS159">
        <f t="shared" si="142"/>
        <v>0</v>
      </c>
      <c r="CT159">
        <f t="shared" si="143"/>
        <v>0</v>
      </c>
      <c r="CU159">
        <f t="shared" si="144"/>
        <v>0</v>
      </c>
      <c r="CV159">
        <f t="shared" si="145"/>
        <v>0</v>
      </c>
      <c r="CW159">
        <f t="shared" si="146"/>
        <v>0</v>
      </c>
      <c r="CX159">
        <f t="shared" si="147"/>
        <v>0</v>
      </c>
      <c r="CY159">
        <f>S159*(BZ159/100)</f>
        <v>0</v>
      </c>
      <c r="CZ159">
        <f>S159*(CA159/100)</f>
        <v>0</v>
      </c>
      <c r="DC159" t="s">
        <v>4</v>
      </c>
      <c r="DD159" t="s">
        <v>4</v>
      </c>
      <c r="DE159" t="s">
        <v>4</v>
      </c>
      <c r="DF159" t="s">
        <v>4</v>
      </c>
      <c r="DG159" t="s">
        <v>4</v>
      </c>
      <c r="DH159" t="s">
        <v>4</v>
      </c>
      <c r="DI159" t="s">
        <v>4</v>
      </c>
      <c r="DJ159" t="s">
        <v>4</v>
      </c>
      <c r="DK159" t="s">
        <v>4</v>
      </c>
      <c r="DL159" t="s">
        <v>4</v>
      </c>
      <c r="DM159" t="s">
        <v>4</v>
      </c>
      <c r="DN159">
        <v>112</v>
      </c>
      <c r="DO159">
        <v>70</v>
      </c>
      <c r="DP159">
        <v>1.0469999999999999</v>
      </c>
      <c r="DQ159">
        <v>1</v>
      </c>
      <c r="DU159">
        <v>1003</v>
      </c>
      <c r="DV159" t="s">
        <v>236</v>
      </c>
      <c r="DW159" t="s">
        <v>236</v>
      </c>
      <c r="DX159">
        <v>1000</v>
      </c>
      <c r="DZ159" t="s">
        <v>4</v>
      </c>
      <c r="EA159" t="s">
        <v>4</v>
      </c>
      <c r="EB159" t="s">
        <v>4</v>
      </c>
      <c r="EC159" t="s">
        <v>4</v>
      </c>
      <c r="EE159">
        <v>69254351</v>
      </c>
      <c r="EF159">
        <v>40</v>
      </c>
      <c r="EG159" t="s">
        <v>62</v>
      </c>
      <c r="EH159">
        <v>0</v>
      </c>
      <c r="EI159" t="s">
        <v>4</v>
      </c>
      <c r="EJ159">
        <v>2</v>
      </c>
      <c r="EK159">
        <v>1726</v>
      </c>
      <c r="EL159" t="s">
        <v>271</v>
      </c>
      <c r="EM159" t="s">
        <v>272</v>
      </c>
      <c r="EO159" t="s">
        <v>176</v>
      </c>
      <c r="EQ159">
        <v>0</v>
      </c>
      <c r="ER159">
        <v>109225.28</v>
      </c>
      <c r="ES159">
        <v>109225.28</v>
      </c>
      <c r="ET159">
        <v>0</v>
      </c>
      <c r="EU159">
        <v>0</v>
      </c>
      <c r="EV159">
        <v>0</v>
      </c>
      <c r="EW159">
        <v>0</v>
      </c>
      <c r="EX159">
        <v>0</v>
      </c>
      <c r="FQ159">
        <v>0</v>
      </c>
      <c r="FR159">
        <f t="shared" si="148"/>
        <v>0</v>
      </c>
      <c r="FS159">
        <v>0</v>
      </c>
      <c r="FX159">
        <v>112</v>
      </c>
      <c r="FY159">
        <v>70</v>
      </c>
      <c r="GA159" t="s">
        <v>4</v>
      </c>
      <c r="GD159">
        <v>0</v>
      </c>
      <c r="GF159">
        <v>241870239</v>
      </c>
      <c r="GG159">
        <v>2</v>
      </c>
      <c r="GH159">
        <v>1</v>
      </c>
      <c r="GI159">
        <v>2</v>
      </c>
      <c r="GJ159">
        <v>0</v>
      </c>
      <c r="GK159">
        <f>ROUND(R159*(S12)/100,2)</f>
        <v>0</v>
      </c>
      <c r="GL159">
        <f t="shared" si="149"/>
        <v>0</v>
      </c>
      <c r="GM159">
        <f t="shared" si="150"/>
        <v>8703332.4499999993</v>
      </c>
      <c r="GN159">
        <f t="shared" si="151"/>
        <v>0</v>
      </c>
      <c r="GO159">
        <f t="shared" si="152"/>
        <v>8703332.4499999993</v>
      </c>
      <c r="GP159">
        <f t="shared" si="153"/>
        <v>0</v>
      </c>
      <c r="GR159">
        <v>0</v>
      </c>
      <c r="GS159">
        <v>3</v>
      </c>
      <c r="GT159">
        <v>0</v>
      </c>
      <c r="GU159" t="s">
        <v>4</v>
      </c>
      <c r="GV159">
        <f t="shared" si="154"/>
        <v>0</v>
      </c>
      <c r="GW159">
        <v>1</v>
      </c>
      <c r="GX159">
        <f t="shared" si="155"/>
        <v>0</v>
      </c>
      <c r="HA159">
        <v>0</v>
      </c>
      <c r="HB159">
        <v>0</v>
      </c>
      <c r="HC159">
        <f t="shared" si="156"/>
        <v>0</v>
      </c>
      <c r="HE159" t="s">
        <v>4</v>
      </c>
      <c r="HF159" t="s">
        <v>4</v>
      </c>
      <c r="HM159" t="s">
        <v>25</v>
      </c>
      <c r="HN159" t="s">
        <v>4</v>
      </c>
      <c r="HO159" t="s">
        <v>4</v>
      </c>
      <c r="HP159" t="s">
        <v>4</v>
      </c>
      <c r="HQ159" t="s">
        <v>4</v>
      </c>
      <c r="IK159">
        <v>0</v>
      </c>
    </row>
    <row r="160" spans="1:255">
      <c r="A160" s="2">
        <v>17</v>
      </c>
      <c r="B160" s="2">
        <v>1</v>
      </c>
      <c r="C160" s="2">
        <f>ROW(SmtRes!A281)</f>
        <v>281</v>
      </c>
      <c r="D160" s="2">
        <f>ROW(EtalonRes!A283)</f>
        <v>283</v>
      </c>
      <c r="E160" s="2" t="s">
        <v>4</v>
      </c>
      <c r="F160" s="2" t="s">
        <v>277</v>
      </c>
      <c r="G160" s="2" t="s">
        <v>278</v>
      </c>
      <c r="H160" s="2" t="s">
        <v>279</v>
      </c>
      <c r="I160" s="2">
        <f>ROUND((1500*2*3)/100,9)</f>
        <v>90</v>
      </c>
      <c r="J160" s="2">
        <v>0</v>
      </c>
      <c r="K160" s="2">
        <f>ROUND((1500*2*3)/100,9)</f>
        <v>90</v>
      </c>
      <c r="L160" s="2"/>
      <c r="M160" s="2"/>
      <c r="N160" s="2"/>
      <c r="O160" s="2">
        <f t="shared" si="127"/>
        <v>40018.47</v>
      </c>
      <c r="P160" s="2">
        <f t="shared" si="128"/>
        <v>5200.1499999999996</v>
      </c>
      <c r="Q160" s="2">
        <f>(ROUND((ROUND(((((ET160*1.1)*1.2))*AV160*I160),2)*BB160),2)+ROUND((ROUND(((AE160-(((EU160*1.1)*1.2)))*AV160*I160),2)*BS160),2))</f>
        <v>5771.36</v>
      </c>
      <c r="R160" s="2">
        <f t="shared" si="129"/>
        <v>623.66</v>
      </c>
      <c r="S160" s="2">
        <f t="shared" si="130"/>
        <v>29046.959999999999</v>
      </c>
      <c r="T160" s="2">
        <f t="shared" si="131"/>
        <v>0</v>
      </c>
      <c r="U160" s="2">
        <f t="shared" si="132"/>
        <v>2357.72856</v>
      </c>
      <c r="V160" s="2">
        <f t="shared" si="133"/>
        <v>0</v>
      </c>
      <c r="W160" s="2">
        <f t="shared" si="134"/>
        <v>0</v>
      </c>
      <c r="X160" s="2">
        <f t="shared" si="135"/>
        <v>32532.6</v>
      </c>
      <c r="Y160" s="2">
        <f t="shared" si="136"/>
        <v>20332.87</v>
      </c>
      <c r="Z160" s="2"/>
      <c r="AA160" s="2">
        <v>-1</v>
      </c>
      <c r="AB160" s="2">
        <f t="shared" si="137"/>
        <v>416.02760000000001</v>
      </c>
      <c r="AC160" s="2">
        <f>ROUND((((ES160*1)*1)),6)</f>
        <v>53.45</v>
      </c>
      <c r="AD160" s="2">
        <f>ROUND((((((ET160*1.1)*1.2))-(((EU160*1.1)*1.2)))+AE160),6)</f>
        <v>60.099600000000002</v>
      </c>
      <c r="AE160" s="2">
        <f>ROUND((((EU160*1.1)*1.2)),6)</f>
        <v>6.4943999999999997</v>
      </c>
      <c r="AF160" s="2">
        <f>ROUND((((EV160*1.1)*1.2)),6)</f>
        <v>302.47800000000001</v>
      </c>
      <c r="AG160" s="2">
        <f t="shared" si="138"/>
        <v>0</v>
      </c>
      <c r="AH160" s="2">
        <f>(((EW160*1.1)*1.2))</f>
        <v>24.552000000000003</v>
      </c>
      <c r="AI160" s="2">
        <f>(((EX160*1.1)*1.2))</f>
        <v>0</v>
      </c>
      <c r="AJ160" s="2">
        <f t="shared" si="139"/>
        <v>0</v>
      </c>
      <c r="AK160" s="2">
        <v>328.13</v>
      </c>
      <c r="AL160" s="2">
        <v>53.45</v>
      </c>
      <c r="AM160" s="2">
        <v>45.53</v>
      </c>
      <c r="AN160" s="2">
        <v>4.92</v>
      </c>
      <c r="AO160" s="2">
        <v>229.15</v>
      </c>
      <c r="AP160" s="2">
        <v>0</v>
      </c>
      <c r="AQ160" s="2">
        <v>18.600000000000001</v>
      </c>
      <c r="AR160" s="2">
        <v>0</v>
      </c>
      <c r="AS160" s="2">
        <v>0</v>
      </c>
      <c r="AT160" s="2">
        <v>112</v>
      </c>
      <c r="AU160" s="2">
        <v>70</v>
      </c>
      <c r="AV160" s="2">
        <v>1.0669999999999999</v>
      </c>
      <c r="AW160" s="2">
        <v>1.081</v>
      </c>
      <c r="AX160" s="2"/>
      <c r="AY160" s="2"/>
      <c r="AZ160" s="2">
        <v>1</v>
      </c>
      <c r="BA160" s="2">
        <v>1</v>
      </c>
      <c r="BB160" s="2">
        <v>1</v>
      </c>
      <c r="BC160" s="2">
        <v>1</v>
      </c>
      <c r="BD160" s="2" t="s">
        <v>4</v>
      </c>
      <c r="BE160" s="2" t="s">
        <v>4</v>
      </c>
      <c r="BF160" s="2" t="s">
        <v>4</v>
      </c>
      <c r="BG160" s="2" t="s">
        <v>4</v>
      </c>
      <c r="BH160" s="2">
        <v>0</v>
      </c>
      <c r="BI160" s="2">
        <v>2</v>
      </c>
      <c r="BJ160" s="2" t="s">
        <v>280</v>
      </c>
      <c r="BK160" s="2"/>
      <c r="BL160" s="2"/>
      <c r="BM160" s="2">
        <v>318</v>
      </c>
      <c r="BN160" s="2">
        <v>0</v>
      </c>
      <c r="BO160" s="2" t="s">
        <v>4</v>
      </c>
      <c r="BP160" s="2">
        <v>0</v>
      </c>
      <c r="BQ160" s="2">
        <v>40</v>
      </c>
      <c r="BR160" s="2">
        <v>0</v>
      </c>
      <c r="BS160" s="2">
        <v>1</v>
      </c>
      <c r="BT160" s="2">
        <v>1</v>
      </c>
      <c r="BU160" s="2">
        <v>1</v>
      </c>
      <c r="BV160" s="2">
        <v>1</v>
      </c>
      <c r="BW160" s="2">
        <v>1</v>
      </c>
      <c r="BX160" s="2">
        <v>1</v>
      </c>
      <c r="BY160" s="2" t="s">
        <v>4</v>
      </c>
      <c r="BZ160" s="2">
        <v>112</v>
      </c>
      <c r="CA160" s="2">
        <v>70</v>
      </c>
      <c r="CB160" s="2" t="s">
        <v>4</v>
      </c>
      <c r="CC160" s="2"/>
      <c r="CD160" s="2"/>
      <c r="CE160" s="2">
        <v>30</v>
      </c>
      <c r="CF160" s="2">
        <v>0</v>
      </c>
      <c r="CG160" s="2">
        <v>0</v>
      </c>
      <c r="CH160" s="2"/>
      <c r="CI160" s="2"/>
      <c r="CJ160" s="2"/>
      <c r="CK160" s="2"/>
      <c r="CL160" s="2"/>
      <c r="CM160" s="2">
        <v>0</v>
      </c>
      <c r="CN160" s="2" t="s">
        <v>595</v>
      </c>
      <c r="CO160" s="2">
        <v>0</v>
      </c>
      <c r="CP160" s="2">
        <f t="shared" si="140"/>
        <v>40018.47</v>
      </c>
      <c r="CQ160" s="2">
        <f t="shared" si="141"/>
        <v>57.78</v>
      </c>
      <c r="CR160" s="2">
        <f>(ROUND((ROUND(((((ET160*1.1)*1.2))*AV160*1),2)*BB160),2)+ROUND((ROUND(((AE160-(((EU160*1.1)*1.2)))*AV160*1),2)*BS160),2))</f>
        <v>64.13</v>
      </c>
      <c r="CS160" s="2">
        <f t="shared" si="142"/>
        <v>6.93</v>
      </c>
      <c r="CT160" s="2">
        <f t="shared" si="143"/>
        <v>322.74</v>
      </c>
      <c r="CU160" s="2">
        <f t="shared" si="144"/>
        <v>0</v>
      </c>
      <c r="CV160" s="2">
        <f t="shared" si="145"/>
        <v>26.196984</v>
      </c>
      <c r="CW160" s="2">
        <f t="shared" si="146"/>
        <v>0</v>
      </c>
      <c r="CX160" s="2">
        <f t="shared" si="147"/>
        <v>0</v>
      </c>
      <c r="CY160" s="2">
        <f>((S160*BZ160)/100)</f>
        <v>32532.5952</v>
      </c>
      <c r="CZ160" s="2">
        <f>((S160*CA160)/100)</f>
        <v>20332.871999999999</v>
      </c>
      <c r="DA160" s="2"/>
      <c r="DB160" s="2">
        <v>31</v>
      </c>
      <c r="DC160" s="2" t="s">
        <v>4</v>
      </c>
      <c r="DD160" s="2" t="s">
        <v>281</v>
      </c>
      <c r="DE160" s="2" t="s">
        <v>282</v>
      </c>
      <c r="DF160" s="2" t="s">
        <v>282</v>
      </c>
      <c r="DG160" s="2" t="s">
        <v>282</v>
      </c>
      <c r="DH160" s="2" t="s">
        <v>4</v>
      </c>
      <c r="DI160" s="2" t="s">
        <v>282</v>
      </c>
      <c r="DJ160" s="2" t="s">
        <v>282</v>
      </c>
      <c r="DK160" s="2" t="s">
        <v>4</v>
      </c>
      <c r="DL160" s="2" t="s">
        <v>4</v>
      </c>
      <c r="DM160" s="2" t="s">
        <v>4</v>
      </c>
      <c r="DN160" s="2">
        <v>0</v>
      </c>
      <c r="DO160" s="2">
        <v>0</v>
      </c>
      <c r="DP160" s="2">
        <v>1</v>
      </c>
      <c r="DQ160" s="2">
        <v>1</v>
      </c>
      <c r="DR160" s="2"/>
      <c r="DS160" s="2"/>
      <c r="DT160" s="2"/>
      <c r="DU160" s="2">
        <v>1013</v>
      </c>
      <c r="DV160" s="2" t="s">
        <v>279</v>
      </c>
      <c r="DW160" s="2" t="s">
        <v>279</v>
      </c>
      <c r="DX160" s="2">
        <v>1</v>
      </c>
      <c r="DY160" s="2"/>
      <c r="DZ160" s="2" t="s">
        <v>4</v>
      </c>
      <c r="EA160" s="2" t="s">
        <v>4</v>
      </c>
      <c r="EB160" s="2" t="s">
        <v>4</v>
      </c>
      <c r="EC160" s="2" t="s">
        <v>4</v>
      </c>
      <c r="ED160" s="2"/>
      <c r="EE160" s="2">
        <v>69252943</v>
      </c>
      <c r="EF160" s="2">
        <v>40</v>
      </c>
      <c r="EG160" s="2" t="s">
        <v>62</v>
      </c>
      <c r="EH160" s="2">
        <v>0</v>
      </c>
      <c r="EI160" s="2" t="s">
        <v>4</v>
      </c>
      <c r="EJ160" s="2">
        <v>2</v>
      </c>
      <c r="EK160" s="2">
        <v>318</v>
      </c>
      <c r="EL160" s="2" t="s">
        <v>283</v>
      </c>
      <c r="EM160" s="2" t="s">
        <v>284</v>
      </c>
      <c r="EN160" s="2"/>
      <c r="EO160" s="2" t="s">
        <v>285</v>
      </c>
      <c r="EP160" s="2"/>
      <c r="EQ160" s="2">
        <v>1024</v>
      </c>
      <c r="ER160" s="2">
        <v>328.13</v>
      </c>
      <c r="ES160" s="2">
        <v>53.45</v>
      </c>
      <c r="ET160" s="2">
        <v>45.53</v>
      </c>
      <c r="EU160" s="2">
        <v>4.92</v>
      </c>
      <c r="EV160" s="2">
        <v>229.15</v>
      </c>
      <c r="EW160" s="2">
        <v>18.600000000000001</v>
      </c>
      <c r="EX160" s="2">
        <v>0</v>
      </c>
      <c r="EY160" s="2">
        <v>0</v>
      </c>
      <c r="EZ160" s="2"/>
      <c r="FA160" s="2"/>
      <c r="FB160" s="2"/>
      <c r="FC160" s="2"/>
      <c r="FD160" s="2"/>
      <c r="FE160" s="2"/>
      <c r="FF160" s="2"/>
      <c r="FG160" s="2"/>
      <c r="FH160" s="2"/>
      <c r="FI160" s="2"/>
      <c r="FJ160" s="2"/>
      <c r="FK160" s="2"/>
      <c r="FL160" s="2"/>
      <c r="FM160" s="2"/>
      <c r="FN160" s="2"/>
      <c r="FO160" s="2"/>
      <c r="FP160" s="2"/>
      <c r="FQ160" s="2">
        <v>0</v>
      </c>
      <c r="FR160" s="2">
        <f t="shared" si="148"/>
        <v>0</v>
      </c>
      <c r="FS160" s="2">
        <v>2</v>
      </c>
      <c r="FT160" s="2"/>
      <c r="FU160" s="2"/>
      <c r="FV160" s="2"/>
      <c r="FW160" s="2"/>
      <c r="FX160" s="2">
        <v>112</v>
      </c>
      <c r="FY160" s="2">
        <v>70</v>
      </c>
      <c r="FZ160" s="2"/>
      <c r="GA160" s="2" t="s">
        <v>4</v>
      </c>
      <c r="GB160" s="2"/>
      <c r="GC160" s="2"/>
      <c r="GD160" s="2">
        <v>0</v>
      </c>
      <c r="GE160" s="2"/>
      <c r="GF160" s="2">
        <v>669802114</v>
      </c>
      <c r="GG160" s="2">
        <v>2</v>
      </c>
      <c r="GH160" s="2">
        <v>1</v>
      </c>
      <c r="GI160" s="2">
        <v>-2</v>
      </c>
      <c r="GJ160" s="2">
        <v>0</v>
      </c>
      <c r="GK160" s="2">
        <f>ROUND(R160*(R12)/100,2)</f>
        <v>1091.4100000000001</v>
      </c>
      <c r="GL160" s="2">
        <f t="shared" si="149"/>
        <v>0</v>
      </c>
      <c r="GM160" s="2">
        <f t="shared" si="150"/>
        <v>93975.35</v>
      </c>
      <c r="GN160" s="2">
        <f t="shared" si="151"/>
        <v>0</v>
      </c>
      <c r="GO160" s="2">
        <f t="shared" si="152"/>
        <v>93975.35</v>
      </c>
      <c r="GP160" s="2">
        <f t="shared" si="153"/>
        <v>0</v>
      </c>
      <c r="GQ160" s="2"/>
      <c r="GR160" s="2">
        <v>0</v>
      </c>
      <c r="GS160" s="2">
        <v>3</v>
      </c>
      <c r="GT160" s="2">
        <v>0</v>
      </c>
      <c r="GU160" s="2" t="s">
        <v>4</v>
      </c>
      <c r="GV160" s="2">
        <f t="shared" si="154"/>
        <v>0</v>
      </c>
      <c r="GW160" s="2">
        <v>1</v>
      </c>
      <c r="GX160" s="2">
        <f t="shared" si="155"/>
        <v>0</v>
      </c>
      <c r="GY160" s="2"/>
      <c r="GZ160" s="2"/>
      <c r="HA160" s="2">
        <v>0</v>
      </c>
      <c r="HB160" s="2">
        <v>0</v>
      </c>
      <c r="HC160" s="2">
        <f t="shared" si="156"/>
        <v>0</v>
      </c>
      <c r="HD160" s="2"/>
      <c r="HE160" s="2" t="s">
        <v>4</v>
      </c>
      <c r="HF160" s="2" t="s">
        <v>4</v>
      </c>
      <c r="HG160" s="2"/>
      <c r="HH160" s="2"/>
      <c r="HI160" s="2"/>
      <c r="HJ160" s="2"/>
      <c r="HK160" s="2"/>
      <c r="HL160" s="2"/>
      <c r="HM160" s="2" t="s">
        <v>4</v>
      </c>
      <c r="HN160" s="2" t="s">
        <v>4</v>
      </c>
      <c r="HO160" s="2" t="s">
        <v>4</v>
      </c>
      <c r="HP160" s="2" t="s">
        <v>4</v>
      </c>
      <c r="HQ160" s="2" t="s">
        <v>4</v>
      </c>
      <c r="HR160" s="2"/>
      <c r="HS160" s="2"/>
      <c r="HT160" s="2"/>
      <c r="HU160" s="2"/>
      <c r="HV160" s="2"/>
      <c r="HW160" s="2"/>
      <c r="HX160" s="2"/>
      <c r="HY160" s="2"/>
      <c r="HZ160" s="2"/>
      <c r="IA160" s="2"/>
      <c r="IB160" s="2"/>
      <c r="IC160" s="2"/>
      <c r="ID160" s="2"/>
      <c r="IE160" s="2"/>
      <c r="IF160" s="2"/>
      <c r="IG160" s="2"/>
      <c r="IH160" s="2"/>
      <c r="II160" s="2"/>
      <c r="IJ160" s="2"/>
      <c r="IK160" s="2">
        <v>0</v>
      </c>
      <c r="IL160" s="2"/>
      <c r="IM160" s="2"/>
      <c r="IN160" s="2"/>
      <c r="IO160" s="2"/>
      <c r="IP160" s="2"/>
      <c r="IQ160" s="2"/>
      <c r="IR160" s="2"/>
      <c r="IS160" s="2"/>
      <c r="IT160" s="2"/>
      <c r="IU160" s="2"/>
    </row>
    <row r="161" spans="1:255">
      <c r="A161">
        <v>17</v>
      </c>
      <c r="B161">
        <v>1</v>
      </c>
      <c r="C161">
        <f>ROW(SmtRes!A296)</f>
        <v>296</v>
      </c>
      <c r="D161">
        <f>ROW(EtalonRes!A298)</f>
        <v>298</v>
      </c>
      <c r="E161" t="s">
        <v>4</v>
      </c>
      <c r="F161" t="s">
        <v>277</v>
      </c>
      <c r="G161" t="s">
        <v>278</v>
      </c>
      <c r="H161" t="s">
        <v>279</v>
      </c>
      <c r="I161">
        <f>ROUND((1500*2*3)/100,9)</f>
        <v>90</v>
      </c>
      <c r="J161">
        <v>0</v>
      </c>
      <c r="K161">
        <f>ROUND((1500*2*3)/100,9)</f>
        <v>90</v>
      </c>
      <c r="O161">
        <f t="shared" si="127"/>
        <v>1501264.97</v>
      </c>
      <c r="P161">
        <f t="shared" si="128"/>
        <v>68537.98</v>
      </c>
      <c r="Q161">
        <f>(ROUND((ROUND(((((ET161*1.1)*1.2))*AV161*I161),2)*BB161),2)+ROUND((ROUND(((AE161-(((EU161*1.1)*1.2)))*AV161*I161),2)*BS161),2))</f>
        <v>77105.37</v>
      </c>
      <c r="R161">
        <f t="shared" si="129"/>
        <v>29106.21</v>
      </c>
      <c r="S161">
        <f t="shared" si="130"/>
        <v>1355621.62</v>
      </c>
      <c r="T161">
        <f t="shared" si="131"/>
        <v>0</v>
      </c>
      <c r="U161">
        <f t="shared" si="132"/>
        <v>2357.72856</v>
      </c>
      <c r="V161">
        <f t="shared" si="133"/>
        <v>0</v>
      </c>
      <c r="W161">
        <f t="shared" si="134"/>
        <v>0</v>
      </c>
      <c r="X161">
        <f t="shared" si="135"/>
        <v>1247171.8899999999</v>
      </c>
      <c r="Y161">
        <f t="shared" si="136"/>
        <v>582917.30000000005</v>
      </c>
      <c r="AA161">
        <v>-1</v>
      </c>
      <c r="AB161">
        <f t="shared" si="137"/>
        <v>416.02760000000001</v>
      </c>
      <c r="AC161">
        <f>ROUND((((ES161*1)*1)),6)</f>
        <v>53.45</v>
      </c>
      <c r="AD161">
        <f>ROUND((((((ET161*1.1)*1.2))-(((EU161*1.1)*1.2)))+AE161),6)</f>
        <v>60.099600000000002</v>
      </c>
      <c r="AE161">
        <f>ROUND((((EU161*1.1)*1.2)),6)</f>
        <v>6.4943999999999997</v>
      </c>
      <c r="AF161">
        <f>ROUND((((EV161*1.1)*1.2)),6)</f>
        <v>302.47800000000001</v>
      </c>
      <c r="AG161">
        <f t="shared" si="138"/>
        <v>0</v>
      </c>
      <c r="AH161">
        <f>(((EW161*1.1)*1.2))</f>
        <v>24.552000000000003</v>
      </c>
      <c r="AI161">
        <f>(((EX161*1.1)*1.2))</f>
        <v>0</v>
      </c>
      <c r="AJ161">
        <f t="shared" si="139"/>
        <v>0</v>
      </c>
      <c r="AK161">
        <v>328.13</v>
      </c>
      <c r="AL161">
        <v>53.45</v>
      </c>
      <c r="AM161">
        <v>45.53</v>
      </c>
      <c r="AN161">
        <v>4.92</v>
      </c>
      <c r="AO161">
        <v>229.15</v>
      </c>
      <c r="AP161">
        <v>0</v>
      </c>
      <c r="AQ161">
        <v>18.600000000000001</v>
      </c>
      <c r="AR161">
        <v>0</v>
      </c>
      <c r="AS161">
        <v>0</v>
      </c>
      <c r="AT161">
        <v>92</v>
      </c>
      <c r="AU161">
        <v>43</v>
      </c>
      <c r="AV161">
        <v>1.0669999999999999</v>
      </c>
      <c r="AW161">
        <v>1.081</v>
      </c>
      <c r="AZ161">
        <v>1</v>
      </c>
      <c r="BA161">
        <v>46.67</v>
      </c>
      <c r="BB161">
        <v>13.36</v>
      </c>
      <c r="BC161">
        <v>13.18</v>
      </c>
      <c r="BD161" t="s">
        <v>4</v>
      </c>
      <c r="BE161" t="s">
        <v>4</v>
      </c>
      <c r="BF161" t="s">
        <v>4</v>
      </c>
      <c r="BG161" t="s">
        <v>4</v>
      </c>
      <c r="BH161">
        <v>0</v>
      </c>
      <c r="BI161">
        <v>2</v>
      </c>
      <c r="BJ161" t="s">
        <v>280</v>
      </c>
      <c r="BM161">
        <v>318</v>
      </c>
      <c r="BN161">
        <v>0</v>
      </c>
      <c r="BO161" t="s">
        <v>277</v>
      </c>
      <c r="BP161">
        <v>1</v>
      </c>
      <c r="BQ161">
        <v>40</v>
      </c>
      <c r="BR161">
        <v>0</v>
      </c>
      <c r="BS161">
        <v>46.67</v>
      </c>
      <c r="BT161">
        <v>1</v>
      </c>
      <c r="BU161">
        <v>1</v>
      </c>
      <c r="BV161">
        <v>1</v>
      </c>
      <c r="BW161">
        <v>1</v>
      </c>
      <c r="BX161">
        <v>1</v>
      </c>
      <c r="BY161" t="s">
        <v>4</v>
      </c>
      <c r="BZ161">
        <v>92</v>
      </c>
      <c r="CA161">
        <v>43</v>
      </c>
      <c r="CB161" t="s">
        <v>4</v>
      </c>
      <c r="CE161">
        <v>30</v>
      </c>
      <c r="CF161">
        <v>0</v>
      </c>
      <c r="CG161">
        <v>0</v>
      </c>
      <c r="CM161">
        <v>0</v>
      </c>
      <c r="CN161" t="s">
        <v>595</v>
      </c>
      <c r="CO161">
        <v>0</v>
      </c>
      <c r="CP161">
        <f t="shared" si="140"/>
        <v>1501264.9700000002</v>
      </c>
      <c r="CQ161">
        <f t="shared" si="141"/>
        <v>761.54</v>
      </c>
      <c r="CR161">
        <f>(ROUND((ROUND(((((ET161*1.1)*1.2))*AV161*1),2)*BB161),2)+ROUND((ROUND(((AE161-(((EU161*1.1)*1.2)))*AV161*1),2)*BS161),2))</f>
        <v>856.78</v>
      </c>
      <c r="CS161">
        <f t="shared" si="142"/>
        <v>323.42</v>
      </c>
      <c r="CT161">
        <f t="shared" si="143"/>
        <v>15062.28</v>
      </c>
      <c r="CU161">
        <f t="shared" si="144"/>
        <v>0</v>
      </c>
      <c r="CV161">
        <f t="shared" si="145"/>
        <v>26.196984</v>
      </c>
      <c r="CW161">
        <f t="shared" si="146"/>
        <v>0</v>
      </c>
      <c r="CX161">
        <f t="shared" si="147"/>
        <v>0</v>
      </c>
      <c r="CY161">
        <f>S161*(BZ161/100)</f>
        <v>1247171.8904000001</v>
      </c>
      <c r="CZ161">
        <f>S161*(CA161/100)</f>
        <v>582917.2966</v>
      </c>
      <c r="DB161">
        <v>33</v>
      </c>
      <c r="DC161" t="s">
        <v>4</v>
      </c>
      <c r="DD161" t="s">
        <v>281</v>
      </c>
      <c r="DE161" t="s">
        <v>282</v>
      </c>
      <c r="DF161" t="s">
        <v>282</v>
      </c>
      <c r="DG161" t="s">
        <v>282</v>
      </c>
      <c r="DH161" t="s">
        <v>4</v>
      </c>
      <c r="DI161" t="s">
        <v>282</v>
      </c>
      <c r="DJ161" t="s">
        <v>282</v>
      </c>
      <c r="DK161" t="s">
        <v>4</v>
      </c>
      <c r="DL161" t="s">
        <v>4</v>
      </c>
      <c r="DM161" t="s">
        <v>4</v>
      </c>
      <c r="DN161">
        <v>112</v>
      </c>
      <c r="DO161">
        <v>70</v>
      </c>
      <c r="DP161">
        <v>1.0669999999999999</v>
      </c>
      <c r="DQ161">
        <v>1.081</v>
      </c>
      <c r="DU161">
        <v>1013</v>
      </c>
      <c r="DV161" t="s">
        <v>279</v>
      </c>
      <c r="DW161" t="s">
        <v>279</v>
      </c>
      <c r="DX161">
        <v>1</v>
      </c>
      <c r="DZ161" t="s">
        <v>4</v>
      </c>
      <c r="EA161" t="s">
        <v>4</v>
      </c>
      <c r="EB161" t="s">
        <v>4</v>
      </c>
      <c r="EC161" t="s">
        <v>4</v>
      </c>
      <c r="EE161">
        <v>69252943</v>
      </c>
      <c r="EF161">
        <v>40</v>
      </c>
      <c r="EG161" t="s">
        <v>62</v>
      </c>
      <c r="EH161">
        <v>0</v>
      </c>
      <c r="EI161" t="s">
        <v>4</v>
      </c>
      <c r="EJ161">
        <v>2</v>
      </c>
      <c r="EK161">
        <v>318</v>
      </c>
      <c r="EL161" t="s">
        <v>283</v>
      </c>
      <c r="EM161" t="s">
        <v>284</v>
      </c>
      <c r="EO161" t="s">
        <v>285</v>
      </c>
      <c r="EQ161">
        <v>1024</v>
      </c>
      <c r="ER161">
        <v>328.13</v>
      </c>
      <c r="ES161">
        <v>53.45</v>
      </c>
      <c r="ET161">
        <v>45.53</v>
      </c>
      <c r="EU161">
        <v>4.92</v>
      </c>
      <c r="EV161">
        <v>229.15</v>
      </c>
      <c r="EW161">
        <v>18.600000000000001</v>
      </c>
      <c r="EX161">
        <v>0</v>
      </c>
      <c r="EY161">
        <v>0</v>
      </c>
      <c r="FQ161">
        <v>0</v>
      </c>
      <c r="FR161">
        <f t="shared" si="148"/>
        <v>0</v>
      </c>
      <c r="FS161">
        <v>2</v>
      </c>
      <c r="FX161">
        <v>112</v>
      </c>
      <c r="FY161">
        <v>70</v>
      </c>
      <c r="GA161" t="s">
        <v>4</v>
      </c>
      <c r="GD161">
        <v>0</v>
      </c>
      <c r="GF161">
        <v>669802114</v>
      </c>
      <c r="GG161">
        <v>2</v>
      </c>
      <c r="GH161">
        <v>1</v>
      </c>
      <c r="GI161">
        <v>2</v>
      </c>
      <c r="GJ161">
        <v>0</v>
      </c>
      <c r="GK161">
        <f>ROUND(R161*(S12)/100,2)</f>
        <v>46569.94</v>
      </c>
      <c r="GL161">
        <f t="shared" si="149"/>
        <v>0</v>
      </c>
      <c r="GM161">
        <f t="shared" si="150"/>
        <v>3377924.1</v>
      </c>
      <c r="GN161">
        <f t="shared" si="151"/>
        <v>0</v>
      </c>
      <c r="GO161">
        <f t="shared" si="152"/>
        <v>3377924.1</v>
      </c>
      <c r="GP161">
        <f t="shared" si="153"/>
        <v>0</v>
      </c>
      <c r="GR161">
        <v>0</v>
      </c>
      <c r="GS161">
        <v>3</v>
      </c>
      <c r="GT161">
        <v>0</v>
      </c>
      <c r="GU161" t="s">
        <v>4</v>
      </c>
      <c r="GV161">
        <f t="shared" si="154"/>
        <v>0</v>
      </c>
      <c r="GW161">
        <v>1</v>
      </c>
      <c r="GX161">
        <f t="shared" si="155"/>
        <v>0</v>
      </c>
      <c r="HA161">
        <v>0</v>
      </c>
      <c r="HB161">
        <v>0</v>
      </c>
      <c r="HC161">
        <f t="shared" si="156"/>
        <v>0</v>
      </c>
      <c r="HE161" t="s">
        <v>4</v>
      </c>
      <c r="HF161" t="s">
        <v>4</v>
      </c>
      <c r="HM161" t="s">
        <v>4</v>
      </c>
      <c r="HN161" t="s">
        <v>4</v>
      </c>
      <c r="HO161" t="s">
        <v>4</v>
      </c>
      <c r="HP161" t="s">
        <v>4</v>
      </c>
      <c r="HQ161" t="s">
        <v>4</v>
      </c>
      <c r="IK161">
        <v>0</v>
      </c>
    </row>
    <row r="162" spans="1:255">
      <c r="A162" s="2">
        <v>18</v>
      </c>
      <c r="B162" s="2">
        <v>1</v>
      </c>
      <c r="C162" s="2">
        <v>280</v>
      </c>
      <c r="D162" s="2"/>
      <c r="E162" s="2" t="s">
        <v>4</v>
      </c>
      <c r="F162" s="2" t="s">
        <v>286</v>
      </c>
      <c r="G162" s="2" t="s">
        <v>287</v>
      </c>
      <c r="H162" s="2" t="s">
        <v>139</v>
      </c>
      <c r="I162" s="2">
        <f>I160*J162</f>
        <v>7</v>
      </c>
      <c r="J162" s="2">
        <v>7.7777777777777779E-2</v>
      </c>
      <c r="K162" s="2">
        <v>7.7777780000000005E-2</v>
      </c>
      <c r="L162" s="2"/>
      <c r="M162" s="2"/>
      <c r="N162" s="2"/>
      <c r="O162" s="2">
        <f t="shared" si="127"/>
        <v>404.67</v>
      </c>
      <c r="P162" s="2">
        <f t="shared" si="128"/>
        <v>404.67</v>
      </c>
      <c r="Q162" s="2">
        <f t="shared" ref="Q162:Q167" si="159">(ROUND((ROUND(((ET162)*AV162*I162),2)*BB162),2)+ROUND((ROUND(((AE162-(EU162))*AV162*I162),2)*BS162),2))</f>
        <v>0</v>
      </c>
      <c r="R162" s="2">
        <f t="shared" si="129"/>
        <v>0</v>
      </c>
      <c r="S162" s="2">
        <f t="shared" si="130"/>
        <v>0</v>
      </c>
      <c r="T162" s="2">
        <f t="shared" si="131"/>
        <v>0</v>
      </c>
      <c r="U162" s="2">
        <f t="shared" si="132"/>
        <v>0</v>
      </c>
      <c r="V162" s="2">
        <f t="shared" si="133"/>
        <v>0</v>
      </c>
      <c r="W162" s="2">
        <f t="shared" si="134"/>
        <v>0</v>
      </c>
      <c r="X162" s="2">
        <f t="shared" si="135"/>
        <v>0</v>
      </c>
      <c r="Y162" s="2">
        <f t="shared" si="136"/>
        <v>0</v>
      </c>
      <c r="Z162" s="2"/>
      <c r="AA162" s="2">
        <v>-1</v>
      </c>
      <c r="AB162" s="2">
        <f t="shared" si="137"/>
        <v>57.81</v>
      </c>
      <c r="AC162" s="2">
        <f t="shared" ref="AC162:AC167" si="160">ROUND((ES162),6)</f>
        <v>57.81</v>
      </c>
      <c r="AD162" s="2">
        <f t="shared" ref="AD162:AD167" si="161">ROUND((((ET162)-(EU162))+AE162),6)</f>
        <v>0</v>
      </c>
      <c r="AE162" s="2">
        <f t="shared" ref="AE162:AF167" si="162">ROUND((EU162),6)</f>
        <v>0</v>
      </c>
      <c r="AF162" s="2">
        <f t="shared" si="162"/>
        <v>0</v>
      </c>
      <c r="AG162" s="2">
        <f t="shared" si="138"/>
        <v>0</v>
      </c>
      <c r="AH162" s="2">
        <f t="shared" ref="AH162:AI167" si="163">(EW162)</f>
        <v>0</v>
      </c>
      <c r="AI162" s="2">
        <f t="shared" si="163"/>
        <v>0</v>
      </c>
      <c r="AJ162" s="2">
        <f t="shared" si="139"/>
        <v>0</v>
      </c>
      <c r="AK162" s="2">
        <v>57.81</v>
      </c>
      <c r="AL162" s="2">
        <v>57.81</v>
      </c>
      <c r="AM162" s="2">
        <v>0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112</v>
      </c>
      <c r="AU162" s="2">
        <v>70</v>
      </c>
      <c r="AV162" s="2">
        <v>1.0669999999999999</v>
      </c>
      <c r="AW162" s="2">
        <v>1</v>
      </c>
      <c r="AX162" s="2"/>
      <c r="AY162" s="2"/>
      <c r="AZ162" s="2">
        <v>1</v>
      </c>
      <c r="BA162" s="2">
        <v>1</v>
      </c>
      <c r="BB162" s="2">
        <v>1</v>
      </c>
      <c r="BC162" s="2">
        <v>1</v>
      </c>
      <c r="BD162" s="2" t="s">
        <v>4</v>
      </c>
      <c r="BE162" s="2" t="s">
        <v>4</v>
      </c>
      <c r="BF162" s="2" t="s">
        <v>4</v>
      </c>
      <c r="BG162" s="2" t="s">
        <v>4</v>
      </c>
      <c r="BH162" s="2">
        <v>3</v>
      </c>
      <c r="BI162" s="2">
        <v>2</v>
      </c>
      <c r="BJ162" s="2" t="s">
        <v>288</v>
      </c>
      <c r="BK162" s="2"/>
      <c r="BL162" s="2"/>
      <c r="BM162" s="2">
        <v>318</v>
      </c>
      <c r="BN162" s="2">
        <v>0</v>
      </c>
      <c r="BO162" s="2" t="s">
        <v>4</v>
      </c>
      <c r="BP162" s="2">
        <v>0</v>
      </c>
      <c r="BQ162" s="2">
        <v>40</v>
      </c>
      <c r="BR162" s="2">
        <v>0</v>
      </c>
      <c r="BS162" s="2">
        <v>1</v>
      </c>
      <c r="BT162" s="2">
        <v>1</v>
      </c>
      <c r="BU162" s="2">
        <v>1</v>
      </c>
      <c r="BV162" s="2">
        <v>1</v>
      </c>
      <c r="BW162" s="2">
        <v>1</v>
      </c>
      <c r="BX162" s="2">
        <v>1</v>
      </c>
      <c r="BY162" s="2" t="s">
        <v>4</v>
      </c>
      <c r="BZ162" s="2">
        <v>112</v>
      </c>
      <c r="CA162" s="2">
        <v>70</v>
      </c>
      <c r="CB162" s="2" t="s">
        <v>4</v>
      </c>
      <c r="CC162" s="2"/>
      <c r="CD162" s="2"/>
      <c r="CE162" s="2">
        <v>30</v>
      </c>
      <c r="CF162" s="2">
        <v>0</v>
      </c>
      <c r="CG162" s="2">
        <v>0</v>
      </c>
      <c r="CH162" s="2"/>
      <c r="CI162" s="2"/>
      <c r="CJ162" s="2"/>
      <c r="CK162" s="2"/>
      <c r="CL162" s="2"/>
      <c r="CM162" s="2">
        <v>0</v>
      </c>
      <c r="CN162" s="2" t="s">
        <v>596</v>
      </c>
      <c r="CO162" s="2">
        <v>0</v>
      </c>
      <c r="CP162" s="2">
        <f t="shared" si="140"/>
        <v>404.67</v>
      </c>
      <c r="CQ162" s="2">
        <f t="shared" si="141"/>
        <v>57.81</v>
      </c>
      <c r="CR162" s="2">
        <f t="shared" ref="CR162:CR167" si="164">(ROUND((ROUND(((ET162)*AV162*1),2)*BB162),2)+ROUND((ROUND(((AE162-(EU162))*AV162*1),2)*BS162),2))</f>
        <v>0</v>
      </c>
      <c r="CS162" s="2">
        <f t="shared" si="142"/>
        <v>0</v>
      </c>
      <c r="CT162" s="2">
        <f t="shared" si="143"/>
        <v>0</v>
      </c>
      <c r="CU162" s="2">
        <f t="shared" si="144"/>
        <v>0</v>
      </c>
      <c r="CV162" s="2">
        <f t="shared" si="145"/>
        <v>0</v>
      </c>
      <c r="CW162" s="2">
        <f t="shared" si="146"/>
        <v>0</v>
      </c>
      <c r="CX162" s="2">
        <f t="shared" si="147"/>
        <v>0</v>
      </c>
      <c r="CY162" s="2">
        <f>((S162*BZ162)/100)</f>
        <v>0</v>
      </c>
      <c r="CZ162" s="2">
        <f>((S162*CA162)/100)</f>
        <v>0</v>
      </c>
      <c r="DA162" s="2"/>
      <c r="DB162" s="2"/>
      <c r="DC162" s="2" t="s">
        <v>4</v>
      </c>
      <c r="DD162" s="2" t="s">
        <v>4</v>
      </c>
      <c r="DE162" s="2" t="s">
        <v>4</v>
      </c>
      <c r="DF162" s="2" t="s">
        <v>4</v>
      </c>
      <c r="DG162" s="2" t="s">
        <v>4</v>
      </c>
      <c r="DH162" s="2" t="s">
        <v>4</v>
      </c>
      <c r="DI162" s="2" t="s">
        <v>4</v>
      </c>
      <c r="DJ162" s="2" t="s">
        <v>4</v>
      </c>
      <c r="DK162" s="2" t="s">
        <v>4</v>
      </c>
      <c r="DL162" s="2" t="s">
        <v>4</v>
      </c>
      <c r="DM162" s="2" t="s">
        <v>4</v>
      </c>
      <c r="DN162" s="2">
        <v>0</v>
      </c>
      <c r="DO162" s="2">
        <v>0</v>
      </c>
      <c r="DP162" s="2">
        <v>1</v>
      </c>
      <c r="DQ162" s="2">
        <v>1</v>
      </c>
      <c r="DR162" s="2"/>
      <c r="DS162" s="2"/>
      <c r="DT162" s="2"/>
      <c r="DU162" s="2">
        <v>1010</v>
      </c>
      <c r="DV162" s="2" t="s">
        <v>139</v>
      </c>
      <c r="DW162" s="2" t="s">
        <v>139</v>
      </c>
      <c r="DX162" s="2">
        <v>100</v>
      </c>
      <c r="DY162" s="2"/>
      <c r="DZ162" s="2" t="s">
        <v>4</v>
      </c>
      <c r="EA162" s="2" t="s">
        <v>4</v>
      </c>
      <c r="EB162" s="2" t="s">
        <v>4</v>
      </c>
      <c r="EC162" s="2" t="s">
        <v>4</v>
      </c>
      <c r="ED162" s="2"/>
      <c r="EE162" s="2">
        <v>69252943</v>
      </c>
      <c r="EF162" s="2">
        <v>40</v>
      </c>
      <c r="EG162" s="2" t="s">
        <v>62</v>
      </c>
      <c r="EH162" s="2">
        <v>0</v>
      </c>
      <c r="EI162" s="2" t="s">
        <v>4</v>
      </c>
      <c r="EJ162" s="2">
        <v>2</v>
      </c>
      <c r="EK162" s="2">
        <v>318</v>
      </c>
      <c r="EL162" s="2" t="s">
        <v>283</v>
      </c>
      <c r="EM162" s="2" t="s">
        <v>284</v>
      </c>
      <c r="EN162" s="2"/>
      <c r="EO162" s="2" t="s">
        <v>289</v>
      </c>
      <c r="EP162" s="2"/>
      <c r="EQ162" s="2">
        <v>1024</v>
      </c>
      <c r="ER162" s="2">
        <v>57.81</v>
      </c>
      <c r="ES162" s="2">
        <v>57.81</v>
      </c>
      <c r="ET162" s="2">
        <v>0</v>
      </c>
      <c r="EU162" s="2">
        <v>0</v>
      </c>
      <c r="EV162" s="2">
        <v>0</v>
      </c>
      <c r="EW162" s="2">
        <v>0</v>
      </c>
      <c r="EX162" s="2">
        <v>0</v>
      </c>
      <c r="EY162" s="2"/>
      <c r="EZ162" s="2"/>
      <c r="FA162" s="2"/>
      <c r="FB162" s="2"/>
      <c r="FC162" s="2"/>
      <c r="FD162" s="2"/>
      <c r="FE162" s="2"/>
      <c r="FF162" s="2"/>
      <c r="FG162" s="2"/>
      <c r="FH162" s="2"/>
      <c r="FI162" s="2"/>
      <c r="FJ162" s="2"/>
      <c r="FK162" s="2"/>
      <c r="FL162" s="2"/>
      <c r="FM162" s="2"/>
      <c r="FN162" s="2"/>
      <c r="FO162" s="2"/>
      <c r="FP162" s="2"/>
      <c r="FQ162" s="2">
        <v>0</v>
      </c>
      <c r="FR162" s="2">
        <f t="shared" si="148"/>
        <v>0</v>
      </c>
      <c r="FS162" s="2">
        <v>0</v>
      </c>
      <c r="FT162" s="2"/>
      <c r="FU162" s="2"/>
      <c r="FV162" s="2"/>
      <c r="FW162" s="2"/>
      <c r="FX162" s="2">
        <v>112</v>
      </c>
      <c r="FY162" s="2">
        <v>70</v>
      </c>
      <c r="FZ162" s="2"/>
      <c r="GA162" s="2" t="s">
        <v>4</v>
      </c>
      <c r="GB162" s="2"/>
      <c r="GC162" s="2"/>
      <c r="GD162" s="2">
        <v>0</v>
      </c>
      <c r="GE162" s="2"/>
      <c r="GF162" s="2">
        <v>715293828</v>
      </c>
      <c r="GG162" s="2">
        <v>2</v>
      </c>
      <c r="GH162" s="2">
        <v>1</v>
      </c>
      <c r="GI162" s="2">
        <v>-2</v>
      </c>
      <c r="GJ162" s="2">
        <v>0</v>
      </c>
      <c r="GK162" s="2">
        <f>ROUND(R162*(R12)/100,2)</f>
        <v>0</v>
      </c>
      <c r="GL162" s="2">
        <f t="shared" si="149"/>
        <v>0</v>
      </c>
      <c r="GM162" s="2">
        <f t="shared" si="150"/>
        <v>404.67</v>
      </c>
      <c r="GN162" s="2">
        <f t="shared" si="151"/>
        <v>0</v>
      </c>
      <c r="GO162" s="2">
        <f t="shared" si="152"/>
        <v>404.67</v>
      </c>
      <c r="GP162" s="2">
        <f t="shared" si="153"/>
        <v>0</v>
      </c>
      <c r="GQ162" s="2"/>
      <c r="GR162" s="2">
        <v>0</v>
      </c>
      <c r="GS162" s="2">
        <v>3</v>
      </c>
      <c r="GT162" s="2">
        <v>0</v>
      </c>
      <c r="GU162" s="2" t="s">
        <v>4</v>
      </c>
      <c r="GV162" s="2">
        <f t="shared" si="154"/>
        <v>0</v>
      </c>
      <c r="GW162" s="2">
        <v>1</v>
      </c>
      <c r="GX162" s="2">
        <f t="shared" si="155"/>
        <v>0</v>
      </c>
      <c r="GY162" s="2"/>
      <c r="GZ162" s="2"/>
      <c r="HA162" s="2">
        <v>0</v>
      </c>
      <c r="HB162" s="2">
        <v>0</v>
      </c>
      <c r="HC162" s="2">
        <f t="shared" si="156"/>
        <v>0</v>
      </c>
      <c r="HD162" s="2"/>
      <c r="HE162" s="2" t="s">
        <v>4</v>
      </c>
      <c r="HF162" s="2" t="s">
        <v>4</v>
      </c>
      <c r="HG162" s="2"/>
      <c r="HH162" s="2"/>
      <c r="HI162" s="2"/>
      <c r="HJ162" s="2"/>
      <c r="HK162" s="2"/>
      <c r="HL162" s="2"/>
      <c r="HM162" s="2" t="s">
        <v>25</v>
      </c>
      <c r="HN162" s="2" t="s">
        <v>4</v>
      </c>
      <c r="HO162" s="2" t="s">
        <v>4</v>
      </c>
      <c r="HP162" s="2" t="s">
        <v>4</v>
      </c>
      <c r="HQ162" s="2" t="s">
        <v>4</v>
      </c>
      <c r="HR162" s="2"/>
      <c r="HS162" s="2"/>
      <c r="HT162" s="2"/>
      <c r="HU162" s="2"/>
      <c r="HV162" s="2"/>
      <c r="HW162" s="2"/>
      <c r="HX162" s="2"/>
      <c r="HY162" s="2"/>
      <c r="HZ162" s="2"/>
      <c r="IA162" s="2"/>
      <c r="IB162" s="2"/>
      <c r="IC162" s="2"/>
      <c r="ID162" s="2"/>
      <c r="IE162" s="2"/>
      <c r="IF162" s="2"/>
      <c r="IG162" s="2"/>
      <c r="IH162" s="2"/>
      <c r="II162" s="2"/>
      <c r="IJ162" s="2"/>
      <c r="IK162" s="2">
        <v>0</v>
      </c>
      <c r="IL162" s="2"/>
      <c r="IM162" s="2"/>
      <c r="IN162" s="2"/>
      <c r="IO162" s="2"/>
      <c r="IP162" s="2"/>
      <c r="IQ162" s="2"/>
      <c r="IR162" s="2"/>
      <c r="IS162" s="2"/>
      <c r="IT162" s="2"/>
      <c r="IU162" s="2"/>
    </row>
    <row r="163" spans="1:255">
      <c r="A163">
        <v>18</v>
      </c>
      <c r="B163">
        <v>1</v>
      </c>
      <c r="C163">
        <v>295</v>
      </c>
      <c r="E163" t="s">
        <v>4</v>
      </c>
      <c r="F163" t="s">
        <v>286</v>
      </c>
      <c r="G163" t="s">
        <v>287</v>
      </c>
      <c r="H163" t="s">
        <v>139</v>
      </c>
      <c r="I163">
        <f>I161*J163</f>
        <v>7</v>
      </c>
      <c r="J163">
        <v>7.7777777777777779E-2</v>
      </c>
      <c r="K163">
        <v>7.7777780000000005E-2</v>
      </c>
      <c r="O163">
        <f t="shared" si="127"/>
        <v>1448.72</v>
      </c>
      <c r="P163">
        <f t="shared" si="128"/>
        <v>1448.72</v>
      </c>
      <c r="Q163">
        <f t="shared" si="159"/>
        <v>0</v>
      </c>
      <c r="R163">
        <f t="shared" si="129"/>
        <v>0</v>
      </c>
      <c r="S163">
        <f t="shared" si="130"/>
        <v>0</v>
      </c>
      <c r="T163">
        <f t="shared" si="131"/>
        <v>0</v>
      </c>
      <c r="U163">
        <f t="shared" si="132"/>
        <v>0</v>
      </c>
      <c r="V163">
        <f t="shared" si="133"/>
        <v>0</v>
      </c>
      <c r="W163">
        <f t="shared" si="134"/>
        <v>0</v>
      </c>
      <c r="X163">
        <f t="shared" si="135"/>
        <v>0</v>
      </c>
      <c r="Y163">
        <f t="shared" si="136"/>
        <v>0</v>
      </c>
      <c r="AA163">
        <v>-1</v>
      </c>
      <c r="AB163">
        <f t="shared" si="137"/>
        <v>57.81</v>
      </c>
      <c r="AC163">
        <f t="shared" si="160"/>
        <v>57.81</v>
      </c>
      <c r="AD163">
        <f t="shared" si="161"/>
        <v>0</v>
      </c>
      <c r="AE163">
        <f t="shared" si="162"/>
        <v>0</v>
      </c>
      <c r="AF163">
        <f t="shared" si="162"/>
        <v>0</v>
      </c>
      <c r="AG163">
        <f t="shared" si="138"/>
        <v>0</v>
      </c>
      <c r="AH163">
        <f t="shared" si="163"/>
        <v>0</v>
      </c>
      <c r="AI163">
        <f t="shared" si="163"/>
        <v>0</v>
      </c>
      <c r="AJ163">
        <f t="shared" si="139"/>
        <v>0</v>
      </c>
      <c r="AK163">
        <v>57.81</v>
      </c>
      <c r="AL163">
        <v>57.81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1</v>
      </c>
      <c r="AW163">
        <v>1</v>
      </c>
      <c r="AZ163">
        <v>1</v>
      </c>
      <c r="BA163">
        <v>1</v>
      </c>
      <c r="BB163">
        <v>1</v>
      </c>
      <c r="BC163">
        <v>3.58</v>
      </c>
      <c r="BD163" t="s">
        <v>4</v>
      </c>
      <c r="BE163" t="s">
        <v>4</v>
      </c>
      <c r="BF163" t="s">
        <v>4</v>
      </c>
      <c r="BG163" t="s">
        <v>4</v>
      </c>
      <c r="BH163">
        <v>3</v>
      </c>
      <c r="BI163">
        <v>2</v>
      </c>
      <c r="BJ163" t="s">
        <v>288</v>
      </c>
      <c r="BM163">
        <v>318</v>
      </c>
      <c r="BN163">
        <v>0</v>
      </c>
      <c r="BO163" t="s">
        <v>286</v>
      </c>
      <c r="BP163">
        <v>1</v>
      </c>
      <c r="BQ163">
        <v>40</v>
      </c>
      <c r="BR163">
        <v>0</v>
      </c>
      <c r="BS163">
        <v>1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4</v>
      </c>
      <c r="BZ163">
        <v>0</v>
      </c>
      <c r="CA163">
        <v>0</v>
      </c>
      <c r="CB163" t="s">
        <v>4</v>
      </c>
      <c r="CE163">
        <v>30</v>
      </c>
      <c r="CF163">
        <v>0</v>
      </c>
      <c r="CG163">
        <v>0</v>
      </c>
      <c r="CM163">
        <v>0</v>
      </c>
      <c r="CN163" t="s">
        <v>596</v>
      </c>
      <c r="CO163">
        <v>0</v>
      </c>
      <c r="CP163">
        <f t="shared" si="140"/>
        <v>1448.72</v>
      </c>
      <c r="CQ163">
        <f t="shared" si="141"/>
        <v>206.96</v>
      </c>
      <c r="CR163">
        <f t="shared" si="164"/>
        <v>0</v>
      </c>
      <c r="CS163">
        <f t="shared" si="142"/>
        <v>0</v>
      </c>
      <c r="CT163">
        <f t="shared" si="143"/>
        <v>0</v>
      </c>
      <c r="CU163">
        <f t="shared" si="144"/>
        <v>0</v>
      </c>
      <c r="CV163">
        <f t="shared" si="145"/>
        <v>0</v>
      </c>
      <c r="CW163">
        <f t="shared" si="146"/>
        <v>0</v>
      </c>
      <c r="CX163">
        <f t="shared" si="147"/>
        <v>0</v>
      </c>
      <c r="CY163">
        <f>S163*(BZ163/100)</f>
        <v>0</v>
      </c>
      <c r="CZ163">
        <f>S163*(CA163/100)</f>
        <v>0</v>
      </c>
      <c r="DC163" t="s">
        <v>4</v>
      </c>
      <c r="DD163" t="s">
        <v>4</v>
      </c>
      <c r="DE163" t="s">
        <v>4</v>
      </c>
      <c r="DF163" t="s">
        <v>4</v>
      </c>
      <c r="DG163" t="s">
        <v>4</v>
      </c>
      <c r="DH163" t="s">
        <v>4</v>
      </c>
      <c r="DI163" t="s">
        <v>4</v>
      </c>
      <c r="DJ163" t="s">
        <v>4</v>
      </c>
      <c r="DK163" t="s">
        <v>4</v>
      </c>
      <c r="DL163" t="s">
        <v>4</v>
      </c>
      <c r="DM163" t="s">
        <v>4</v>
      </c>
      <c r="DN163">
        <v>112</v>
      </c>
      <c r="DO163">
        <v>70</v>
      </c>
      <c r="DP163">
        <v>1.0669999999999999</v>
      </c>
      <c r="DQ163">
        <v>1</v>
      </c>
      <c r="DU163">
        <v>1010</v>
      </c>
      <c r="DV163" t="s">
        <v>139</v>
      </c>
      <c r="DW163" t="s">
        <v>139</v>
      </c>
      <c r="DX163">
        <v>100</v>
      </c>
      <c r="DZ163" t="s">
        <v>4</v>
      </c>
      <c r="EA163" t="s">
        <v>4</v>
      </c>
      <c r="EB163" t="s">
        <v>4</v>
      </c>
      <c r="EC163" t="s">
        <v>4</v>
      </c>
      <c r="EE163">
        <v>69252943</v>
      </c>
      <c r="EF163">
        <v>40</v>
      </c>
      <c r="EG163" t="s">
        <v>62</v>
      </c>
      <c r="EH163">
        <v>0</v>
      </c>
      <c r="EI163" t="s">
        <v>4</v>
      </c>
      <c r="EJ163">
        <v>2</v>
      </c>
      <c r="EK163">
        <v>318</v>
      </c>
      <c r="EL163" t="s">
        <v>283</v>
      </c>
      <c r="EM163" t="s">
        <v>284</v>
      </c>
      <c r="EO163" t="s">
        <v>289</v>
      </c>
      <c r="EQ163">
        <v>1024</v>
      </c>
      <c r="ER163">
        <v>57.81</v>
      </c>
      <c r="ES163">
        <v>57.81</v>
      </c>
      <c r="ET163">
        <v>0</v>
      </c>
      <c r="EU163">
        <v>0</v>
      </c>
      <c r="EV163">
        <v>0</v>
      </c>
      <c r="EW163">
        <v>0</v>
      </c>
      <c r="EX163">
        <v>0</v>
      </c>
      <c r="FQ163">
        <v>0</v>
      </c>
      <c r="FR163">
        <f t="shared" si="148"/>
        <v>0</v>
      </c>
      <c r="FS163">
        <v>0</v>
      </c>
      <c r="FX163">
        <v>112</v>
      </c>
      <c r="FY163">
        <v>70</v>
      </c>
      <c r="GA163" t="s">
        <v>4</v>
      </c>
      <c r="GD163">
        <v>0</v>
      </c>
      <c r="GF163">
        <v>715293828</v>
      </c>
      <c r="GG163">
        <v>2</v>
      </c>
      <c r="GH163">
        <v>1</v>
      </c>
      <c r="GI163">
        <v>2</v>
      </c>
      <c r="GJ163">
        <v>0</v>
      </c>
      <c r="GK163">
        <f>ROUND(R163*(S12)/100,2)</f>
        <v>0</v>
      </c>
      <c r="GL163">
        <f t="shared" si="149"/>
        <v>0</v>
      </c>
      <c r="GM163">
        <f t="shared" si="150"/>
        <v>1448.72</v>
      </c>
      <c r="GN163">
        <f t="shared" si="151"/>
        <v>0</v>
      </c>
      <c r="GO163">
        <f t="shared" si="152"/>
        <v>1448.72</v>
      </c>
      <c r="GP163">
        <f t="shared" si="153"/>
        <v>0</v>
      </c>
      <c r="GR163">
        <v>0</v>
      </c>
      <c r="GS163">
        <v>3</v>
      </c>
      <c r="GT163">
        <v>0</v>
      </c>
      <c r="GU163" t="s">
        <v>4</v>
      </c>
      <c r="GV163">
        <f t="shared" si="154"/>
        <v>0</v>
      </c>
      <c r="GW163">
        <v>1</v>
      </c>
      <c r="GX163">
        <f t="shared" si="155"/>
        <v>0</v>
      </c>
      <c r="HA163">
        <v>0</v>
      </c>
      <c r="HB163">
        <v>0</v>
      </c>
      <c r="HC163">
        <f t="shared" si="156"/>
        <v>0</v>
      </c>
      <c r="HE163" t="s">
        <v>4</v>
      </c>
      <c r="HF163" t="s">
        <v>4</v>
      </c>
      <c r="HM163" t="s">
        <v>25</v>
      </c>
      <c r="HN163" t="s">
        <v>4</v>
      </c>
      <c r="HO163" t="s">
        <v>4</v>
      </c>
      <c r="HP163" t="s">
        <v>4</v>
      </c>
      <c r="HQ163" t="s">
        <v>4</v>
      </c>
      <c r="IK163">
        <v>0</v>
      </c>
    </row>
    <row r="164" spans="1:255">
      <c r="A164" s="2">
        <v>18</v>
      </c>
      <c r="B164" s="2">
        <v>1</v>
      </c>
      <c r="C164" s="2">
        <v>281</v>
      </c>
      <c r="D164" s="2"/>
      <c r="E164" s="2" t="s">
        <v>4</v>
      </c>
      <c r="F164" s="2" t="s">
        <v>274</v>
      </c>
      <c r="G164" s="2" t="s">
        <v>275</v>
      </c>
      <c r="H164" s="2" t="s">
        <v>236</v>
      </c>
      <c r="I164" s="2">
        <f>I160*J164</f>
        <v>9.18</v>
      </c>
      <c r="J164" s="2">
        <v>0.10199999999999999</v>
      </c>
      <c r="K164" s="2">
        <v>0.10199999999999999</v>
      </c>
      <c r="L164" s="2"/>
      <c r="M164" s="2"/>
      <c r="N164" s="2"/>
      <c r="O164" s="2">
        <f t="shared" si="127"/>
        <v>1002688.07</v>
      </c>
      <c r="P164" s="2">
        <f t="shared" si="128"/>
        <v>1002688.07</v>
      </c>
      <c r="Q164" s="2">
        <f t="shared" si="159"/>
        <v>0</v>
      </c>
      <c r="R164" s="2">
        <f t="shared" si="129"/>
        <v>0</v>
      </c>
      <c r="S164" s="2">
        <f t="shared" si="130"/>
        <v>0</v>
      </c>
      <c r="T164" s="2">
        <f t="shared" si="131"/>
        <v>0</v>
      </c>
      <c r="U164" s="2">
        <f t="shared" si="132"/>
        <v>0</v>
      </c>
      <c r="V164" s="2">
        <f t="shared" si="133"/>
        <v>0</v>
      </c>
      <c r="W164" s="2">
        <f t="shared" si="134"/>
        <v>0</v>
      </c>
      <c r="X164" s="2">
        <f t="shared" si="135"/>
        <v>0</v>
      </c>
      <c r="Y164" s="2">
        <f t="shared" si="136"/>
        <v>0</v>
      </c>
      <c r="Z164" s="2"/>
      <c r="AA164" s="2">
        <v>-1</v>
      </c>
      <c r="AB164" s="2">
        <f t="shared" si="137"/>
        <v>109225.28</v>
      </c>
      <c r="AC164" s="2">
        <f t="shared" si="160"/>
        <v>109225.28</v>
      </c>
      <c r="AD164" s="2">
        <f t="shared" si="161"/>
        <v>0</v>
      </c>
      <c r="AE164" s="2">
        <f t="shared" si="162"/>
        <v>0</v>
      </c>
      <c r="AF164" s="2">
        <f t="shared" si="162"/>
        <v>0</v>
      </c>
      <c r="AG164" s="2">
        <f t="shared" si="138"/>
        <v>0</v>
      </c>
      <c r="AH164" s="2">
        <f t="shared" si="163"/>
        <v>0</v>
      </c>
      <c r="AI164" s="2">
        <f t="shared" si="163"/>
        <v>0</v>
      </c>
      <c r="AJ164" s="2">
        <f t="shared" si="139"/>
        <v>0</v>
      </c>
      <c r="AK164" s="2">
        <v>109225.28</v>
      </c>
      <c r="AL164" s="2">
        <v>109225.28</v>
      </c>
      <c r="AM164" s="2">
        <v>0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112</v>
      </c>
      <c r="AU164" s="2">
        <v>70</v>
      </c>
      <c r="AV164" s="2">
        <v>1.0669999999999999</v>
      </c>
      <c r="AW164" s="2">
        <v>1</v>
      </c>
      <c r="AX164" s="2"/>
      <c r="AY164" s="2"/>
      <c r="AZ164" s="2">
        <v>1</v>
      </c>
      <c r="BA164" s="2">
        <v>1</v>
      </c>
      <c r="BB164" s="2">
        <v>1</v>
      </c>
      <c r="BC164" s="2">
        <v>1</v>
      </c>
      <c r="BD164" s="2" t="s">
        <v>4</v>
      </c>
      <c r="BE164" s="2" t="s">
        <v>4</v>
      </c>
      <c r="BF164" s="2" t="s">
        <v>4</v>
      </c>
      <c r="BG164" s="2" t="s">
        <v>4</v>
      </c>
      <c r="BH164" s="2">
        <v>3</v>
      </c>
      <c r="BI164" s="2">
        <v>2</v>
      </c>
      <c r="BJ164" s="2" t="s">
        <v>276</v>
      </c>
      <c r="BK164" s="2"/>
      <c r="BL164" s="2"/>
      <c r="BM164" s="2">
        <v>318</v>
      </c>
      <c r="BN164" s="2">
        <v>0</v>
      </c>
      <c r="BO164" s="2" t="s">
        <v>4</v>
      </c>
      <c r="BP164" s="2">
        <v>0</v>
      </c>
      <c r="BQ164" s="2">
        <v>40</v>
      </c>
      <c r="BR164" s="2">
        <v>0</v>
      </c>
      <c r="BS164" s="2">
        <v>1</v>
      </c>
      <c r="BT164" s="2">
        <v>1</v>
      </c>
      <c r="BU164" s="2">
        <v>1</v>
      </c>
      <c r="BV164" s="2">
        <v>1</v>
      </c>
      <c r="BW164" s="2">
        <v>1</v>
      </c>
      <c r="BX164" s="2">
        <v>1</v>
      </c>
      <c r="BY164" s="2" t="s">
        <v>4</v>
      </c>
      <c r="BZ164" s="2">
        <v>112</v>
      </c>
      <c r="CA164" s="2">
        <v>70</v>
      </c>
      <c r="CB164" s="2" t="s">
        <v>4</v>
      </c>
      <c r="CC164" s="2"/>
      <c r="CD164" s="2"/>
      <c r="CE164" s="2">
        <v>30</v>
      </c>
      <c r="CF164" s="2">
        <v>0</v>
      </c>
      <c r="CG164" s="2">
        <v>0</v>
      </c>
      <c r="CH164" s="2"/>
      <c r="CI164" s="2"/>
      <c r="CJ164" s="2"/>
      <c r="CK164" s="2"/>
      <c r="CL164" s="2"/>
      <c r="CM164" s="2">
        <v>0</v>
      </c>
      <c r="CN164" s="2" t="s">
        <v>596</v>
      </c>
      <c r="CO164" s="2">
        <v>0</v>
      </c>
      <c r="CP164" s="2">
        <f t="shared" si="140"/>
        <v>1002688.07</v>
      </c>
      <c r="CQ164" s="2">
        <f t="shared" si="141"/>
        <v>109225.28</v>
      </c>
      <c r="CR164" s="2">
        <f t="shared" si="164"/>
        <v>0</v>
      </c>
      <c r="CS164" s="2">
        <f t="shared" si="142"/>
        <v>0</v>
      </c>
      <c r="CT164" s="2">
        <f t="shared" si="143"/>
        <v>0</v>
      </c>
      <c r="CU164" s="2">
        <f t="shared" si="144"/>
        <v>0</v>
      </c>
      <c r="CV164" s="2">
        <f t="shared" si="145"/>
        <v>0</v>
      </c>
      <c r="CW164" s="2">
        <f t="shared" si="146"/>
        <v>0</v>
      </c>
      <c r="CX164" s="2">
        <f t="shared" si="147"/>
        <v>0</v>
      </c>
      <c r="CY164" s="2">
        <f>((S164*BZ164)/100)</f>
        <v>0</v>
      </c>
      <c r="CZ164" s="2">
        <f>((S164*CA164)/100)</f>
        <v>0</v>
      </c>
      <c r="DA164" s="2"/>
      <c r="DB164" s="2"/>
      <c r="DC164" s="2" t="s">
        <v>4</v>
      </c>
      <c r="DD164" s="2" t="s">
        <v>4</v>
      </c>
      <c r="DE164" s="2" t="s">
        <v>4</v>
      </c>
      <c r="DF164" s="2" t="s">
        <v>4</v>
      </c>
      <c r="DG164" s="2" t="s">
        <v>4</v>
      </c>
      <c r="DH164" s="2" t="s">
        <v>4</v>
      </c>
      <c r="DI164" s="2" t="s">
        <v>4</v>
      </c>
      <c r="DJ164" s="2" t="s">
        <v>4</v>
      </c>
      <c r="DK164" s="2" t="s">
        <v>4</v>
      </c>
      <c r="DL164" s="2" t="s">
        <v>4</v>
      </c>
      <c r="DM164" s="2" t="s">
        <v>4</v>
      </c>
      <c r="DN164" s="2">
        <v>0</v>
      </c>
      <c r="DO164" s="2">
        <v>0</v>
      </c>
      <c r="DP164" s="2">
        <v>1</v>
      </c>
      <c r="DQ164" s="2">
        <v>1</v>
      </c>
      <c r="DR164" s="2"/>
      <c r="DS164" s="2"/>
      <c r="DT164" s="2"/>
      <c r="DU164" s="2">
        <v>1003</v>
      </c>
      <c r="DV164" s="2" t="s">
        <v>236</v>
      </c>
      <c r="DW164" s="2" t="s">
        <v>236</v>
      </c>
      <c r="DX164" s="2">
        <v>1000</v>
      </c>
      <c r="DY164" s="2"/>
      <c r="DZ164" s="2" t="s">
        <v>4</v>
      </c>
      <c r="EA164" s="2" t="s">
        <v>4</v>
      </c>
      <c r="EB164" s="2" t="s">
        <v>4</v>
      </c>
      <c r="EC164" s="2" t="s">
        <v>4</v>
      </c>
      <c r="ED164" s="2"/>
      <c r="EE164" s="2">
        <v>69252943</v>
      </c>
      <c r="EF164" s="2">
        <v>40</v>
      </c>
      <c r="EG164" s="2" t="s">
        <v>62</v>
      </c>
      <c r="EH164" s="2">
        <v>0</v>
      </c>
      <c r="EI164" s="2" t="s">
        <v>4</v>
      </c>
      <c r="EJ164" s="2">
        <v>2</v>
      </c>
      <c r="EK164" s="2">
        <v>318</v>
      </c>
      <c r="EL164" s="2" t="s">
        <v>283</v>
      </c>
      <c r="EM164" s="2" t="s">
        <v>284</v>
      </c>
      <c r="EN164" s="2"/>
      <c r="EO164" s="2" t="s">
        <v>289</v>
      </c>
      <c r="EP164" s="2"/>
      <c r="EQ164" s="2">
        <v>1024</v>
      </c>
      <c r="ER164" s="2">
        <v>109225.28</v>
      </c>
      <c r="ES164" s="2">
        <v>109225.28</v>
      </c>
      <c r="ET164" s="2">
        <v>0</v>
      </c>
      <c r="EU164" s="2">
        <v>0</v>
      </c>
      <c r="EV164" s="2">
        <v>0</v>
      </c>
      <c r="EW164" s="2">
        <v>0</v>
      </c>
      <c r="EX164" s="2">
        <v>0</v>
      </c>
      <c r="EY164" s="2"/>
      <c r="EZ164" s="2"/>
      <c r="FA164" s="2"/>
      <c r="FB164" s="2"/>
      <c r="FC164" s="2"/>
      <c r="FD164" s="2"/>
      <c r="FE164" s="2"/>
      <c r="FF164" s="2"/>
      <c r="FG164" s="2"/>
      <c r="FH164" s="2"/>
      <c r="FI164" s="2"/>
      <c r="FJ164" s="2"/>
      <c r="FK164" s="2"/>
      <c r="FL164" s="2"/>
      <c r="FM164" s="2"/>
      <c r="FN164" s="2"/>
      <c r="FO164" s="2"/>
      <c r="FP164" s="2"/>
      <c r="FQ164" s="2">
        <v>0</v>
      </c>
      <c r="FR164" s="2">
        <f t="shared" si="148"/>
        <v>0</v>
      </c>
      <c r="FS164" s="2">
        <v>0</v>
      </c>
      <c r="FT164" s="2"/>
      <c r="FU164" s="2"/>
      <c r="FV164" s="2"/>
      <c r="FW164" s="2"/>
      <c r="FX164" s="2">
        <v>112</v>
      </c>
      <c r="FY164" s="2">
        <v>70</v>
      </c>
      <c r="FZ164" s="2"/>
      <c r="GA164" s="2" t="s">
        <v>4</v>
      </c>
      <c r="GB164" s="2"/>
      <c r="GC164" s="2"/>
      <c r="GD164" s="2">
        <v>0</v>
      </c>
      <c r="GE164" s="2"/>
      <c r="GF164" s="2">
        <v>241870239</v>
      </c>
      <c r="GG164" s="2">
        <v>2</v>
      </c>
      <c r="GH164" s="2">
        <v>1</v>
      </c>
      <c r="GI164" s="2">
        <v>-2</v>
      </c>
      <c r="GJ164" s="2">
        <v>0</v>
      </c>
      <c r="GK164" s="2">
        <f>ROUND(R164*(R12)/100,2)</f>
        <v>0</v>
      </c>
      <c r="GL164" s="2">
        <f t="shared" si="149"/>
        <v>0</v>
      </c>
      <c r="GM164" s="2">
        <f t="shared" si="150"/>
        <v>1002688.07</v>
      </c>
      <c r="GN164" s="2">
        <f t="shared" si="151"/>
        <v>0</v>
      </c>
      <c r="GO164" s="2">
        <f t="shared" si="152"/>
        <v>1002688.07</v>
      </c>
      <c r="GP164" s="2">
        <f t="shared" si="153"/>
        <v>0</v>
      </c>
      <c r="GQ164" s="2"/>
      <c r="GR164" s="2">
        <v>0</v>
      </c>
      <c r="GS164" s="2">
        <v>3</v>
      </c>
      <c r="GT164" s="2">
        <v>0</v>
      </c>
      <c r="GU164" s="2" t="s">
        <v>4</v>
      </c>
      <c r="GV164" s="2">
        <f t="shared" si="154"/>
        <v>0</v>
      </c>
      <c r="GW164" s="2">
        <v>1</v>
      </c>
      <c r="GX164" s="2">
        <f t="shared" si="155"/>
        <v>0</v>
      </c>
      <c r="GY164" s="2"/>
      <c r="GZ164" s="2"/>
      <c r="HA164" s="2">
        <v>0</v>
      </c>
      <c r="HB164" s="2">
        <v>0</v>
      </c>
      <c r="HC164" s="2">
        <f t="shared" si="156"/>
        <v>0</v>
      </c>
      <c r="HD164" s="2"/>
      <c r="HE164" s="2" t="s">
        <v>4</v>
      </c>
      <c r="HF164" s="2" t="s">
        <v>4</v>
      </c>
      <c r="HG164" s="2"/>
      <c r="HH164" s="2"/>
      <c r="HI164" s="2"/>
      <c r="HJ164" s="2"/>
      <c r="HK164" s="2"/>
      <c r="HL164" s="2"/>
      <c r="HM164" s="2" t="s">
        <v>25</v>
      </c>
      <c r="HN164" s="2" t="s">
        <v>4</v>
      </c>
      <c r="HO164" s="2" t="s">
        <v>4</v>
      </c>
      <c r="HP164" s="2" t="s">
        <v>4</v>
      </c>
      <c r="HQ164" s="2" t="s">
        <v>4</v>
      </c>
      <c r="HR164" s="2"/>
      <c r="HS164" s="2"/>
      <c r="HT164" s="2"/>
      <c r="HU164" s="2"/>
      <c r="HV164" s="2"/>
      <c r="HW164" s="2"/>
      <c r="HX164" s="2"/>
      <c r="HY164" s="2"/>
      <c r="HZ164" s="2"/>
      <c r="IA164" s="2"/>
      <c r="IB164" s="2"/>
      <c r="IC164" s="2"/>
      <c r="ID164" s="2"/>
      <c r="IE164" s="2"/>
      <c r="IF164" s="2"/>
      <c r="IG164" s="2"/>
      <c r="IH164" s="2"/>
      <c r="II164" s="2"/>
      <c r="IJ164" s="2"/>
      <c r="IK164" s="2">
        <v>0</v>
      </c>
      <c r="IL164" s="2"/>
      <c r="IM164" s="2"/>
      <c r="IN164" s="2"/>
      <c r="IO164" s="2"/>
      <c r="IP164" s="2"/>
      <c r="IQ164" s="2"/>
      <c r="IR164" s="2"/>
      <c r="IS164" s="2"/>
      <c r="IT164" s="2"/>
      <c r="IU164" s="2"/>
    </row>
    <row r="165" spans="1:255">
      <c r="A165">
        <v>18</v>
      </c>
      <c r="B165">
        <v>1</v>
      </c>
      <c r="C165">
        <v>296</v>
      </c>
      <c r="E165" t="s">
        <v>4</v>
      </c>
      <c r="F165" t="s">
        <v>274</v>
      </c>
      <c r="G165" t="s">
        <v>275</v>
      </c>
      <c r="H165" t="s">
        <v>236</v>
      </c>
      <c r="I165">
        <f>I161*J165</f>
        <v>9.18</v>
      </c>
      <c r="J165">
        <v>0.10199999999999999</v>
      </c>
      <c r="K165">
        <v>0.10199999999999999</v>
      </c>
      <c r="O165">
        <f t="shared" si="127"/>
        <v>8703332.4499999993</v>
      </c>
      <c r="P165">
        <f t="shared" si="128"/>
        <v>8703332.4499999993</v>
      </c>
      <c r="Q165">
        <f t="shared" si="159"/>
        <v>0</v>
      </c>
      <c r="R165">
        <f t="shared" si="129"/>
        <v>0</v>
      </c>
      <c r="S165">
        <f t="shared" si="130"/>
        <v>0</v>
      </c>
      <c r="T165">
        <f t="shared" si="131"/>
        <v>0</v>
      </c>
      <c r="U165">
        <f t="shared" si="132"/>
        <v>0</v>
      </c>
      <c r="V165">
        <f t="shared" si="133"/>
        <v>0</v>
      </c>
      <c r="W165">
        <f t="shared" si="134"/>
        <v>0</v>
      </c>
      <c r="X165">
        <f t="shared" si="135"/>
        <v>0</v>
      </c>
      <c r="Y165">
        <f t="shared" si="136"/>
        <v>0</v>
      </c>
      <c r="AA165">
        <v>-1</v>
      </c>
      <c r="AB165">
        <f t="shared" si="137"/>
        <v>109225.28</v>
      </c>
      <c r="AC165">
        <f t="shared" si="160"/>
        <v>109225.28</v>
      </c>
      <c r="AD165">
        <f t="shared" si="161"/>
        <v>0</v>
      </c>
      <c r="AE165">
        <f t="shared" si="162"/>
        <v>0</v>
      </c>
      <c r="AF165">
        <f t="shared" si="162"/>
        <v>0</v>
      </c>
      <c r="AG165">
        <f t="shared" si="138"/>
        <v>0</v>
      </c>
      <c r="AH165">
        <f t="shared" si="163"/>
        <v>0</v>
      </c>
      <c r="AI165">
        <f t="shared" si="163"/>
        <v>0</v>
      </c>
      <c r="AJ165">
        <f t="shared" si="139"/>
        <v>0</v>
      </c>
      <c r="AK165">
        <v>109225.28</v>
      </c>
      <c r="AL165">
        <v>109225.28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8.68</v>
      </c>
      <c r="BD165" t="s">
        <v>4</v>
      </c>
      <c r="BE165" t="s">
        <v>4</v>
      </c>
      <c r="BF165" t="s">
        <v>4</v>
      </c>
      <c r="BG165" t="s">
        <v>4</v>
      </c>
      <c r="BH165">
        <v>3</v>
      </c>
      <c r="BI165">
        <v>2</v>
      </c>
      <c r="BJ165" t="s">
        <v>276</v>
      </c>
      <c r="BM165">
        <v>318</v>
      </c>
      <c r="BN165">
        <v>0</v>
      </c>
      <c r="BO165" t="s">
        <v>274</v>
      </c>
      <c r="BP165">
        <v>1</v>
      </c>
      <c r="BQ165">
        <v>40</v>
      </c>
      <c r="BR165">
        <v>0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4</v>
      </c>
      <c r="BZ165">
        <v>0</v>
      </c>
      <c r="CA165">
        <v>0</v>
      </c>
      <c r="CB165" t="s">
        <v>4</v>
      </c>
      <c r="CE165">
        <v>30</v>
      </c>
      <c r="CF165">
        <v>0</v>
      </c>
      <c r="CG165">
        <v>0</v>
      </c>
      <c r="CM165">
        <v>0</v>
      </c>
      <c r="CN165" t="s">
        <v>596</v>
      </c>
      <c r="CO165">
        <v>0</v>
      </c>
      <c r="CP165">
        <f t="shared" si="140"/>
        <v>8703332.4499999993</v>
      </c>
      <c r="CQ165">
        <f t="shared" si="141"/>
        <v>948075.43</v>
      </c>
      <c r="CR165">
        <f t="shared" si="164"/>
        <v>0</v>
      </c>
      <c r="CS165">
        <f t="shared" si="142"/>
        <v>0</v>
      </c>
      <c r="CT165">
        <f t="shared" si="143"/>
        <v>0</v>
      </c>
      <c r="CU165">
        <f t="shared" si="144"/>
        <v>0</v>
      </c>
      <c r="CV165">
        <f t="shared" si="145"/>
        <v>0</v>
      </c>
      <c r="CW165">
        <f t="shared" si="146"/>
        <v>0</v>
      </c>
      <c r="CX165">
        <f t="shared" si="147"/>
        <v>0</v>
      </c>
      <c r="CY165">
        <f>S165*(BZ165/100)</f>
        <v>0</v>
      </c>
      <c r="CZ165">
        <f>S165*(CA165/100)</f>
        <v>0</v>
      </c>
      <c r="DC165" t="s">
        <v>4</v>
      </c>
      <c r="DD165" t="s">
        <v>4</v>
      </c>
      <c r="DE165" t="s">
        <v>4</v>
      </c>
      <c r="DF165" t="s">
        <v>4</v>
      </c>
      <c r="DG165" t="s">
        <v>4</v>
      </c>
      <c r="DH165" t="s">
        <v>4</v>
      </c>
      <c r="DI165" t="s">
        <v>4</v>
      </c>
      <c r="DJ165" t="s">
        <v>4</v>
      </c>
      <c r="DK165" t="s">
        <v>4</v>
      </c>
      <c r="DL165" t="s">
        <v>4</v>
      </c>
      <c r="DM165" t="s">
        <v>4</v>
      </c>
      <c r="DN165">
        <v>112</v>
      </c>
      <c r="DO165">
        <v>70</v>
      </c>
      <c r="DP165">
        <v>1.0669999999999999</v>
      </c>
      <c r="DQ165">
        <v>1</v>
      </c>
      <c r="DU165">
        <v>1003</v>
      </c>
      <c r="DV165" t="s">
        <v>236</v>
      </c>
      <c r="DW165" t="s">
        <v>236</v>
      </c>
      <c r="DX165">
        <v>1000</v>
      </c>
      <c r="DZ165" t="s">
        <v>4</v>
      </c>
      <c r="EA165" t="s">
        <v>4</v>
      </c>
      <c r="EB165" t="s">
        <v>4</v>
      </c>
      <c r="EC165" t="s">
        <v>4</v>
      </c>
      <c r="EE165">
        <v>69252943</v>
      </c>
      <c r="EF165">
        <v>40</v>
      </c>
      <c r="EG165" t="s">
        <v>62</v>
      </c>
      <c r="EH165">
        <v>0</v>
      </c>
      <c r="EI165" t="s">
        <v>4</v>
      </c>
      <c r="EJ165">
        <v>2</v>
      </c>
      <c r="EK165">
        <v>318</v>
      </c>
      <c r="EL165" t="s">
        <v>283</v>
      </c>
      <c r="EM165" t="s">
        <v>284</v>
      </c>
      <c r="EO165" t="s">
        <v>289</v>
      </c>
      <c r="EQ165">
        <v>1024</v>
      </c>
      <c r="ER165">
        <v>109225.28</v>
      </c>
      <c r="ES165">
        <v>109225.28</v>
      </c>
      <c r="ET165">
        <v>0</v>
      </c>
      <c r="EU165">
        <v>0</v>
      </c>
      <c r="EV165">
        <v>0</v>
      </c>
      <c r="EW165">
        <v>0</v>
      </c>
      <c r="EX165">
        <v>0</v>
      </c>
      <c r="FQ165">
        <v>0</v>
      </c>
      <c r="FR165">
        <f t="shared" si="148"/>
        <v>0</v>
      </c>
      <c r="FS165">
        <v>0</v>
      </c>
      <c r="FX165">
        <v>112</v>
      </c>
      <c r="FY165">
        <v>70</v>
      </c>
      <c r="GA165" t="s">
        <v>4</v>
      </c>
      <c r="GD165">
        <v>0</v>
      </c>
      <c r="GF165">
        <v>241870239</v>
      </c>
      <c r="GG165">
        <v>2</v>
      </c>
      <c r="GH165">
        <v>1</v>
      </c>
      <c r="GI165">
        <v>2</v>
      </c>
      <c r="GJ165">
        <v>0</v>
      </c>
      <c r="GK165">
        <f>ROUND(R165*(S12)/100,2)</f>
        <v>0</v>
      </c>
      <c r="GL165">
        <f t="shared" si="149"/>
        <v>0</v>
      </c>
      <c r="GM165">
        <f t="shared" si="150"/>
        <v>8703332.4499999993</v>
      </c>
      <c r="GN165">
        <f t="shared" si="151"/>
        <v>0</v>
      </c>
      <c r="GO165">
        <f t="shared" si="152"/>
        <v>8703332.4499999993</v>
      </c>
      <c r="GP165">
        <f t="shared" si="153"/>
        <v>0</v>
      </c>
      <c r="GR165">
        <v>0</v>
      </c>
      <c r="GS165">
        <v>3</v>
      </c>
      <c r="GT165">
        <v>0</v>
      </c>
      <c r="GU165" t="s">
        <v>4</v>
      </c>
      <c r="GV165">
        <f t="shared" si="154"/>
        <v>0</v>
      </c>
      <c r="GW165">
        <v>1</v>
      </c>
      <c r="GX165">
        <f t="shared" si="155"/>
        <v>0</v>
      </c>
      <c r="HA165">
        <v>0</v>
      </c>
      <c r="HB165">
        <v>0</v>
      </c>
      <c r="HC165">
        <f t="shared" si="156"/>
        <v>0</v>
      </c>
      <c r="HE165" t="s">
        <v>4</v>
      </c>
      <c r="HF165" t="s">
        <v>4</v>
      </c>
      <c r="HM165" t="s">
        <v>25</v>
      </c>
      <c r="HN165" t="s">
        <v>4</v>
      </c>
      <c r="HO165" t="s">
        <v>4</v>
      </c>
      <c r="HP165" t="s">
        <v>4</v>
      </c>
      <c r="HQ165" t="s">
        <v>4</v>
      </c>
      <c r="IK165">
        <v>0</v>
      </c>
    </row>
    <row r="166" spans="1:255">
      <c r="A166" s="2">
        <v>18</v>
      </c>
      <c r="B166" s="2">
        <v>1</v>
      </c>
      <c r="C166" s="2">
        <v>276</v>
      </c>
      <c r="D166" s="2"/>
      <c r="E166" s="2" t="s">
        <v>4</v>
      </c>
      <c r="F166" s="2" t="s">
        <v>290</v>
      </c>
      <c r="G166" s="2" t="s">
        <v>291</v>
      </c>
      <c r="H166" s="2" t="s">
        <v>134</v>
      </c>
      <c r="I166" s="2">
        <f>I160*J166</f>
        <v>6</v>
      </c>
      <c r="J166" s="2">
        <v>6.6666666666666666E-2</v>
      </c>
      <c r="K166" s="2">
        <v>6.6666669999999997E-2</v>
      </c>
      <c r="L166" s="2"/>
      <c r="M166" s="2"/>
      <c r="N166" s="2"/>
      <c r="O166" s="2">
        <f t="shared" si="127"/>
        <v>141.18</v>
      </c>
      <c r="P166" s="2">
        <f t="shared" si="128"/>
        <v>141.18</v>
      </c>
      <c r="Q166" s="2">
        <f t="shared" si="159"/>
        <v>0</v>
      </c>
      <c r="R166" s="2">
        <f t="shared" si="129"/>
        <v>0</v>
      </c>
      <c r="S166" s="2">
        <f t="shared" si="130"/>
        <v>0</v>
      </c>
      <c r="T166" s="2">
        <f t="shared" si="131"/>
        <v>0</v>
      </c>
      <c r="U166" s="2">
        <f t="shared" si="132"/>
        <v>0</v>
      </c>
      <c r="V166" s="2">
        <f t="shared" si="133"/>
        <v>0</v>
      </c>
      <c r="W166" s="2">
        <f t="shared" si="134"/>
        <v>0</v>
      </c>
      <c r="X166" s="2">
        <f t="shared" si="135"/>
        <v>0</v>
      </c>
      <c r="Y166" s="2">
        <f t="shared" si="136"/>
        <v>0</v>
      </c>
      <c r="Z166" s="2"/>
      <c r="AA166" s="2">
        <v>-1</v>
      </c>
      <c r="AB166" s="2">
        <f t="shared" si="137"/>
        <v>23.53</v>
      </c>
      <c r="AC166" s="2">
        <f t="shared" si="160"/>
        <v>23.53</v>
      </c>
      <c r="AD166" s="2">
        <f t="shared" si="161"/>
        <v>0</v>
      </c>
      <c r="AE166" s="2">
        <f t="shared" si="162"/>
        <v>0</v>
      </c>
      <c r="AF166" s="2">
        <f t="shared" si="162"/>
        <v>0</v>
      </c>
      <c r="AG166" s="2">
        <f t="shared" si="138"/>
        <v>0</v>
      </c>
      <c r="AH166" s="2">
        <f t="shared" si="163"/>
        <v>0</v>
      </c>
      <c r="AI166" s="2">
        <f t="shared" si="163"/>
        <v>0</v>
      </c>
      <c r="AJ166" s="2">
        <f t="shared" si="139"/>
        <v>0</v>
      </c>
      <c r="AK166" s="2">
        <v>23.53</v>
      </c>
      <c r="AL166" s="2">
        <v>23.53</v>
      </c>
      <c r="AM166" s="2">
        <v>0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112</v>
      </c>
      <c r="AU166" s="2">
        <v>70</v>
      </c>
      <c r="AV166" s="2">
        <v>1.0669999999999999</v>
      </c>
      <c r="AW166" s="2">
        <v>1</v>
      </c>
      <c r="AX166" s="2"/>
      <c r="AY166" s="2"/>
      <c r="AZ166" s="2">
        <v>1</v>
      </c>
      <c r="BA166" s="2">
        <v>1</v>
      </c>
      <c r="BB166" s="2">
        <v>1</v>
      </c>
      <c r="BC166" s="2">
        <v>1</v>
      </c>
      <c r="BD166" s="2" t="s">
        <v>4</v>
      </c>
      <c r="BE166" s="2" t="s">
        <v>4</v>
      </c>
      <c r="BF166" s="2" t="s">
        <v>4</v>
      </c>
      <c r="BG166" s="2" t="s">
        <v>4</v>
      </c>
      <c r="BH166" s="2">
        <v>3</v>
      </c>
      <c r="BI166" s="2">
        <v>2</v>
      </c>
      <c r="BJ166" s="2" t="s">
        <v>292</v>
      </c>
      <c r="BK166" s="2"/>
      <c r="BL166" s="2"/>
      <c r="BM166" s="2">
        <v>318</v>
      </c>
      <c r="BN166" s="2">
        <v>0</v>
      </c>
      <c r="BO166" s="2" t="s">
        <v>4</v>
      </c>
      <c r="BP166" s="2">
        <v>0</v>
      </c>
      <c r="BQ166" s="2">
        <v>40</v>
      </c>
      <c r="BR166" s="2">
        <v>0</v>
      </c>
      <c r="BS166" s="2">
        <v>1</v>
      </c>
      <c r="BT166" s="2">
        <v>1</v>
      </c>
      <c r="BU166" s="2">
        <v>1</v>
      </c>
      <c r="BV166" s="2">
        <v>1</v>
      </c>
      <c r="BW166" s="2">
        <v>1</v>
      </c>
      <c r="BX166" s="2">
        <v>1</v>
      </c>
      <c r="BY166" s="2" t="s">
        <v>4</v>
      </c>
      <c r="BZ166" s="2">
        <v>112</v>
      </c>
      <c r="CA166" s="2">
        <v>70</v>
      </c>
      <c r="CB166" s="2" t="s">
        <v>4</v>
      </c>
      <c r="CC166" s="2"/>
      <c r="CD166" s="2"/>
      <c r="CE166" s="2">
        <v>30</v>
      </c>
      <c r="CF166" s="2">
        <v>0</v>
      </c>
      <c r="CG166" s="2">
        <v>0</v>
      </c>
      <c r="CH166" s="2"/>
      <c r="CI166" s="2"/>
      <c r="CJ166" s="2"/>
      <c r="CK166" s="2"/>
      <c r="CL166" s="2"/>
      <c r="CM166" s="2">
        <v>0</v>
      </c>
      <c r="CN166" s="2" t="s">
        <v>596</v>
      </c>
      <c r="CO166" s="2">
        <v>0</v>
      </c>
      <c r="CP166" s="2">
        <f t="shared" si="140"/>
        <v>141.18</v>
      </c>
      <c r="CQ166" s="2">
        <f t="shared" si="141"/>
        <v>23.53</v>
      </c>
      <c r="CR166" s="2">
        <f t="shared" si="164"/>
        <v>0</v>
      </c>
      <c r="CS166" s="2">
        <f t="shared" si="142"/>
        <v>0</v>
      </c>
      <c r="CT166" s="2">
        <f t="shared" si="143"/>
        <v>0</v>
      </c>
      <c r="CU166" s="2">
        <f t="shared" si="144"/>
        <v>0</v>
      </c>
      <c r="CV166" s="2">
        <f t="shared" si="145"/>
        <v>0</v>
      </c>
      <c r="CW166" s="2">
        <f t="shared" si="146"/>
        <v>0</v>
      </c>
      <c r="CX166" s="2">
        <f t="shared" si="147"/>
        <v>0</v>
      </c>
      <c r="CY166" s="2">
        <f>((S166*BZ166)/100)</f>
        <v>0</v>
      </c>
      <c r="CZ166" s="2">
        <f>((S166*CA166)/100)</f>
        <v>0</v>
      </c>
      <c r="DA166" s="2"/>
      <c r="DB166" s="2"/>
      <c r="DC166" s="2" t="s">
        <v>4</v>
      </c>
      <c r="DD166" s="2" t="s">
        <v>4</v>
      </c>
      <c r="DE166" s="2" t="s">
        <v>4</v>
      </c>
      <c r="DF166" s="2" t="s">
        <v>4</v>
      </c>
      <c r="DG166" s="2" t="s">
        <v>4</v>
      </c>
      <c r="DH166" s="2" t="s">
        <v>4</v>
      </c>
      <c r="DI166" s="2" t="s">
        <v>4</v>
      </c>
      <c r="DJ166" s="2" t="s">
        <v>4</v>
      </c>
      <c r="DK166" s="2" t="s">
        <v>4</v>
      </c>
      <c r="DL166" s="2" t="s">
        <v>4</v>
      </c>
      <c r="DM166" s="2" t="s">
        <v>4</v>
      </c>
      <c r="DN166" s="2">
        <v>0</v>
      </c>
      <c r="DO166" s="2">
        <v>0</v>
      </c>
      <c r="DP166" s="2">
        <v>1</v>
      </c>
      <c r="DQ166" s="2">
        <v>1</v>
      </c>
      <c r="DR166" s="2"/>
      <c r="DS166" s="2"/>
      <c r="DT166" s="2"/>
      <c r="DU166" s="2">
        <v>1010</v>
      </c>
      <c r="DV166" s="2" t="s">
        <v>134</v>
      </c>
      <c r="DW166" s="2" t="s">
        <v>134</v>
      </c>
      <c r="DX166" s="2">
        <v>1</v>
      </c>
      <c r="DY166" s="2"/>
      <c r="DZ166" s="2" t="s">
        <v>4</v>
      </c>
      <c r="EA166" s="2" t="s">
        <v>4</v>
      </c>
      <c r="EB166" s="2" t="s">
        <v>4</v>
      </c>
      <c r="EC166" s="2" t="s">
        <v>4</v>
      </c>
      <c r="ED166" s="2"/>
      <c r="EE166" s="2">
        <v>69252943</v>
      </c>
      <c r="EF166" s="2">
        <v>40</v>
      </c>
      <c r="EG166" s="2" t="s">
        <v>62</v>
      </c>
      <c r="EH166" s="2">
        <v>0</v>
      </c>
      <c r="EI166" s="2" t="s">
        <v>4</v>
      </c>
      <c r="EJ166" s="2">
        <v>2</v>
      </c>
      <c r="EK166" s="2">
        <v>318</v>
      </c>
      <c r="EL166" s="2" t="s">
        <v>283</v>
      </c>
      <c r="EM166" s="2" t="s">
        <v>284</v>
      </c>
      <c r="EN166" s="2"/>
      <c r="EO166" s="2" t="s">
        <v>289</v>
      </c>
      <c r="EP166" s="2"/>
      <c r="EQ166" s="2">
        <v>1024</v>
      </c>
      <c r="ER166" s="2">
        <v>23.53</v>
      </c>
      <c r="ES166" s="2">
        <v>23.53</v>
      </c>
      <c r="ET166" s="2">
        <v>0</v>
      </c>
      <c r="EU166" s="2">
        <v>0</v>
      </c>
      <c r="EV166" s="2">
        <v>0</v>
      </c>
      <c r="EW166" s="2">
        <v>0</v>
      </c>
      <c r="EX166" s="2">
        <v>0</v>
      </c>
      <c r="EY166" s="2"/>
      <c r="EZ166" s="2"/>
      <c r="FA166" s="2"/>
      <c r="FB166" s="2"/>
      <c r="FC166" s="2"/>
      <c r="FD166" s="2"/>
      <c r="FE166" s="2"/>
      <c r="FF166" s="2"/>
      <c r="FG166" s="2"/>
      <c r="FH166" s="2"/>
      <c r="FI166" s="2"/>
      <c r="FJ166" s="2"/>
      <c r="FK166" s="2"/>
      <c r="FL166" s="2"/>
      <c r="FM166" s="2"/>
      <c r="FN166" s="2"/>
      <c r="FO166" s="2"/>
      <c r="FP166" s="2"/>
      <c r="FQ166" s="2">
        <v>0</v>
      </c>
      <c r="FR166" s="2">
        <f t="shared" si="148"/>
        <v>0</v>
      </c>
      <c r="FS166" s="2">
        <v>0</v>
      </c>
      <c r="FT166" s="2"/>
      <c r="FU166" s="2"/>
      <c r="FV166" s="2"/>
      <c r="FW166" s="2"/>
      <c r="FX166" s="2">
        <v>112</v>
      </c>
      <c r="FY166" s="2">
        <v>70</v>
      </c>
      <c r="FZ166" s="2"/>
      <c r="GA166" s="2" t="s">
        <v>4</v>
      </c>
      <c r="GB166" s="2"/>
      <c r="GC166" s="2"/>
      <c r="GD166" s="2">
        <v>0</v>
      </c>
      <c r="GE166" s="2"/>
      <c r="GF166" s="2">
        <v>-688172604</v>
      </c>
      <c r="GG166" s="2">
        <v>2</v>
      </c>
      <c r="GH166" s="2">
        <v>1</v>
      </c>
      <c r="GI166" s="2">
        <v>-2</v>
      </c>
      <c r="GJ166" s="2">
        <v>0</v>
      </c>
      <c r="GK166" s="2">
        <f>ROUND(R166*(R12)/100,2)</f>
        <v>0</v>
      </c>
      <c r="GL166" s="2">
        <f t="shared" si="149"/>
        <v>0</v>
      </c>
      <c r="GM166" s="2">
        <f t="shared" si="150"/>
        <v>141.18</v>
      </c>
      <c r="GN166" s="2">
        <f t="shared" si="151"/>
        <v>0</v>
      </c>
      <c r="GO166" s="2">
        <f t="shared" si="152"/>
        <v>141.18</v>
      </c>
      <c r="GP166" s="2">
        <f t="shared" si="153"/>
        <v>0</v>
      </c>
      <c r="GQ166" s="2"/>
      <c r="GR166" s="2">
        <v>0</v>
      </c>
      <c r="GS166" s="2">
        <v>3</v>
      </c>
      <c r="GT166" s="2">
        <v>0</v>
      </c>
      <c r="GU166" s="2" t="s">
        <v>4</v>
      </c>
      <c r="GV166" s="2">
        <f t="shared" si="154"/>
        <v>0</v>
      </c>
      <c r="GW166" s="2">
        <v>1</v>
      </c>
      <c r="GX166" s="2">
        <f t="shared" si="155"/>
        <v>0</v>
      </c>
      <c r="GY166" s="2"/>
      <c r="GZ166" s="2"/>
      <c r="HA166" s="2">
        <v>0</v>
      </c>
      <c r="HB166" s="2">
        <v>0</v>
      </c>
      <c r="HC166" s="2">
        <f t="shared" si="156"/>
        <v>0</v>
      </c>
      <c r="HD166" s="2"/>
      <c r="HE166" s="2" t="s">
        <v>4</v>
      </c>
      <c r="HF166" s="2" t="s">
        <v>4</v>
      </c>
      <c r="HG166" s="2"/>
      <c r="HH166" s="2"/>
      <c r="HI166" s="2"/>
      <c r="HJ166" s="2"/>
      <c r="HK166" s="2"/>
      <c r="HL166" s="2"/>
      <c r="HM166" s="2" t="s">
        <v>25</v>
      </c>
      <c r="HN166" s="2" t="s">
        <v>4</v>
      </c>
      <c r="HO166" s="2" t="s">
        <v>4</v>
      </c>
      <c r="HP166" s="2" t="s">
        <v>4</v>
      </c>
      <c r="HQ166" s="2" t="s">
        <v>4</v>
      </c>
      <c r="HR166" s="2"/>
      <c r="HS166" s="2"/>
      <c r="HT166" s="2"/>
      <c r="HU166" s="2"/>
      <c r="HV166" s="2"/>
      <c r="HW166" s="2"/>
      <c r="HX166" s="2"/>
      <c r="HY166" s="2"/>
      <c r="HZ166" s="2"/>
      <c r="IA166" s="2"/>
      <c r="IB166" s="2"/>
      <c r="IC166" s="2"/>
      <c r="ID166" s="2"/>
      <c r="IE166" s="2"/>
      <c r="IF166" s="2"/>
      <c r="IG166" s="2"/>
      <c r="IH166" s="2"/>
      <c r="II166" s="2"/>
      <c r="IJ166" s="2"/>
      <c r="IK166" s="2">
        <v>0</v>
      </c>
      <c r="IL166" s="2"/>
      <c r="IM166" s="2"/>
      <c r="IN166" s="2"/>
      <c r="IO166" s="2"/>
      <c r="IP166" s="2"/>
      <c r="IQ166" s="2"/>
      <c r="IR166" s="2"/>
      <c r="IS166" s="2"/>
      <c r="IT166" s="2"/>
      <c r="IU166" s="2"/>
    </row>
    <row r="167" spans="1:255">
      <c r="A167">
        <v>18</v>
      </c>
      <c r="B167">
        <v>1</v>
      </c>
      <c r="C167">
        <v>291</v>
      </c>
      <c r="E167" t="s">
        <v>4</v>
      </c>
      <c r="F167" t="s">
        <v>290</v>
      </c>
      <c r="G167" t="s">
        <v>291</v>
      </c>
      <c r="H167" t="s">
        <v>134</v>
      </c>
      <c r="I167">
        <f>I161*J167</f>
        <v>6</v>
      </c>
      <c r="J167">
        <v>6.6666666666666666E-2</v>
      </c>
      <c r="K167">
        <v>6.6666669999999997E-2</v>
      </c>
      <c r="O167">
        <f t="shared" si="127"/>
        <v>1757.69</v>
      </c>
      <c r="P167">
        <f t="shared" si="128"/>
        <v>1757.69</v>
      </c>
      <c r="Q167">
        <f t="shared" si="159"/>
        <v>0</v>
      </c>
      <c r="R167">
        <f t="shared" si="129"/>
        <v>0</v>
      </c>
      <c r="S167">
        <f t="shared" si="130"/>
        <v>0</v>
      </c>
      <c r="T167">
        <f t="shared" si="131"/>
        <v>0</v>
      </c>
      <c r="U167">
        <f t="shared" si="132"/>
        <v>0</v>
      </c>
      <c r="V167">
        <f t="shared" si="133"/>
        <v>0</v>
      </c>
      <c r="W167">
        <f t="shared" si="134"/>
        <v>0</v>
      </c>
      <c r="X167">
        <f t="shared" si="135"/>
        <v>0</v>
      </c>
      <c r="Y167">
        <f t="shared" si="136"/>
        <v>0</v>
      </c>
      <c r="AA167">
        <v>-1</v>
      </c>
      <c r="AB167">
        <f t="shared" si="137"/>
        <v>23.53</v>
      </c>
      <c r="AC167">
        <f t="shared" si="160"/>
        <v>23.53</v>
      </c>
      <c r="AD167">
        <f t="shared" si="161"/>
        <v>0</v>
      </c>
      <c r="AE167">
        <f t="shared" si="162"/>
        <v>0</v>
      </c>
      <c r="AF167">
        <f t="shared" si="162"/>
        <v>0</v>
      </c>
      <c r="AG167">
        <f t="shared" si="138"/>
        <v>0</v>
      </c>
      <c r="AH167">
        <f t="shared" si="163"/>
        <v>0</v>
      </c>
      <c r="AI167">
        <f t="shared" si="163"/>
        <v>0</v>
      </c>
      <c r="AJ167">
        <f t="shared" si="139"/>
        <v>0</v>
      </c>
      <c r="AK167">
        <v>23.53</v>
      </c>
      <c r="AL167">
        <v>23.53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12.45</v>
      </c>
      <c r="BD167" t="s">
        <v>4</v>
      </c>
      <c r="BE167" t="s">
        <v>4</v>
      </c>
      <c r="BF167" t="s">
        <v>4</v>
      </c>
      <c r="BG167" t="s">
        <v>4</v>
      </c>
      <c r="BH167">
        <v>3</v>
      </c>
      <c r="BI167">
        <v>2</v>
      </c>
      <c r="BJ167" t="s">
        <v>292</v>
      </c>
      <c r="BM167">
        <v>318</v>
      </c>
      <c r="BN167">
        <v>0</v>
      </c>
      <c r="BO167" t="s">
        <v>290</v>
      </c>
      <c r="BP167">
        <v>1</v>
      </c>
      <c r="BQ167">
        <v>40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4</v>
      </c>
      <c r="BZ167">
        <v>0</v>
      </c>
      <c r="CA167">
        <v>0</v>
      </c>
      <c r="CB167" t="s">
        <v>4</v>
      </c>
      <c r="CE167">
        <v>30</v>
      </c>
      <c r="CF167">
        <v>0</v>
      </c>
      <c r="CG167">
        <v>0</v>
      </c>
      <c r="CM167">
        <v>0</v>
      </c>
      <c r="CN167" t="s">
        <v>596</v>
      </c>
      <c r="CO167">
        <v>0</v>
      </c>
      <c r="CP167">
        <f t="shared" si="140"/>
        <v>1757.69</v>
      </c>
      <c r="CQ167">
        <f t="shared" si="141"/>
        <v>292.95</v>
      </c>
      <c r="CR167">
        <f t="shared" si="164"/>
        <v>0</v>
      </c>
      <c r="CS167">
        <f t="shared" si="142"/>
        <v>0</v>
      </c>
      <c r="CT167">
        <f t="shared" si="143"/>
        <v>0</v>
      </c>
      <c r="CU167">
        <f t="shared" si="144"/>
        <v>0</v>
      </c>
      <c r="CV167">
        <f t="shared" si="145"/>
        <v>0</v>
      </c>
      <c r="CW167">
        <f t="shared" si="146"/>
        <v>0</v>
      </c>
      <c r="CX167">
        <f t="shared" si="147"/>
        <v>0</v>
      </c>
      <c r="CY167">
        <f>S167*(BZ167/100)</f>
        <v>0</v>
      </c>
      <c r="CZ167">
        <f>S167*(CA167/100)</f>
        <v>0</v>
      </c>
      <c r="DC167" t="s">
        <v>4</v>
      </c>
      <c r="DD167" t="s">
        <v>4</v>
      </c>
      <c r="DE167" t="s">
        <v>4</v>
      </c>
      <c r="DF167" t="s">
        <v>4</v>
      </c>
      <c r="DG167" t="s">
        <v>4</v>
      </c>
      <c r="DH167" t="s">
        <v>4</v>
      </c>
      <c r="DI167" t="s">
        <v>4</v>
      </c>
      <c r="DJ167" t="s">
        <v>4</v>
      </c>
      <c r="DK167" t="s">
        <v>4</v>
      </c>
      <c r="DL167" t="s">
        <v>4</v>
      </c>
      <c r="DM167" t="s">
        <v>4</v>
      </c>
      <c r="DN167">
        <v>112</v>
      </c>
      <c r="DO167">
        <v>70</v>
      </c>
      <c r="DP167">
        <v>1.0669999999999999</v>
      </c>
      <c r="DQ167">
        <v>1</v>
      </c>
      <c r="DU167">
        <v>1010</v>
      </c>
      <c r="DV167" t="s">
        <v>134</v>
      </c>
      <c r="DW167" t="s">
        <v>134</v>
      </c>
      <c r="DX167">
        <v>1</v>
      </c>
      <c r="DZ167" t="s">
        <v>4</v>
      </c>
      <c r="EA167" t="s">
        <v>4</v>
      </c>
      <c r="EB167" t="s">
        <v>4</v>
      </c>
      <c r="EC167" t="s">
        <v>4</v>
      </c>
      <c r="EE167">
        <v>69252943</v>
      </c>
      <c r="EF167">
        <v>40</v>
      </c>
      <c r="EG167" t="s">
        <v>62</v>
      </c>
      <c r="EH167">
        <v>0</v>
      </c>
      <c r="EI167" t="s">
        <v>4</v>
      </c>
      <c r="EJ167">
        <v>2</v>
      </c>
      <c r="EK167">
        <v>318</v>
      </c>
      <c r="EL167" t="s">
        <v>283</v>
      </c>
      <c r="EM167" t="s">
        <v>284</v>
      </c>
      <c r="EO167" t="s">
        <v>289</v>
      </c>
      <c r="EQ167">
        <v>1024</v>
      </c>
      <c r="ER167">
        <v>23.53</v>
      </c>
      <c r="ES167">
        <v>23.53</v>
      </c>
      <c r="ET167">
        <v>0</v>
      </c>
      <c r="EU167">
        <v>0</v>
      </c>
      <c r="EV167">
        <v>0</v>
      </c>
      <c r="EW167">
        <v>0</v>
      </c>
      <c r="EX167">
        <v>0</v>
      </c>
      <c r="FQ167">
        <v>0</v>
      </c>
      <c r="FR167">
        <f t="shared" si="148"/>
        <v>0</v>
      </c>
      <c r="FS167">
        <v>0</v>
      </c>
      <c r="FX167">
        <v>112</v>
      </c>
      <c r="FY167">
        <v>70</v>
      </c>
      <c r="GA167" t="s">
        <v>4</v>
      </c>
      <c r="GD167">
        <v>0</v>
      </c>
      <c r="GF167">
        <v>-688172604</v>
      </c>
      <c r="GG167">
        <v>2</v>
      </c>
      <c r="GH167">
        <v>1</v>
      </c>
      <c r="GI167">
        <v>2</v>
      </c>
      <c r="GJ167">
        <v>0</v>
      </c>
      <c r="GK167">
        <f>ROUND(R167*(S12)/100,2)</f>
        <v>0</v>
      </c>
      <c r="GL167">
        <f t="shared" si="149"/>
        <v>0</v>
      </c>
      <c r="GM167">
        <f t="shared" si="150"/>
        <v>1757.69</v>
      </c>
      <c r="GN167">
        <f t="shared" si="151"/>
        <v>0</v>
      </c>
      <c r="GO167">
        <f t="shared" si="152"/>
        <v>1757.69</v>
      </c>
      <c r="GP167">
        <f t="shared" si="153"/>
        <v>0</v>
      </c>
      <c r="GR167">
        <v>0</v>
      </c>
      <c r="GS167">
        <v>3</v>
      </c>
      <c r="GT167">
        <v>0</v>
      </c>
      <c r="GU167" t="s">
        <v>4</v>
      </c>
      <c r="GV167">
        <f t="shared" si="154"/>
        <v>0</v>
      </c>
      <c r="GW167">
        <v>1</v>
      </c>
      <c r="GX167">
        <f t="shared" si="155"/>
        <v>0</v>
      </c>
      <c r="HA167">
        <v>0</v>
      </c>
      <c r="HB167">
        <v>0</v>
      </c>
      <c r="HC167">
        <f t="shared" si="156"/>
        <v>0</v>
      </c>
      <c r="HE167" t="s">
        <v>4</v>
      </c>
      <c r="HF167" t="s">
        <v>4</v>
      </c>
      <c r="HM167" t="s">
        <v>25</v>
      </c>
      <c r="HN167" t="s">
        <v>4</v>
      </c>
      <c r="HO167" t="s">
        <v>4</v>
      </c>
      <c r="HP167" t="s">
        <v>4</v>
      </c>
      <c r="HQ167" t="s">
        <v>4</v>
      </c>
      <c r="IK167">
        <v>0</v>
      </c>
    </row>
    <row r="168" spans="1:255">
      <c r="A168" s="2">
        <v>17</v>
      </c>
      <c r="B168" s="2">
        <v>1</v>
      </c>
      <c r="C168" s="2"/>
      <c r="D168" s="2">
        <f>ROW(EtalonRes!A309)</f>
        <v>309</v>
      </c>
      <c r="E168" s="2" t="s">
        <v>293</v>
      </c>
      <c r="F168" s="2" t="s">
        <v>294</v>
      </c>
      <c r="G168" s="2" t="s">
        <v>295</v>
      </c>
      <c r="H168" s="2" t="s">
        <v>296</v>
      </c>
      <c r="I168" s="2">
        <f>5*2</f>
        <v>10</v>
      </c>
      <c r="J168" s="2">
        <v>0</v>
      </c>
      <c r="K168" s="2">
        <v>2</v>
      </c>
      <c r="L168" s="2"/>
      <c r="M168" s="2"/>
      <c r="N168" s="2"/>
      <c r="O168" s="2">
        <f t="shared" si="127"/>
        <v>3673.73</v>
      </c>
      <c r="P168" s="2">
        <f t="shared" si="128"/>
        <v>613.20000000000005</v>
      </c>
      <c r="Q168" s="2">
        <f>(ROUND((ROUND((((ET168*1.1))*AV168*I168),2)*BB168),2)+ROUND((ROUND(((AE168-((EU168*1.1)))*AV168*I168),2)*BS168),2))</f>
        <v>616.62</v>
      </c>
      <c r="R168" s="2">
        <f t="shared" si="129"/>
        <v>53.78</v>
      </c>
      <c r="S168" s="2">
        <f t="shared" si="130"/>
        <v>2443.91</v>
      </c>
      <c r="T168" s="2">
        <f t="shared" si="131"/>
        <v>0</v>
      </c>
      <c r="U168" s="2">
        <f t="shared" si="132"/>
        <v>185.88437999999999</v>
      </c>
      <c r="V168" s="2">
        <f t="shared" si="133"/>
        <v>0</v>
      </c>
      <c r="W168" s="2">
        <f t="shared" si="134"/>
        <v>0</v>
      </c>
      <c r="X168" s="2">
        <f t="shared" si="135"/>
        <v>2737.18</v>
      </c>
      <c r="Y168" s="2">
        <f t="shared" si="136"/>
        <v>1710.74</v>
      </c>
      <c r="Z168" s="2"/>
      <c r="AA168" s="2">
        <v>70335979</v>
      </c>
      <c r="AB168" s="2">
        <f t="shared" si="137"/>
        <v>353.63400000000001</v>
      </c>
      <c r="AC168" s="2">
        <f>ROUND(((ES168*1)),6)</f>
        <v>61.32</v>
      </c>
      <c r="AD168" s="2">
        <f>ROUND(((((ET168*1.1))-((EU168*1.1)))+AE168),6)</f>
        <v>58.893999999999998</v>
      </c>
      <c r="AE168" s="2">
        <f>ROUND(((EU168*1.1)),6)</f>
        <v>5.1369999999999996</v>
      </c>
      <c r="AF168" s="2">
        <f>ROUND(((EV168*1.1)),6)</f>
        <v>233.42</v>
      </c>
      <c r="AG168" s="2">
        <f t="shared" si="138"/>
        <v>0</v>
      </c>
      <c r="AH168" s="2">
        <f>((EW168*1.1))</f>
        <v>17.754000000000001</v>
      </c>
      <c r="AI168" s="2">
        <f>((EX168*1.1))</f>
        <v>0</v>
      </c>
      <c r="AJ168" s="2">
        <f t="shared" si="139"/>
        <v>0</v>
      </c>
      <c r="AK168" s="2">
        <v>327.06</v>
      </c>
      <c r="AL168" s="2">
        <v>61.32</v>
      </c>
      <c r="AM168" s="2">
        <v>53.54</v>
      </c>
      <c r="AN168" s="2">
        <v>4.67</v>
      </c>
      <c r="AO168" s="2">
        <v>212.2</v>
      </c>
      <c r="AP168" s="2">
        <v>0</v>
      </c>
      <c r="AQ168" s="2">
        <v>16.14</v>
      </c>
      <c r="AR168" s="2">
        <v>0</v>
      </c>
      <c r="AS168" s="2">
        <v>0</v>
      </c>
      <c r="AT168" s="2">
        <v>112</v>
      </c>
      <c r="AU168" s="2">
        <v>70</v>
      </c>
      <c r="AV168" s="2">
        <v>1.0469999999999999</v>
      </c>
      <c r="AW168" s="2">
        <v>1</v>
      </c>
      <c r="AX168" s="2"/>
      <c r="AY168" s="2"/>
      <c r="AZ168" s="2">
        <v>1</v>
      </c>
      <c r="BA168" s="2">
        <v>1</v>
      </c>
      <c r="BB168" s="2">
        <v>1</v>
      </c>
      <c r="BC168" s="2">
        <v>1</v>
      </c>
      <c r="BD168" s="2" t="s">
        <v>4</v>
      </c>
      <c r="BE168" s="2" t="s">
        <v>4</v>
      </c>
      <c r="BF168" s="2" t="s">
        <v>4</v>
      </c>
      <c r="BG168" s="2" t="s">
        <v>4</v>
      </c>
      <c r="BH168" s="2">
        <v>0</v>
      </c>
      <c r="BI168" s="2">
        <v>2</v>
      </c>
      <c r="BJ168" s="2" t="s">
        <v>297</v>
      </c>
      <c r="BK168" s="2"/>
      <c r="BL168" s="2"/>
      <c r="BM168" s="2">
        <v>1726</v>
      </c>
      <c r="BN168" s="2">
        <v>0</v>
      </c>
      <c r="BO168" s="2" t="s">
        <v>4</v>
      </c>
      <c r="BP168" s="2">
        <v>0</v>
      </c>
      <c r="BQ168" s="2">
        <v>40</v>
      </c>
      <c r="BR168" s="2">
        <v>0</v>
      </c>
      <c r="BS168" s="2">
        <v>1</v>
      </c>
      <c r="BT168" s="2">
        <v>1</v>
      </c>
      <c r="BU168" s="2">
        <v>1</v>
      </c>
      <c r="BV168" s="2">
        <v>1</v>
      </c>
      <c r="BW168" s="2">
        <v>1</v>
      </c>
      <c r="BX168" s="2">
        <v>1</v>
      </c>
      <c r="BY168" s="2" t="s">
        <v>4</v>
      </c>
      <c r="BZ168" s="2">
        <v>112</v>
      </c>
      <c r="CA168" s="2">
        <v>70</v>
      </c>
      <c r="CB168" s="2" t="s">
        <v>4</v>
      </c>
      <c r="CC168" s="2"/>
      <c r="CD168" s="2"/>
      <c r="CE168" s="2">
        <v>30</v>
      </c>
      <c r="CF168" s="2">
        <v>0</v>
      </c>
      <c r="CG168" s="2">
        <v>0</v>
      </c>
      <c r="CH168" s="2"/>
      <c r="CI168" s="2"/>
      <c r="CJ168" s="2"/>
      <c r="CK168" s="2"/>
      <c r="CL168" s="2"/>
      <c r="CM168" s="2">
        <v>0</v>
      </c>
      <c r="CN168" s="2" t="s">
        <v>175</v>
      </c>
      <c r="CO168" s="2">
        <v>0</v>
      </c>
      <c r="CP168" s="2">
        <f t="shared" si="140"/>
        <v>3673.73</v>
      </c>
      <c r="CQ168" s="2">
        <f t="shared" si="141"/>
        <v>61.32</v>
      </c>
      <c r="CR168" s="2">
        <f>(ROUND((ROUND((((ET168*1.1))*AV168*1),2)*BB168),2)+ROUND((ROUND(((AE168-((EU168*1.1)))*AV168*1),2)*BS168),2))</f>
        <v>61.66</v>
      </c>
      <c r="CS168" s="2">
        <f t="shared" si="142"/>
        <v>5.38</v>
      </c>
      <c r="CT168" s="2">
        <f t="shared" si="143"/>
        <v>244.39</v>
      </c>
      <c r="CU168" s="2">
        <f t="shared" si="144"/>
        <v>0</v>
      </c>
      <c r="CV168" s="2">
        <f t="shared" si="145"/>
        <v>18.588438</v>
      </c>
      <c r="CW168" s="2">
        <f t="shared" si="146"/>
        <v>0</v>
      </c>
      <c r="CX168" s="2">
        <f t="shared" si="147"/>
        <v>0</v>
      </c>
      <c r="CY168" s="2">
        <f>((S168*BZ168)/100)</f>
        <v>2737.1792</v>
      </c>
      <c r="CZ168" s="2">
        <f>((S168*CA168)/100)</f>
        <v>1710.7369999999999</v>
      </c>
      <c r="DA168" s="2"/>
      <c r="DB168" s="2">
        <v>35</v>
      </c>
      <c r="DC168" s="2" t="s">
        <v>4</v>
      </c>
      <c r="DD168" s="2" t="s">
        <v>25</v>
      </c>
      <c r="DE168" s="2" t="s">
        <v>26</v>
      </c>
      <c r="DF168" s="2" t="s">
        <v>26</v>
      </c>
      <c r="DG168" s="2" t="s">
        <v>26</v>
      </c>
      <c r="DH168" s="2" t="s">
        <v>4</v>
      </c>
      <c r="DI168" s="2" t="s">
        <v>26</v>
      </c>
      <c r="DJ168" s="2" t="s">
        <v>26</v>
      </c>
      <c r="DK168" s="2" t="s">
        <v>4</v>
      </c>
      <c r="DL168" s="2" t="s">
        <v>4</v>
      </c>
      <c r="DM168" s="2" t="s">
        <v>4</v>
      </c>
      <c r="DN168" s="2">
        <v>0</v>
      </c>
      <c r="DO168" s="2">
        <v>0</v>
      </c>
      <c r="DP168" s="2">
        <v>1</v>
      </c>
      <c r="DQ168" s="2">
        <v>1</v>
      </c>
      <c r="DR168" s="2"/>
      <c r="DS168" s="2"/>
      <c r="DT168" s="2"/>
      <c r="DU168" s="2">
        <v>1013</v>
      </c>
      <c r="DV168" s="2" t="s">
        <v>296</v>
      </c>
      <c r="DW168" s="2" t="s">
        <v>296</v>
      </c>
      <c r="DX168" s="2">
        <v>1</v>
      </c>
      <c r="DY168" s="2"/>
      <c r="DZ168" s="2" t="s">
        <v>4</v>
      </c>
      <c r="EA168" s="2" t="s">
        <v>4</v>
      </c>
      <c r="EB168" s="2" t="s">
        <v>4</v>
      </c>
      <c r="EC168" s="2" t="s">
        <v>4</v>
      </c>
      <c r="ED168" s="2"/>
      <c r="EE168" s="2">
        <v>69254351</v>
      </c>
      <c r="EF168" s="2">
        <v>40</v>
      </c>
      <c r="EG168" s="2" t="s">
        <v>62</v>
      </c>
      <c r="EH168" s="2">
        <v>0</v>
      </c>
      <c r="EI168" s="2" t="s">
        <v>4</v>
      </c>
      <c r="EJ168" s="2">
        <v>2</v>
      </c>
      <c r="EK168" s="2">
        <v>1726</v>
      </c>
      <c r="EL168" s="2" t="s">
        <v>271</v>
      </c>
      <c r="EM168" s="2" t="s">
        <v>272</v>
      </c>
      <c r="EN168" s="2"/>
      <c r="EO168" s="2" t="s">
        <v>176</v>
      </c>
      <c r="EP168" s="2"/>
      <c r="EQ168" s="2">
        <v>131072</v>
      </c>
      <c r="ER168" s="2">
        <v>327.06</v>
      </c>
      <c r="ES168" s="2">
        <v>61.32</v>
      </c>
      <c r="ET168" s="2">
        <v>53.54</v>
      </c>
      <c r="EU168" s="2">
        <v>4.67</v>
      </c>
      <c r="EV168" s="2">
        <v>212.2</v>
      </c>
      <c r="EW168" s="2">
        <v>16.14</v>
      </c>
      <c r="EX168" s="2">
        <v>0</v>
      </c>
      <c r="EY168" s="2">
        <v>0</v>
      </c>
      <c r="EZ168" s="2"/>
      <c r="FA168" s="2"/>
      <c r="FB168" s="2"/>
      <c r="FC168" s="2"/>
      <c r="FD168" s="2"/>
      <c r="FE168" s="2"/>
      <c r="FF168" s="2"/>
      <c r="FG168" s="2"/>
      <c r="FH168" s="2"/>
      <c r="FI168" s="2"/>
      <c r="FJ168" s="2"/>
      <c r="FK168" s="2"/>
      <c r="FL168" s="2"/>
      <c r="FM168" s="2"/>
      <c r="FN168" s="2"/>
      <c r="FO168" s="2"/>
      <c r="FP168" s="2"/>
      <c r="FQ168" s="2">
        <v>0</v>
      </c>
      <c r="FR168" s="2">
        <f t="shared" si="148"/>
        <v>0</v>
      </c>
      <c r="FS168" s="2">
        <v>0</v>
      </c>
      <c r="FT168" s="2"/>
      <c r="FU168" s="2"/>
      <c r="FV168" s="2"/>
      <c r="FW168" s="2"/>
      <c r="FX168" s="2">
        <v>112</v>
      </c>
      <c r="FY168" s="2">
        <v>70</v>
      </c>
      <c r="FZ168" s="2"/>
      <c r="GA168" s="2" t="s">
        <v>4</v>
      </c>
      <c r="GB168" s="2"/>
      <c r="GC168" s="2"/>
      <c r="GD168" s="2">
        <v>0</v>
      </c>
      <c r="GE168" s="2"/>
      <c r="GF168" s="2">
        <v>1741177899</v>
      </c>
      <c r="GG168" s="2">
        <v>2</v>
      </c>
      <c r="GH168" s="2">
        <v>1</v>
      </c>
      <c r="GI168" s="2">
        <v>-2</v>
      </c>
      <c r="GJ168" s="2">
        <v>0</v>
      </c>
      <c r="GK168" s="2">
        <f>ROUND(R168*(R12)/100,2)</f>
        <v>94.12</v>
      </c>
      <c r="GL168" s="2">
        <f t="shared" si="149"/>
        <v>0</v>
      </c>
      <c r="GM168" s="2">
        <f t="shared" si="150"/>
        <v>8215.77</v>
      </c>
      <c r="GN168" s="2">
        <f t="shared" si="151"/>
        <v>0</v>
      </c>
      <c r="GO168" s="2">
        <f t="shared" si="152"/>
        <v>8215.77</v>
      </c>
      <c r="GP168" s="2">
        <f t="shared" si="153"/>
        <v>0</v>
      </c>
      <c r="GQ168" s="2"/>
      <c r="GR168" s="2">
        <v>0</v>
      </c>
      <c r="GS168" s="2">
        <v>0</v>
      </c>
      <c r="GT168" s="2">
        <v>0</v>
      </c>
      <c r="GU168" s="2" t="s">
        <v>4</v>
      </c>
      <c r="GV168" s="2">
        <f t="shared" si="154"/>
        <v>0</v>
      </c>
      <c r="GW168" s="2">
        <v>1</v>
      </c>
      <c r="GX168" s="2">
        <f t="shared" si="155"/>
        <v>0</v>
      </c>
      <c r="GY168" s="2"/>
      <c r="GZ168" s="2"/>
      <c r="HA168" s="2">
        <v>0</v>
      </c>
      <c r="HB168" s="2">
        <v>0</v>
      </c>
      <c r="HC168" s="2">
        <f t="shared" si="156"/>
        <v>0</v>
      </c>
      <c r="HD168" s="2"/>
      <c r="HE168" s="2" t="s">
        <v>4</v>
      </c>
      <c r="HF168" s="2" t="s">
        <v>4</v>
      </c>
      <c r="HG168" s="2"/>
      <c r="HH168" s="2"/>
      <c r="HI168" s="2"/>
      <c r="HJ168" s="2"/>
      <c r="HK168" s="2"/>
      <c r="HL168" s="2"/>
      <c r="HM168" s="2" t="s">
        <v>4</v>
      </c>
      <c r="HN168" s="2" t="s">
        <v>4</v>
      </c>
      <c r="HO168" s="2" t="s">
        <v>4</v>
      </c>
      <c r="HP168" s="2" t="s">
        <v>4</v>
      </c>
      <c r="HQ168" s="2" t="s">
        <v>4</v>
      </c>
      <c r="HR168" s="2"/>
      <c r="HS168" s="2"/>
      <c r="HT168" s="2"/>
      <c r="HU168" s="2"/>
      <c r="HV168" s="2"/>
      <c r="HW168" s="2"/>
      <c r="HX168" s="2"/>
      <c r="HY168" s="2"/>
      <c r="HZ168" s="2"/>
      <c r="IA168" s="2"/>
      <c r="IB168" s="2"/>
      <c r="IC168" s="2"/>
      <c r="ID168" s="2"/>
      <c r="IE168" s="2"/>
      <c r="IF168" s="2"/>
      <c r="IG168" s="2"/>
      <c r="IH168" s="2"/>
      <c r="II168" s="2"/>
      <c r="IJ168" s="2"/>
      <c r="IK168" s="2">
        <v>0</v>
      </c>
      <c r="IL168" s="2"/>
      <c r="IM168" s="2"/>
      <c r="IN168" s="2"/>
      <c r="IO168" s="2"/>
      <c r="IP168" s="2"/>
      <c r="IQ168" s="2"/>
      <c r="IR168" s="2"/>
      <c r="IS168" s="2"/>
      <c r="IT168" s="2"/>
      <c r="IU168" s="2"/>
    </row>
    <row r="169" spans="1:255">
      <c r="A169">
        <v>17</v>
      </c>
      <c r="B169">
        <v>1</v>
      </c>
      <c r="D169">
        <f>ROW(EtalonRes!A320)</f>
        <v>320</v>
      </c>
      <c r="E169" t="s">
        <v>293</v>
      </c>
      <c r="F169" t="s">
        <v>294</v>
      </c>
      <c r="G169" t="s">
        <v>295</v>
      </c>
      <c r="H169" t="s">
        <v>296</v>
      </c>
      <c r="I169">
        <f>5*2</f>
        <v>10</v>
      </c>
      <c r="J169">
        <v>0</v>
      </c>
      <c r="K169">
        <v>2</v>
      </c>
      <c r="O169">
        <f t="shared" si="127"/>
        <v>123369.07</v>
      </c>
      <c r="P169">
        <f t="shared" si="128"/>
        <v>4274</v>
      </c>
      <c r="Q169">
        <f>(ROUND((ROUND((((ET169*1.1))*AV169*I169),2)*BB169),2)+ROUND((ROUND(((AE169-((EU169*1.1)))*AV169*I169),2)*BS169),2))</f>
        <v>5037.79</v>
      </c>
      <c r="R169">
        <f t="shared" si="129"/>
        <v>2509.91</v>
      </c>
      <c r="S169">
        <f t="shared" si="130"/>
        <v>114057.28</v>
      </c>
      <c r="T169">
        <f t="shared" si="131"/>
        <v>0</v>
      </c>
      <c r="U169">
        <f t="shared" si="132"/>
        <v>185.88437999999999</v>
      </c>
      <c r="V169">
        <f t="shared" si="133"/>
        <v>0</v>
      </c>
      <c r="W169">
        <f t="shared" si="134"/>
        <v>0</v>
      </c>
      <c r="X169">
        <f t="shared" si="135"/>
        <v>104932.7</v>
      </c>
      <c r="Y169">
        <f t="shared" si="136"/>
        <v>49044.63</v>
      </c>
      <c r="AA169">
        <v>70335976</v>
      </c>
      <c r="AB169">
        <f t="shared" si="137"/>
        <v>353.63400000000001</v>
      </c>
      <c r="AC169">
        <f>ROUND(((ES169*1)),6)</f>
        <v>61.32</v>
      </c>
      <c r="AD169">
        <f>ROUND(((((ET169*1.1))-((EU169*1.1)))+AE169),6)</f>
        <v>58.893999999999998</v>
      </c>
      <c r="AE169">
        <f>ROUND(((EU169*1.1)),6)</f>
        <v>5.1369999999999996</v>
      </c>
      <c r="AF169">
        <f>ROUND(((EV169*1.1)),6)</f>
        <v>233.42</v>
      </c>
      <c r="AG169">
        <f t="shared" si="138"/>
        <v>0</v>
      </c>
      <c r="AH169">
        <f>((EW169*1.1))</f>
        <v>17.754000000000001</v>
      </c>
      <c r="AI169">
        <f>((EX169*1.1))</f>
        <v>0</v>
      </c>
      <c r="AJ169">
        <f t="shared" si="139"/>
        <v>0</v>
      </c>
      <c r="AK169">
        <v>327.06</v>
      </c>
      <c r="AL169">
        <v>61.32</v>
      </c>
      <c r="AM169">
        <v>53.54</v>
      </c>
      <c r="AN169">
        <v>4.67</v>
      </c>
      <c r="AO169">
        <v>212.2</v>
      </c>
      <c r="AP169">
        <v>0</v>
      </c>
      <c r="AQ169">
        <v>16.14</v>
      </c>
      <c r="AR169">
        <v>0</v>
      </c>
      <c r="AS169">
        <v>0</v>
      </c>
      <c r="AT169">
        <v>92</v>
      </c>
      <c r="AU169">
        <v>43</v>
      </c>
      <c r="AV169">
        <v>1.0469999999999999</v>
      </c>
      <c r="AW169">
        <v>1</v>
      </c>
      <c r="AZ169">
        <v>1</v>
      </c>
      <c r="BA169">
        <v>46.67</v>
      </c>
      <c r="BB169">
        <v>8.17</v>
      </c>
      <c r="BC169">
        <v>6.97</v>
      </c>
      <c r="BD169" t="s">
        <v>4</v>
      </c>
      <c r="BE169" t="s">
        <v>4</v>
      </c>
      <c r="BF169" t="s">
        <v>4</v>
      </c>
      <c r="BG169" t="s">
        <v>4</v>
      </c>
      <c r="BH169">
        <v>0</v>
      </c>
      <c r="BI169">
        <v>2</v>
      </c>
      <c r="BJ169" t="s">
        <v>297</v>
      </c>
      <c r="BM169">
        <v>1726</v>
      </c>
      <c r="BN169">
        <v>0</v>
      </c>
      <c r="BO169" t="s">
        <v>294</v>
      </c>
      <c r="BP169">
        <v>1</v>
      </c>
      <c r="BQ169">
        <v>40</v>
      </c>
      <c r="BR169">
        <v>0</v>
      </c>
      <c r="BS169">
        <v>46.67</v>
      </c>
      <c r="BT169">
        <v>1</v>
      </c>
      <c r="BU169">
        <v>1</v>
      </c>
      <c r="BV169">
        <v>1</v>
      </c>
      <c r="BW169">
        <v>1</v>
      </c>
      <c r="BX169">
        <v>1</v>
      </c>
      <c r="BY169" t="s">
        <v>4</v>
      </c>
      <c r="BZ169">
        <v>92</v>
      </c>
      <c r="CA169">
        <v>43</v>
      </c>
      <c r="CB169" t="s">
        <v>4</v>
      </c>
      <c r="CE169">
        <v>30</v>
      </c>
      <c r="CF169">
        <v>0</v>
      </c>
      <c r="CG169">
        <v>0</v>
      </c>
      <c r="CM169">
        <v>0</v>
      </c>
      <c r="CN169" t="s">
        <v>175</v>
      </c>
      <c r="CO169">
        <v>0</v>
      </c>
      <c r="CP169">
        <f t="shared" si="140"/>
        <v>123369.07</v>
      </c>
      <c r="CQ169">
        <f t="shared" si="141"/>
        <v>427.4</v>
      </c>
      <c r="CR169">
        <f>(ROUND((ROUND((((ET169*1.1))*AV169*1),2)*BB169),2)+ROUND((ROUND(((AE169-((EU169*1.1)))*AV169*1),2)*BS169),2))</f>
        <v>503.76</v>
      </c>
      <c r="CS169">
        <f t="shared" si="142"/>
        <v>251.08</v>
      </c>
      <c r="CT169">
        <f t="shared" si="143"/>
        <v>11405.68</v>
      </c>
      <c r="CU169">
        <f t="shared" si="144"/>
        <v>0</v>
      </c>
      <c r="CV169">
        <f t="shared" si="145"/>
        <v>18.588438</v>
      </c>
      <c r="CW169">
        <f t="shared" si="146"/>
        <v>0</v>
      </c>
      <c r="CX169">
        <f t="shared" si="147"/>
        <v>0</v>
      </c>
      <c r="CY169">
        <f>S169*(BZ169/100)</f>
        <v>104932.6976</v>
      </c>
      <c r="CZ169">
        <f>S169*(CA169/100)</f>
        <v>49044.630400000002</v>
      </c>
      <c r="DB169">
        <v>36</v>
      </c>
      <c r="DC169" t="s">
        <v>4</v>
      </c>
      <c r="DD169" t="s">
        <v>25</v>
      </c>
      <c r="DE169" t="s">
        <v>26</v>
      </c>
      <c r="DF169" t="s">
        <v>26</v>
      </c>
      <c r="DG169" t="s">
        <v>26</v>
      </c>
      <c r="DH169" t="s">
        <v>4</v>
      </c>
      <c r="DI169" t="s">
        <v>26</v>
      </c>
      <c r="DJ169" t="s">
        <v>26</v>
      </c>
      <c r="DK169" t="s">
        <v>4</v>
      </c>
      <c r="DL169" t="s">
        <v>4</v>
      </c>
      <c r="DM169" t="s">
        <v>4</v>
      </c>
      <c r="DN169">
        <v>112</v>
      </c>
      <c r="DO169">
        <v>70</v>
      </c>
      <c r="DP169">
        <v>1.0469999999999999</v>
      </c>
      <c r="DQ169">
        <v>1</v>
      </c>
      <c r="DU169">
        <v>1013</v>
      </c>
      <c r="DV169" t="s">
        <v>296</v>
      </c>
      <c r="DW169" t="s">
        <v>296</v>
      </c>
      <c r="DX169">
        <v>1</v>
      </c>
      <c r="DZ169" t="s">
        <v>4</v>
      </c>
      <c r="EA169" t="s">
        <v>4</v>
      </c>
      <c r="EB169" t="s">
        <v>4</v>
      </c>
      <c r="EC169" t="s">
        <v>4</v>
      </c>
      <c r="EE169">
        <v>69254351</v>
      </c>
      <c r="EF169">
        <v>40</v>
      </c>
      <c r="EG169" t="s">
        <v>62</v>
      </c>
      <c r="EH169">
        <v>0</v>
      </c>
      <c r="EI169" t="s">
        <v>4</v>
      </c>
      <c r="EJ169">
        <v>2</v>
      </c>
      <c r="EK169">
        <v>1726</v>
      </c>
      <c r="EL169" t="s">
        <v>271</v>
      </c>
      <c r="EM169" t="s">
        <v>272</v>
      </c>
      <c r="EO169" t="s">
        <v>176</v>
      </c>
      <c r="EQ169">
        <v>131072</v>
      </c>
      <c r="ER169">
        <v>327.06</v>
      </c>
      <c r="ES169">
        <v>61.32</v>
      </c>
      <c r="ET169">
        <v>53.54</v>
      </c>
      <c r="EU169">
        <v>4.67</v>
      </c>
      <c r="EV169">
        <v>212.2</v>
      </c>
      <c r="EW169">
        <v>16.14</v>
      </c>
      <c r="EX169">
        <v>0</v>
      </c>
      <c r="EY169">
        <v>0</v>
      </c>
      <c r="FQ169">
        <v>0</v>
      </c>
      <c r="FR169">
        <f t="shared" si="148"/>
        <v>0</v>
      </c>
      <c r="FS169">
        <v>0</v>
      </c>
      <c r="FX169">
        <v>112</v>
      </c>
      <c r="FY169">
        <v>70</v>
      </c>
      <c r="GA169" t="s">
        <v>4</v>
      </c>
      <c r="GD169">
        <v>0</v>
      </c>
      <c r="GF169">
        <v>1741177899</v>
      </c>
      <c r="GG169">
        <v>2</v>
      </c>
      <c r="GH169">
        <v>1</v>
      </c>
      <c r="GI169">
        <v>2</v>
      </c>
      <c r="GJ169">
        <v>0</v>
      </c>
      <c r="GK169">
        <f>ROUND(R169*(S12)/100,2)</f>
        <v>4015.86</v>
      </c>
      <c r="GL169">
        <f t="shared" si="149"/>
        <v>0</v>
      </c>
      <c r="GM169">
        <f t="shared" si="150"/>
        <v>281362.26</v>
      </c>
      <c r="GN169">
        <f t="shared" si="151"/>
        <v>0</v>
      </c>
      <c r="GO169">
        <f t="shared" si="152"/>
        <v>281362.26</v>
      </c>
      <c r="GP169">
        <f t="shared" si="153"/>
        <v>0</v>
      </c>
      <c r="GR169">
        <v>0</v>
      </c>
      <c r="GS169">
        <v>3</v>
      </c>
      <c r="GT169">
        <v>0</v>
      </c>
      <c r="GU169" t="s">
        <v>4</v>
      </c>
      <c r="GV169">
        <f t="shared" si="154"/>
        <v>0</v>
      </c>
      <c r="GW169">
        <v>1</v>
      </c>
      <c r="GX169">
        <f t="shared" si="155"/>
        <v>0</v>
      </c>
      <c r="HA169">
        <v>0</v>
      </c>
      <c r="HB169">
        <v>0</v>
      </c>
      <c r="HC169">
        <f t="shared" si="156"/>
        <v>0</v>
      </c>
      <c r="HE169" t="s">
        <v>4</v>
      </c>
      <c r="HF169" t="s">
        <v>4</v>
      </c>
      <c r="HM169" t="s">
        <v>4</v>
      </c>
      <c r="HN169" t="s">
        <v>4</v>
      </c>
      <c r="HO169" t="s">
        <v>4</v>
      </c>
      <c r="HP169" t="s">
        <v>4</v>
      </c>
      <c r="HQ169" t="s">
        <v>4</v>
      </c>
      <c r="IK169">
        <v>0</v>
      </c>
    </row>
    <row r="170" spans="1:255">
      <c r="A170" s="2">
        <v>17</v>
      </c>
      <c r="B170" s="2">
        <v>1</v>
      </c>
      <c r="C170" s="2"/>
      <c r="D170" s="2"/>
      <c r="E170" s="2" t="s">
        <v>298</v>
      </c>
      <c r="F170" s="2" t="s">
        <v>299</v>
      </c>
      <c r="G170" s="2" t="s">
        <v>300</v>
      </c>
      <c r="H170" s="2" t="s">
        <v>301</v>
      </c>
      <c r="I170" s="2">
        <f>I168*3</f>
        <v>30</v>
      </c>
      <c r="J170" s="2">
        <v>0</v>
      </c>
      <c r="K170" s="2">
        <v>6</v>
      </c>
      <c r="L170" s="2"/>
      <c r="M170" s="2"/>
      <c r="N170" s="2"/>
      <c r="O170" s="2">
        <f t="shared" si="127"/>
        <v>95908.5</v>
      </c>
      <c r="P170" s="2">
        <f t="shared" si="128"/>
        <v>95908.5</v>
      </c>
      <c r="Q170" s="2">
        <f>(ROUND((ROUND(((ET170)*AV170*I170),2)*BB170),2)+ROUND((ROUND(((AE170-(EU170))*AV170*I170),2)*BS170),2))</f>
        <v>0</v>
      </c>
      <c r="R170" s="2">
        <f t="shared" si="129"/>
        <v>0</v>
      </c>
      <c r="S170" s="2">
        <f t="shared" si="130"/>
        <v>0</v>
      </c>
      <c r="T170" s="2">
        <f t="shared" si="131"/>
        <v>0</v>
      </c>
      <c r="U170" s="2">
        <f t="shared" si="132"/>
        <v>0</v>
      </c>
      <c r="V170" s="2">
        <f t="shared" si="133"/>
        <v>0</v>
      </c>
      <c r="W170" s="2">
        <f t="shared" si="134"/>
        <v>0</v>
      </c>
      <c r="X170" s="2">
        <f t="shared" si="135"/>
        <v>0</v>
      </c>
      <c r="Y170" s="2">
        <f t="shared" si="136"/>
        <v>0</v>
      </c>
      <c r="Z170" s="2"/>
      <c r="AA170" s="2">
        <v>70335979</v>
      </c>
      <c r="AB170" s="2">
        <f t="shared" si="137"/>
        <v>3196.95</v>
      </c>
      <c r="AC170" s="2">
        <f>ROUND((ES170),6)</f>
        <v>3196.95</v>
      </c>
      <c r="AD170" s="2">
        <f>ROUND((((ET170)-(EU170))+AE170),6)</f>
        <v>0</v>
      </c>
      <c r="AE170" s="2">
        <f>ROUND((EU170),6)</f>
        <v>0</v>
      </c>
      <c r="AF170" s="2">
        <f>ROUND((EV170),6)</f>
        <v>0</v>
      </c>
      <c r="AG170" s="2">
        <f t="shared" si="138"/>
        <v>0</v>
      </c>
      <c r="AH170" s="2">
        <f>(EW170)</f>
        <v>0</v>
      </c>
      <c r="AI170" s="2">
        <f>(EX170)</f>
        <v>0</v>
      </c>
      <c r="AJ170" s="2">
        <f t="shared" si="139"/>
        <v>0</v>
      </c>
      <c r="AK170" s="2">
        <v>3196.95</v>
      </c>
      <c r="AL170" s="2">
        <v>3196.95</v>
      </c>
      <c r="AM170" s="2">
        <v>0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1</v>
      </c>
      <c r="AW170" s="2">
        <v>1</v>
      </c>
      <c r="AX170" s="2"/>
      <c r="AY170" s="2"/>
      <c r="AZ170" s="2">
        <v>1</v>
      </c>
      <c r="BA170" s="2">
        <v>1</v>
      </c>
      <c r="BB170" s="2">
        <v>1</v>
      </c>
      <c r="BC170" s="2">
        <v>1</v>
      </c>
      <c r="BD170" s="2" t="s">
        <v>4</v>
      </c>
      <c r="BE170" s="2" t="s">
        <v>4</v>
      </c>
      <c r="BF170" s="2" t="s">
        <v>4</v>
      </c>
      <c r="BG170" s="2" t="s">
        <v>4</v>
      </c>
      <c r="BH170" s="2">
        <v>3</v>
      </c>
      <c r="BI170" s="2">
        <v>2</v>
      </c>
      <c r="BJ170" s="2" t="s">
        <v>302</v>
      </c>
      <c r="BK170" s="2"/>
      <c r="BL170" s="2"/>
      <c r="BM170" s="2">
        <v>1618</v>
      </c>
      <c r="BN170" s="2">
        <v>0</v>
      </c>
      <c r="BO170" s="2" t="s">
        <v>4</v>
      </c>
      <c r="BP170" s="2">
        <v>0</v>
      </c>
      <c r="BQ170" s="2">
        <v>201</v>
      </c>
      <c r="BR170" s="2">
        <v>0</v>
      </c>
      <c r="BS170" s="2">
        <v>1</v>
      </c>
      <c r="BT170" s="2">
        <v>1</v>
      </c>
      <c r="BU170" s="2">
        <v>1</v>
      </c>
      <c r="BV170" s="2">
        <v>1</v>
      </c>
      <c r="BW170" s="2">
        <v>1</v>
      </c>
      <c r="BX170" s="2">
        <v>1</v>
      </c>
      <c r="BY170" s="2" t="s">
        <v>4</v>
      </c>
      <c r="BZ170" s="2">
        <v>0</v>
      </c>
      <c r="CA170" s="2">
        <v>0</v>
      </c>
      <c r="CB170" s="2" t="s">
        <v>4</v>
      </c>
      <c r="CC170" s="2"/>
      <c r="CD170" s="2"/>
      <c r="CE170" s="2">
        <v>30</v>
      </c>
      <c r="CF170" s="2">
        <v>0</v>
      </c>
      <c r="CG170" s="2">
        <v>0</v>
      </c>
      <c r="CH170" s="2"/>
      <c r="CI170" s="2"/>
      <c r="CJ170" s="2"/>
      <c r="CK170" s="2"/>
      <c r="CL170" s="2"/>
      <c r="CM170" s="2">
        <v>0</v>
      </c>
      <c r="CN170" s="2" t="s">
        <v>4</v>
      </c>
      <c r="CO170" s="2">
        <v>0</v>
      </c>
      <c r="CP170" s="2">
        <f t="shared" si="140"/>
        <v>95908.5</v>
      </c>
      <c r="CQ170" s="2">
        <f t="shared" si="141"/>
        <v>3196.95</v>
      </c>
      <c r="CR170" s="2">
        <f>(ROUND((ROUND(((ET170)*AV170*1),2)*BB170),2)+ROUND((ROUND(((AE170-(EU170))*AV170*1),2)*BS170),2))</f>
        <v>0</v>
      </c>
      <c r="CS170" s="2">
        <f t="shared" si="142"/>
        <v>0</v>
      </c>
      <c r="CT170" s="2">
        <f t="shared" si="143"/>
        <v>0</v>
      </c>
      <c r="CU170" s="2">
        <f t="shared" si="144"/>
        <v>0</v>
      </c>
      <c r="CV170" s="2">
        <f t="shared" si="145"/>
        <v>0</v>
      </c>
      <c r="CW170" s="2">
        <f t="shared" si="146"/>
        <v>0</v>
      </c>
      <c r="CX170" s="2">
        <f t="shared" si="147"/>
        <v>0</v>
      </c>
      <c r="CY170" s="2">
        <f>((S170*BZ170)/100)</f>
        <v>0</v>
      </c>
      <c r="CZ170" s="2">
        <f>((S170*CA170)/100)</f>
        <v>0</v>
      </c>
      <c r="DA170" s="2"/>
      <c r="DB170" s="2"/>
      <c r="DC170" s="2" t="s">
        <v>4</v>
      </c>
      <c r="DD170" s="2" t="s">
        <v>4</v>
      </c>
      <c r="DE170" s="2" t="s">
        <v>4</v>
      </c>
      <c r="DF170" s="2" t="s">
        <v>4</v>
      </c>
      <c r="DG170" s="2" t="s">
        <v>4</v>
      </c>
      <c r="DH170" s="2" t="s">
        <v>4</v>
      </c>
      <c r="DI170" s="2" t="s">
        <v>4</v>
      </c>
      <c r="DJ170" s="2" t="s">
        <v>4</v>
      </c>
      <c r="DK170" s="2" t="s">
        <v>4</v>
      </c>
      <c r="DL170" s="2" t="s">
        <v>4</v>
      </c>
      <c r="DM170" s="2" t="s">
        <v>4</v>
      </c>
      <c r="DN170" s="2">
        <v>0</v>
      </c>
      <c r="DO170" s="2">
        <v>0</v>
      </c>
      <c r="DP170" s="2">
        <v>1</v>
      </c>
      <c r="DQ170" s="2">
        <v>1</v>
      </c>
      <c r="DR170" s="2"/>
      <c r="DS170" s="2"/>
      <c r="DT170" s="2"/>
      <c r="DU170" s="2">
        <v>1013</v>
      </c>
      <c r="DV170" s="2" t="s">
        <v>301</v>
      </c>
      <c r="DW170" s="2" t="s">
        <v>301</v>
      </c>
      <c r="DX170" s="2">
        <v>1</v>
      </c>
      <c r="DY170" s="2"/>
      <c r="DZ170" s="2" t="s">
        <v>4</v>
      </c>
      <c r="EA170" s="2" t="s">
        <v>4</v>
      </c>
      <c r="EB170" s="2" t="s">
        <v>4</v>
      </c>
      <c r="EC170" s="2" t="s">
        <v>4</v>
      </c>
      <c r="ED170" s="2"/>
      <c r="EE170" s="2">
        <v>69254243</v>
      </c>
      <c r="EF170" s="2">
        <v>201</v>
      </c>
      <c r="EG170" s="2" t="s">
        <v>303</v>
      </c>
      <c r="EH170" s="2">
        <v>0</v>
      </c>
      <c r="EI170" s="2" t="s">
        <v>4</v>
      </c>
      <c r="EJ170" s="2">
        <v>2</v>
      </c>
      <c r="EK170" s="2">
        <v>1618</v>
      </c>
      <c r="EL170" s="2" t="s">
        <v>304</v>
      </c>
      <c r="EM170" s="2" t="s">
        <v>305</v>
      </c>
      <c r="EN170" s="2"/>
      <c r="EO170" s="2" t="s">
        <v>4</v>
      </c>
      <c r="EP170" s="2"/>
      <c r="EQ170" s="2">
        <v>0</v>
      </c>
      <c r="ER170" s="2">
        <v>3196.95</v>
      </c>
      <c r="ES170" s="2">
        <v>3196.95</v>
      </c>
      <c r="ET170" s="2">
        <v>0</v>
      </c>
      <c r="EU170" s="2">
        <v>0</v>
      </c>
      <c r="EV170" s="2">
        <v>0</v>
      </c>
      <c r="EW170" s="2">
        <v>0</v>
      </c>
      <c r="EX170" s="2">
        <v>0</v>
      </c>
      <c r="EY170" s="2">
        <v>0</v>
      </c>
      <c r="EZ170" s="2"/>
      <c r="FA170" s="2"/>
      <c r="FB170" s="2"/>
      <c r="FC170" s="2"/>
      <c r="FD170" s="2"/>
      <c r="FE170" s="2"/>
      <c r="FF170" s="2"/>
      <c r="FG170" s="2"/>
      <c r="FH170" s="2"/>
      <c r="FI170" s="2"/>
      <c r="FJ170" s="2"/>
      <c r="FK170" s="2"/>
      <c r="FL170" s="2"/>
      <c r="FM170" s="2"/>
      <c r="FN170" s="2"/>
      <c r="FO170" s="2"/>
      <c r="FP170" s="2"/>
      <c r="FQ170" s="2">
        <v>0</v>
      </c>
      <c r="FR170" s="2">
        <f t="shared" si="148"/>
        <v>0</v>
      </c>
      <c r="FS170" s="2">
        <v>0</v>
      </c>
      <c r="FT170" s="2"/>
      <c r="FU170" s="2"/>
      <c r="FV170" s="2"/>
      <c r="FW170" s="2"/>
      <c r="FX170" s="2">
        <v>0</v>
      </c>
      <c r="FY170" s="2">
        <v>0</v>
      </c>
      <c r="FZ170" s="2"/>
      <c r="GA170" s="2" t="s">
        <v>4</v>
      </c>
      <c r="GB170" s="2"/>
      <c r="GC170" s="2"/>
      <c r="GD170" s="2">
        <v>0</v>
      </c>
      <c r="GE170" s="2"/>
      <c r="GF170" s="2">
        <v>704956314</v>
      </c>
      <c r="GG170" s="2">
        <v>2</v>
      </c>
      <c r="GH170" s="2">
        <v>1</v>
      </c>
      <c r="GI170" s="2">
        <v>-2</v>
      </c>
      <c r="GJ170" s="2">
        <v>0</v>
      </c>
      <c r="GK170" s="2">
        <f>ROUND(R170*(R12)/100,2)</f>
        <v>0</v>
      </c>
      <c r="GL170" s="2">
        <f t="shared" si="149"/>
        <v>0</v>
      </c>
      <c r="GM170" s="2">
        <f t="shared" si="150"/>
        <v>95908.5</v>
      </c>
      <c r="GN170" s="2">
        <f t="shared" si="151"/>
        <v>0</v>
      </c>
      <c r="GO170" s="2">
        <f t="shared" si="152"/>
        <v>95908.5</v>
      </c>
      <c r="GP170" s="2">
        <f t="shared" si="153"/>
        <v>0</v>
      </c>
      <c r="GQ170" s="2"/>
      <c r="GR170" s="2">
        <v>0</v>
      </c>
      <c r="GS170" s="2">
        <v>0</v>
      </c>
      <c r="GT170" s="2">
        <v>0</v>
      </c>
      <c r="GU170" s="2" t="s">
        <v>4</v>
      </c>
      <c r="GV170" s="2">
        <f t="shared" si="154"/>
        <v>0</v>
      </c>
      <c r="GW170" s="2">
        <v>1</v>
      </c>
      <c r="GX170" s="2">
        <f t="shared" si="155"/>
        <v>0</v>
      </c>
      <c r="GY170" s="2"/>
      <c r="GZ170" s="2"/>
      <c r="HA170" s="2">
        <v>0</v>
      </c>
      <c r="HB170" s="2">
        <v>0</v>
      </c>
      <c r="HC170" s="2">
        <f t="shared" si="156"/>
        <v>0</v>
      </c>
      <c r="HD170" s="2"/>
      <c r="HE170" s="2" t="s">
        <v>4</v>
      </c>
      <c r="HF170" s="2" t="s">
        <v>4</v>
      </c>
      <c r="HG170" s="2"/>
      <c r="HH170" s="2"/>
      <c r="HI170" s="2"/>
      <c r="HJ170" s="2"/>
      <c r="HK170" s="2"/>
      <c r="HL170" s="2"/>
      <c r="HM170" s="2" t="s">
        <v>4</v>
      </c>
      <c r="HN170" s="2" t="s">
        <v>4</v>
      </c>
      <c r="HO170" s="2" t="s">
        <v>4</v>
      </c>
      <c r="HP170" s="2" t="s">
        <v>4</v>
      </c>
      <c r="HQ170" s="2" t="s">
        <v>4</v>
      </c>
      <c r="HR170" s="2"/>
      <c r="HS170" s="2"/>
      <c r="HT170" s="2"/>
      <c r="HU170" s="2"/>
      <c r="HV170" s="2"/>
      <c r="HW170" s="2"/>
      <c r="HX170" s="2"/>
      <c r="HY170" s="2"/>
      <c r="HZ170" s="2"/>
      <c r="IA170" s="2"/>
      <c r="IB170" s="2"/>
      <c r="IC170" s="2"/>
      <c r="ID170" s="2"/>
      <c r="IE170" s="2"/>
      <c r="IF170" s="2"/>
      <c r="IG170" s="2"/>
      <c r="IH170" s="2"/>
      <c r="II170" s="2"/>
      <c r="IJ170" s="2"/>
      <c r="IK170" s="2">
        <v>0</v>
      </c>
      <c r="IL170" s="2"/>
      <c r="IM170" s="2"/>
      <c r="IN170" s="2"/>
      <c r="IO170" s="2"/>
      <c r="IP170" s="2"/>
      <c r="IQ170" s="2"/>
      <c r="IR170" s="2"/>
      <c r="IS170" s="2"/>
      <c r="IT170" s="2"/>
      <c r="IU170" s="2"/>
    </row>
    <row r="171" spans="1:255">
      <c r="A171">
        <v>17</v>
      </c>
      <c r="B171">
        <v>1</v>
      </c>
      <c r="E171" t="s">
        <v>298</v>
      </c>
      <c r="F171" t="s">
        <v>299</v>
      </c>
      <c r="G171" t="s">
        <v>300</v>
      </c>
      <c r="H171" t="s">
        <v>301</v>
      </c>
      <c r="I171">
        <f>I169*3</f>
        <v>30</v>
      </c>
      <c r="J171">
        <v>0</v>
      </c>
      <c r="K171">
        <v>6</v>
      </c>
      <c r="O171">
        <f t="shared" si="127"/>
        <v>601346.30000000005</v>
      </c>
      <c r="P171">
        <f t="shared" si="128"/>
        <v>601346.30000000005</v>
      </c>
      <c r="Q171">
        <f>(ROUND((ROUND(((ET171)*AV171*I171),2)*BB171),2)+ROUND((ROUND(((AE171-(EU171))*AV171*I171),2)*BS171),2))</f>
        <v>0</v>
      </c>
      <c r="R171">
        <f t="shared" si="129"/>
        <v>0</v>
      </c>
      <c r="S171">
        <f t="shared" si="130"/>
        <v>0</v>
      </c>
      <c r="T171">
        <f t="shared" si="131"/>
        <v>0</v>
      </c>
      <c r="U171">
        <f t="shared" si="132"/>
        <v>0</v>
      </c>
      <c r="V171">
        <f t="shared" si="133"/>
        <v>0</v>
      </c>
      <c r="W171">
        <f t="shared" si="134"/>
        <v>0</v>
      </c>
      <c r="X171">
        <f t="shared" si="135"/>
        <v>0</v>
      </c>
      <c r="Y171">
        <f t="shared" si="136"/>
        <v>0</v>
      </c>
      <c r="AA171">
        <v>70335976</v>
      </c>
      <c r="AB171">
        <f t="shared" si="137"/>
        <v>3196.95</v>
      </c>
      <c r="AC171">
        <f>ROUND((ES171),6)</f>
        <v>3196.95</v>
      </c>
      <c r="AD171">
        <f>ROUND((((ET171)-(EU171))+AE171),6)</f>
        <v>0</v>
      </c>
      <c r="AE171">
        <f>ROUND((EU171),6)</f>
        <v>0</v>
      </c>
      <c r="AF171">
        <f>ROUND((EV171),6)</f>
        <v>0</v>
      </c>
      <c r="AG171">
        <f t="shared" si="138"/>
        <v>0</v>
      </c>
      <c r="AH171">
        <f>(EW171)</f>
        <v>0</v>
      </c>
      <c r="AI171">
        <f>(EX171)</f>
        <v>0</v>
      </c>
      <c r="AJ171">
        <f t="shared" si="139"/>
        <v>0</v>
      </c>
      <c r="AK171">
        <v>3196.95</v>
      </c>
      <c r="AL171">
        <v>3196.95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1</v>
      </c>
      <c r="AW171">
        <v>1</v>
      </c>
      <c r="AZ171">
        <v>1</v>
      </c>
      <c r="BA171">
        <v>1</v>
      </c>
      <c r="BB171">
        <v>1</v>
      </c>
      <c r="BC171">
        <v>6.27</v>
      </c>
      <c r="BD171" t="s">
        <v>4</v>
      </c>
      <c r="BE171" t="s">
        <v>4</v>
      </c>
      <c r="BF171" t="s">
        <v>4</v>
      </c>
      <c r="BG171" t="s">
        <v>4</v>
      </c>
      <c r="BH171">
        <v>3</v>
      </c>
      <c r="BI171">
        <v>2</v>
      </c>
      <c r="BJ171" t="s">
        <v>302</v>
      </c>
      <c r="BM171">
        <v>1618</v>
      </c>
      <c r="BN171">
        <v>0</v>
      </c>
      <c r="BO171" t="s">
        <v>299</v>
      </c>
      <c r="BP171">
        <v>1</v>
      </c>
      <c r="BQ171">
        <v>201</v>
      </c>
      <c r="BR171">
        <v>0</v>
      </c>
      <c r="BS171">
        <v>1</v>
      </c>
      <c r="BT171">
        <v>1</v>
      </c>
      <c r="BU171">
        <v>1</v>
      </c>
      <c r="BV171">
        <v>1</v>
      </c>
      <c r="BW171">
        <v>1</v>
      </c>
      <c r="BX171">
        <v>1</v>
      </c>
      <c r="BY171" t="s">
        <v>4</v>
      </c>
      <c r="BZ171">
        <v>0</v>
      </c>
      <c r="CA171">
        <v>0</v>
      </c>
      <c r="CB171" t="s">
        <v>4</v>
      </c>
      <c r="CE171">
        <v>30</v>
      </c>
      <c r="CF171">
        <v>0</v>
      </c>
      <c r="CG171">
        <v>0</v>
      </c>
      <c r="CM171">
        <v>0</v>
      </c>
      <c r="CN171" t="s">
        <v>4</v>
      </c>
      <c r="CO171">
        <v>0</v>
      </c>
      <c r="CP171">
        <f t="shared" si="140"/>
        <v>601346.30000000005</v>
      </c>
      <c r="CQ171">
        <f t="shared" si="141"/>
        <v>20044.88</v>
      </c>
      <c r="CR171">
        <f>(ROUND((ROUND(((ET171)*AV171*1),2)*BB171),2)+ROUND((ROUND(((AE171-(EU171))*AV171*1),2)*BS171),2))</f>
        <v>0</v>
      </c>
      <c r="CS171">
        <f t="shared" si="142"/>
        <v>0</v>
      </c>
      <c r="CT171">
        <f t="shared" si="143"/>
        <v>0</v>
      </c>
      <c r="CU171">
        <f t="shared" si="144"/>
        <v>0</v>
      </c>
      <c r="CV171">
        <f t="shared" si="145"/>
        <v>0</v>
      </c>
      <c r="CW171">
        <f t="shared" si="146"/>
        <v>0</v>
      </c>
      <c r="CX171">
        <f t="shared" si="147"/>
        <v>0</v>
      </c>
      <c r="CY171">
        <f>S171*(BZ171/100)</f>
        <v>0</v>
      </c>
      <c r="CZ171">
        <f>S171*(CA171/100)</f>
        <v>0</v>
      </c>
      <c r="DC171" t="s">
        <v>4</v>
      </c>
      <c r="DD171" t="s">
        <v>4</v>
      </c>
      <c r="DE171" t="s">
        <v>4</v>
      </c>
      <c r="DF171" t="s">
        <v>4</v>
      </c>
      <c r="DG171" t="s">
        <v>4</v>
      </c>
      <c r="DH171" t="s">
        <v>4</v>
      </c>
      <c r="DI171" t="s">
        <v>4</v>
      </c>
      <c r="DJ171" t="s">
        <v>4</v>
      </c>
      <c r="DK171" t="s">
        <v>4</v>
      </c>
      <c r="DL171" t="s">
        <v>4</v>
      </c>
      <c r="DM171" t="s">
        <v>4</v>
      </c>
      <c r="DN171">
        <v>0</v>
      </c>
      <c r="DO171">
        <v>0</v>
      </c>
      <c r="DP171">
        <v>1</v>
      </c>
      <c r="DQ171">
        <v>1</v>
      </c>
      <c r="DU171">
        <v>1013</v>
      </c>
      <c r="DV171" t="s">
        <v>301</v>
      </c>
      <c r="DW171" t="s">
        <v>301</v>
      </c>
      <c r="DX171">
        <v>1</v>
      </c>
      <c r="DZ171" t="s">
        <v>4</v>
      </c>
      <c r="EA171" t="s">
        <v>4</v>
      </c>
      <c r="EB171" t="s">
        <v>4</v>
      </c>
      <c r="EC171" t="s">
        <v>4</v>
      </c>
      <c r="EE171">
        <v>69254243</v>
      </c>
      <c r="EF171">
        <v>201</v>
      </c>
      <c r="EG171" t="s">
        <v>303</v>
      </c>
      <c r="EH171">
        <v>0</v>
      </c>
      <c r="EI171" t="s">
        <v>4</v>
      </c>
      <c r="EJ171">
        <v>2</v>
      </c>
      <c r="EK171">
        <v>1618</v>
      </c>
      <c r="EL171" t="s">
        <v>304</v>
      </c>
      <c r="EM171" t="s">
        <v>305</v>
      </c>
      <c r="EO171" t="s">
        <v>4</v>
      </c>
      <c r="EQ171">
        <v>0</v>
      </c>
      <c r="ER171">
        <v>3196.95</v>
      </c>
      <c r="ES171">
        <v>3196.95</v>
      </c>
      <c r="ET171">
        <v>0</v>
      </c>
      <c r="EU171">
        <v>0</v>
      </c>
      <c r="EV171">
        <v>0</v>
      </c>
      <c r="EW171">
        <v>0</v>
      </c>
      <c r="EX171">
        <v>0</v>
      </c>
      <c r="EY171">
        <v>0</v>
      </c>
      <c r="FQ171">
        <v>0</v>
      </c>
      <c r="FR171">
        <f t="shared" si="148"/>
        <v>0</v>
      </c>
      <c r="FS171">
        <v>0</v>
      </c>
      <c r="FX171">
        <v>0</v>
      </c>
      <c r="FY171">
        <v>0</v>
      </c>
      <c r="GA171" t="s">
        <v>4</v>
      </c>
      <c r="GD171">
        <v>0</v>
      </c>
      <c r="GF171">
        <v>704956314</v>
      </c>
      <c r="GG171">
        <v>2</v>
      </c>
      <c r="GH171">
        <v>1</v>
      </c>
      <c r="GI171">
        <v>2</v>
      </c>
      <c r="GJ171">
        <v>0</v>
      </c>
      <c r="GK171">
        <f>ROUND(R171*(S12)/100,2)</f>
        <v>0</v>
      </c>
      <c r="GL171">
        <f t="shared" si="149"/>
        <v>0</v>
      </c>
      <c r="GM171">
        <f t="shared" si="150"/>
        <v>601346.30000000005</v>
      </c>
      <c r="GN171">
        <f t="shared" si="151"/>
        <v>0</v>
      </c>
      <c r="GO171">
        <f t="shared" si="152"/>
        <v>601346.30000000005</v>
      </c>
      <c r="GP171">
        <f t="shared" si="153"/>
        <v>0</v>
      </c>
      <c r="GR171">
        <v>0</v>
      </c>
      <c r="GS171">
        <v>3</v>
      </c>
      <c r="GT171">
        <v>0</v>
      </c>
      <c r="GU171" t="s">
        <v>4</v>
      </c>
      <c r="GV171">
        <f t="shared" si="154"/>
        <v>0</v>
      </c>
      <c r="GW171">
        <v>1</v>
      </c>
      <c r="GX171">
        <f t="shared" si="155"/>
        <v>0</v>
      </c>
      <c r="HA171">
        <v>0</v>
      </c>
      <c r="HB171">
        <v>0</v>
      </c>
      <c r="HC171">
        <f t="shared" si="156"/>
        <v>0</v>
      </c>
      <c r="HE171" t="s">
        <v>4</v>
      </c>
      <c r="HF171" t="s">
        <v>4</v>
      </c>
      <c r="HM171" t="s">
        <v>4</v>
      </c>
      <c r="HN171" t="s">
        <v>4</v>
      </c>
      <c r="HO171" t="s">
        <v>4</v>
      </c>
      <c r="HP171" t="s">
        <v>4</v>
      </c>
      <c r="HQ171" t="s">
        <v>4</v>
      </c>
      <c r="IK171">
        <v>0</v>
      </c>
    </row>
    <row r="173" spans="1:255">
      <c r="A173" s="3">
        <v>51</v>
      </c>
      <c r="B173" s="3">
        <f>B138</f>
        <v>1</v>
      </c>
      <c r="C173" s="3">
        <f>A138</f>
        <v>5</v>
      </c>
      <c r="D173" s="3">
        <f>ROW(A138)</f>
        <v>138</v>
      </c>
      <c r="E173" s="3"/>
      <c r="F173" s="3" t="str">
        <f>IF(F138&lt;&gt;"",F138,"")</f>
        <v>Новый подраздел</v>
      </c>
      <c r="G173" s="3" t="str">
        <f>IF(G138&lt;&gt;"",G138,"")</f>
        <v>от РТП до ТП</v>
      </c>
      <c r="H173" s="3">
        <v>0</v>
      </c>
      <c r="I173" s="3"/>
      <c r="J173" s="3"/>
      <c r="K173" s="3"/>
      <c r="L173" s="3"/>
      <c r="M173" s="3"/>
      <c r="N173" s="3"/>
      <c r="O173" s="3">
        <f t="shared" ref="O173:T173" si="165">ROUND(AB173,2)</f>
        <v>1408399.62</v>
      </c>
      <c r="P173" s="3">
        <f t="shared" si="165"/>
        <v>1358808.25</v>
      </c>
      <c r="Q173" s="3">
        <f t="shared" si="165"/>
        <v>13409.59</v>
      </c>
      <c r="R173" s="3">
        <f t="shared" si="165"/>
        <v>1465.76</v>
      </c>
      <c r="S173" s="3">
        <f t="shared" si="165"/>
        <v>36181.78</v>
      </c>
      <c r="T173" s="3">
        <f t="shared" si="165"/>
        <v>0</v>
      </c>
      <c r="U173" s="3">
        <f>AH173</f>
        <v>2901.5219926</v>
      </c>
      <c r="V173" s="3">
        <f>AI173</f>
        <v>0</v>
      </c>
      <c r="W173" s="3">
        <f>ROUND(AJ173,2)</f>
        <v>0</v>
      </c>
      <c r="X173" s="3">
        <f>ROUND(AK173,2)</f>
        <v>40523.589999999997</v>
      </c>
      <c r="Y173" s="3">
        <f>ROUND(AL173,2)</f>
        <v>25327.25</v>
      </c>
      <c r="Z173" s="3"/>
      <c r="AA173" s="3"/>
      <c r="AB173" s="3">
        <f>ROUND(SUMIF(AA142:AA171,"=70335979",O142:O171),2)</f>
        <v>1408399.62</v>
      </c>
      <c r="AC173" s="3">
        <f>ROUND(SUMIF(AA142:AA171,"=70335979",P142:P171),2)</f>
        <v>1358808.25</v>
      </c>
      <c r="AD173" s="3">
        <f>ROUND(SUMIF(AA142:AA171,"=70335979",Q142:Q171),2)</f>
        <v>13409.59</v>
      </c>
      <c r="AE173" s="3">
        <f>ROUND(SUMIF(AA142:AA171,"=70335979",R142:R171),2)</f>
        <v>1465.76</v>
      </c>
      <c r="AF173" s="3">
        <f>ROUND(SUMIF(AA142:AA171,"=70335979",S142:S171),2)</f>
        <v>36181.78</v>
      </c>
      <c r="AG173" s="3">
        <f>ROUND(SUMIF(AA142:AA171,"=70335979",T142:T171),2)</f>
        <v>0</v>
      </c>
      <c r="AH173" s="3">
        <f>SUMIF(AA142:AA171,"=70335979",U142:U171)</f>
        <v>2901.5219926</v>
      </c>
      <c r="AI173" s="3">
        <f>SUMIF(AA142:AA171,"=70335979",V142:V171)</f>
        <v>0</v>
      </c>
      <c r="AJ173" s="3">
        <f>ROUND(SUMIF(AA142:AA171,"=70335979",W142:W171),2)</f>
        <v>0</v>
      </c>
      <c r="AK173" s="3">
        <f>ROUND(SUMIF(AA142:AA171,"=70335979",X142:X171),2)</f>
        <v>40523.589999999997</v>
      </c>
      <c r="AL173" s="3">
        <f>ROUND(SUMIF(AA142:AA171,"=70335979",Y142:Y171),2)</f>
        <v>25327.25</v>
      </c>
      <c r="AM173" s="3"/>
      <c r="AN173" s="3"/>
      <c r="AO173" s="3">
        <f t="shared" ref="AO173:BD173" si="166">ROUND(BX173,2)</f>
        <v>0</v>
      </c>
      <c r="AP173" s="3">
        <f t="shared" si="166"/>
        <v>0</v>
      </c>
      <c r="AQ173" s="3">
        <f t="shared" si="166"/>
        <v>0</v>
      </c>
      <c r="AR173" s="3">
        <f t="shared" si="166"/>
        <v>1476815.55</v>
      </c>
      <c r="AS173" s="3">
        <f t="shared" si="166"/>
        <v>0</v>
      </c>
      <c r="AT173" s="3">
        <f t="shared" si="166"/>
        <v>1476815.55</v>
      </c>
      <c r="AU173" s="3">
        <f t="shared" si="166"/>
        <v>0</v>
      </c>
      <c r="AV173" s="3">
        <f t="shared" si="166"/>
        <v>1358808.25</v>
      </c>
      <c r="AW173" s="3">
        <f t="shared" si="166"/>
        <v>1358808.25</v>
      </c>
      <c r="AX173" s="3">
        <f t="shared" si="166"/>
        <v>0</v>
      </c>
      <c r="AY173" s="3">
        <f t="shared" si="166"/>
        <v>1358808.25</v>
      </c>
      <c r="AZ173" s="3">
        <f t="shared" si="166"/>
        <v>0</v>
      </c>
      <c r="BA173" s="3">
        <f t="shared" si="166"/>
        <v>0</v>
      </c>
      <c r="BB173" s="3">
        <f t="shared" si="166"/>
        <v>0</v>
      </c>
      <c r="BC173" s="3">
        <f t="shared" si="166"/>
        <v>0</v>
      </c>
      <c r="BD173" s="3">
        <f t="shared" si="166"/>
        <v>0</v>
      </c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>
        <f>ROUND(SUMIF(AA142:AA171,"=70335979",FQ142:FQ171),2)</f>
        <v>0</v>
      </c>
      <c r="BY173" s="3">
        <f>ROUND(SUMIF(AA142:AA171,"=70335979",FR142:FR171),2)</f>
        <v>0</v>
      </c>
      <c r="BZ173" s="3">
        <f>ROUND(SUMIF(AA142:AA171,"=70335979",GL142:GL171),2)</f>
        <v>0</v>
      </c>
      <c r="CA173" s="3">
        <f>ROUND(SUMIF(AA142:AA171,"=70335979",GM142:GM171),2)</f>
        <v>1476815.55</v>
      </c>
      <c r="CB173" s="3">
        <f>ROUND(SUMIF(AA142:AA171,"=70335979",GN142:GN171),2)</f>
        <v>0</v>
      </c>
      <c r="CC173" s="3">
        <f>ROUND(SUMIF(AA142:AA171,"=70335979",GO142:GO171),2)</f>
        <v>1476815.55</v>
      </c>
      <c r="CD173" s="3">
        <f>ROUND(SUMIF(AA142:AA171,"=70335979",GP142:GP171),2)</f>
        <v>0</v>
      </c>
      <c r="CE173" s="3">
        <f>AC173-BX173</f>
        <v>1358808.25</v>
      </c>
      <c r="CF173" s="3">
        <f>AC173-BY173</f>
        <v>1358808.25</v>
      </c>
      <c r="CG173" s="3">
        <f>BX173-BZ173</f>
        <v>0</v>
      </c>
      <c r="CH173" s="3">
        <f>AC173-BX173-BY173+BZ173</f>
        <v>1358808.25</v>
      </c>
      <c r="CI173" s="3">
        <f>BY173-BZ173</f>
        <v>0</v>
      </c>
      <c r="CJ173" s="3">
        <f>ROUND(SUMIF(AA142:AA171,"=70335979",GX142:GX171),2)</f>
        <v>0</v>
      </c>
      <c r="CK173" s="3">
        <f>ROUND(SUMIF(AA142:AA171,"=70335979",GY142:GY171),2)</f>
        <v>0</v>
      </c>
      <c r="CL173" s="3">
        <f>ROUND(SUMIF(AA142:AA171,"=70335979",GZ142:GZ171),2)</f>
        <v>0</v>
      </c>
      <c r="CM173" s="3">
        <f>ROUND(SUMIF(AA142:AA171,"=70335979",HD142:HD171),2)</f>
        <v>0</v>
      </c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4">
        <f t="shared" ref="DG173:DL173" si="167">ROUND(DT173,2)</f>
        <v>13870338.779999999</v>
      </c>
      <c r="DH173" s="4">
        <f t="shared" si="167"/>
        <v>12001444.640000001</v>
      </c>
      <c r="DI173" s="4">
        <f t="shared" si="167"/>
        <v>180290.46</v>
      </c>
      <c r="DJ173" s="4">
        <f t="shared" si="167"/>
        <v>68407.009999999995</v>
      </c>
      <c r="DK173" s="4">
        <f t="shared" si="167"/>
        <v>1688603.68</v>
      </c>
      <c r="DL173" s="4">
        <f t="shared" si="167"/>
        <v>0</v>
      </c>
      <c r="DM173" s="4">
        <f>DZ173</f>
        <v>2901.5219926</v>
      </c>
      <c r="DN173" s="4">
        <f>EA173</f>
        <v>0</v>
      </c>
      <c r="DO173" s="4">
        <f>ROUND(EB173,2)</f>
        <v>0</v>
      </c>
      <c r="DP173" s="4">
        <f>ROUND(EC173,2)</f>
        <v>1553515.39</v>
      </c>
      <c r="DQ173" s="4">
        <f>ROUND(ED173,2)</f>
        <v>726099.59</v>
      </c>
      <c r="DR173" s="4"/>
      <c r="DS173" s="4"/>
      <c r="DT173" s="4">
        <f>ROUND(SUMIF(AA142:AA171,"=70335976",O142:O171),2)</f>
        <v>13870338.779999999</v>
      </c>
      <c r="DU173" s="4">
        <f>ROUND(SUMIF(AA142:AA171,"=70335976",P142:P171),2)</f>
        <v>12001444.640000001</v>
      </c>
      <c r="DV173" s="4">
        <f>ROUND(SUMIF(AA142:AA171,"=70335976",Q142:Q171),2)</f>
        <v>180290.46</v>
      </c>
      <c r="DW173" s="4">
        <f>ROUND(SUMIF(AA142:AA171,"=70335976",R142:R171),2)</f>
        <v>68407.009999999995</v>
      </c>
      <c r="DX173" s="4">
        <f>ROUND(SUMIF(AA142:AA171,"=70335976",S142:S171),2)</f>
        <v>1688603.68</v>
      </c>
      <c r="DY173" s="4">
        <f>ROUND(SUMIF(AA142:AA171,"=70335976",T142:T171),2)</f>
        <v>0</v>
      </c>
      <c r="DZ173" s="4">
        <f>SUMIF(AA142:AA171,"=70335976",U142:U171)</f>
        <v>2901.5219926</v>
      </c>
      <c r="EA173" s="4">
        <f>SUMIF(AA142:AA171,"=70335976",V142:V171)</f>
        <v>0</v>
      </c>
      <c r="EB173" s="4">
        <f>ROUND(SUMIF(AA142:AA171,"=70335976",W142:W171),2)</f>
        <v>0</v>
      </c>
      <c r="EC173" s="4">
        <f>ROUND(SUMIF(AA142:AA171,"=70335976",X142:X171),2)</f>
        <v>1553515.39</v>
      </c>
      <c r="ED173" s="4">
        <f>ROUND(SUMIF(AA142:AA171,"=70335976",Y142:Y171),2)</f>
        <v>726099.59</v>
      </c>
      <c r="EE173" s="4"/>
      <c r="EF173" s="4"/>
      <c r="EG173" s="4">
        <f t="shared" ref="EG173:EV173" si="168">ROUND(FP173,2)</f>
        <v>0</v>
      </c>
      <c r="EH173" s="4">
        <f t="shared" si="168"/>
        <v>0</v>
      </c>
      <c r="EI173" s="4">
        <f t="shared" si="168"/>
        <v>0</v>
      </c>
      <c r="EJ173" s="4">
        <f t="shared" si="168"/>
        <v>16259404.970000001</v>
      </c>
      <c r="EK173" s="4">
        <f t="shared" si="168"/>
        <v>0</v>
      </c>
      <c r="EL173" s="4">
        <f t="shared" si="168"/>
        <v>16259404.970000001</v>
      </c>
      <c r="EM173" s="4">
        <f t="shared" si="168"/>
        <v>0</v>
      </c>
      <c r="EN173" s="4">
        <f t="shared" si="168"/>
        <v>12001444.640000001</v>
      </c>
      <c r="EO173" s="4">
        <f t="shared" si="168"/>
        <v>12001444.640000001</v>
      </c>
      <c r="EP173" s="4">
        <f t="shared" si="168"/>
        <v>0</v>
      </c>
      <c r="EQ173" s="4">
        <f t="shared" si="168"/>
        <v>12001444.640000001</v>
      </c>
      <c r="ER173" s="4">
        <f t="shared" si="168"/>
        <v>0</v>
      </c>
      <c r="ES173" s="4">
        <f t="shared" si="168"/>
        <v>0</v>
      </c>
      <c r="ET173" s="4">
        <f t="shared" si="168"/>
        <v>0</v>
      </c>
      <c r="EU173" s="4">
        <f t="shared" si="168"/>
        <v>0</v>
      </c>
      <c r="EV173" s="4">
        <f t="shared" si="168"/>
        <v>0</v>
      </c>
      <c r="EW173" s="4"/>
      <c r="EX173" s="4"/>
      <c r="EY173" s="4"/>
      <c r="EZ173" s="4"/>
      <c r="FA173" s="4"/>
      <c r="FB173" s="4"/>
      <c r="FC173" s="4"/>
      <c r="FD173" s="4"/>
      <c r="FE173" s="4"/>
      <c r="FF173" s="4"/>
      <c r="FG173" s="4"/>
      <c r="FH173" s="4"/>
      <c r="FI173" s="4"/>
      <c r="FJ173" s="4"/>
      <c r="FK173" s="4"/>
      <c r="FL173" s="4"/>
      <c r="FM173" s="4"/>
      <c r="FN173" s="4"/>
      <c r="FO173" s="4"/>
      <c r="FP173" s="4">
        <f>ROUND(SUMIF(AA142:AA171,"=70335976",FQ142:FQ171),2)</f>
        <v>0</v>
      </c>
      <c r="FQ173" s="4">
        <f>ROUND(SUMIF(AA142:AA171,"=70335976",FR142:FR171),2)</f>
        <v>0</v>
      </c>
      <c r="FR173" s="4">
        <f>ROUND(SUMIF(AA142:AA171,"=70335976",GL142:GL171),2)</f>
        <v>0</v>
      </c>
      <c r="FS173" s="4">
        <f>ROUND(SUMIF(AA142:AA171,"=70335976",GM142:GM171),2)</f>
        <v>16259404.970000001</v>
      </c>
      <c r="FT173" s="4">
        <f>ROUND(SUMIF(AA142:AA171,"=70335976",GN142:GN171),2)</f>
        <v>0</v>
      </c>
      <c r="FU173" s="4">
        <f>ROUND(SUMIF(AA142:AA171,"=70335976",GO142:GO171),2)</f>
        <v>16259404.970000001</v>
      </c>
      <c r="FV173" s="4">
        <f>ROUND(SUMIF(AA142:AA171,"=70335976",GP142:GP171),2)</f>
        <v>0</v>
      </c>
      <c r="FW173" s="4">
        <f>DU173-FP173</f>
        <v>12001444.640000001</v>
      </c>
      <c r="FX173" s="4">
        <f>DU173-FQ173</f>
        <v>12001444.640000001</v>
      </c>
      <c r="FY173" s="4">
        <f>FP173-FR173</f>
        <v>0</v>
      </c>
      <c r="FZ173" s="4">
        <f>DU173-FP173-FQ173+FR173</f>
        <v>12001444.640000001</v>
      </c>
      <c r="GA173" s="4">
        <f>FQ173-FR173</f>
        <v>0</v>
      </c>
      <c r="GB173" s="4">
        <f>ROUND(SUMIF(AA142:AA171,"=70335976",GX142:GX171),2)</f>
        <v>0</v>
      </c>
      <c r="GC173" s="4">
        <f>ROUND(SUMIF(AA142:AA171,"=70335976",GY142:GY171),2)</f>
        <v>0</v>
      </c>
      <c r="GD173" s="4">
        <f>ROUND(SUMIF(AA142:AA171,"=70335976",GZ142:GZ171),2)</f>
        <v>0</v>
      </c>
      <c r="GE173" s="4">
        <f>ROUND(SUMIF(AA142:AA171,"=70335976",HD142:HD171),2)</f>
        <v>0</v>
      </c>
      <c r="GF173" s="4"/>
      <c r="GG173" s="4"/>
      <c r="GH173" s="4"/>
      <c r="GI173" s="4"/>
      <c r="GJ173" s="4"/>
      <c r="GK173" s="4"/>
      <c r="GL173" s="4"/>
      <c r="GM173" s="4"/>
      <c r="GN173" s="4"/>
      <c r="GO173" s="4"/>
      <c r="GP173" s="4"/>
      <c r="GQ173" s="4"/>
      <c r="GR173" s="4"/>
      <c r="GS173" s="4"/>
      <c r="GT173" s="4"/>
      <c r="GU173" s="4"/>
      <c r="GV173" s="4"/>
      <c r="GW173" s="4"/>
      <c r="GX173" s="4">
        <v>0</v>
      </c>
    </row>
    <row r="175" spans="1:255">
      <c r="A175" s="5">
        <v>50</v>
      </c>
      <c r="B175" s="5">
        <v>0</v>
      </c>
      <c r="C175" s="5">
        <v>0</v>
      </c>
      <c r="D175" s="5">
        <v>1</v>
      </c>
      <c r="E175" s="5">
        <v>201</v>
      </c>
      <c r="F175" s="5">
        <f>ROUND(Source!O173,O175)</f>
        <v>1408399.62</v>
      </c>
      <c r="G175" s="5" t="s">
        <v>180</v>
      </c>
      <c r="H175" s="5" t="s">
        <v>181</v>
      </c>
      <c r="I175" s="5"/>
      <c r="J175" s="5"/>
      <c r="K175" s="5">
        <v>201</v>
      </c>
      <c r="L175" s="5">
        <v>1</v>
      </c>
      <c r="M175" s="5">
        <v>3</v>
      </c>
      <c r="N175" s="5" t="s">
        <v>4</v>
      </c>
      <c r="O175" s="5">
        <v>2</v>
      </c>
      <c r="P175" s="5">
        <f>ROUND(Source!DG173,O175)</f>
        <v>13870338.779999999</v>
      </c>
      <c r="Q175" s="5"/>
      <c r="R175" s="5"/>
      <c r="S175" s="5"/>
      <c r="T175" s="5"/>
      <c r="U175" s="5"/>
      <c r="V175" s="5"/>
      <c r="W175" s="5">
        <v>1193740.92</v>
      </c>
      <c r="X175" s="5">
        <v>1</v>
      </c>
      <c r="Y175" s="5">
        <v>1193740.92</v>
      </c>
      <c r="Z175" s="5">
        <v>11667613.300000001</v>
      </c>
      <c r="AA175" s="5">
        <v>1</v>
      </c>
      <c r="AB175" s="5">
        <v>11667613.300000001</v>
      </c>
    </row>
    <row r="176" spans="1:255">
      <c r="A176" s="5">
        <v>50</v>
      </c>
      <c r="B176" s="5">
        <v>0</v>
      </c>
      <c r="C176" s="5">
        <v>0</v>
      </c>
      <c r="D176" s="5">
        <v>1</v>
      </c>
      <c r="E176" s="5">
        <v>202</v>
      </c>
      <c r="F176" s="5">
        <f>ROUND(Source!P173,O176)</f>
        <v>1358808.25</v>
      </c>
      <c r="G176" s="5" t="s">
        <v>182</v>
      </c>
      <c r="H176" s="5" t="s">
        <v>183</v>
      </c>
      <c r="I176" s="5"/>
      <c r="J176" s="5"/>
      <c r="K176" s="5">
        <v>202</v>
      </c>
      <c r="L176" s="5">
        <v>2</v>
      </c>
      <c r="M176" s="5">
        <v>3</v>
      </c>
      <c r="N176" s="5" t="s">
        <v>4</v>
      </c>
      <c r="O176" s="5">
        <v>2</v>
      </c>
      <c r="P176" s="5">
        <f>ROUND(Source!DH173,O176)</f>
        <v>12001444.640000001</v>
      </c>
      <c r="Q176" s="5"/>
      <c r="R176" s="5"/>
      <c r="S176" s="5"/>
      <c r="T176" s="5"/>
      <c r="U176" s="5"/>
      <c r="V176" s="5"/>
      <c r="W176" s="5">
        <v>1154619.1499999999</v>
      </c>
      <c r="X176" s="5">
        <v>1</v>
      </c>
      <c r="Y176" s="5">
        <v>1154619.1499999999</v>
      </c>
      <c r="Z176" s="5">
        <v>10187921.939999999</v>
      </c>
      <c r="AA176" s="5">
        <v>1</v>
      </c>
      <c r="AB176" s="5">
        <v>10187921.939999999</v>
      </c>
    </row>
    <row r="177" spans="1:28">
      <c r="A177" s="5">
        <v>50</v>
      </c>
      <c r="B177" s="5">
        <v>0</v>
      </c>
      <c r="C177" s="5">
        <v>0</v>
      </c>
      <c r="D177" s="5">
        <v>1</v>
      </c>
      <c r="E177" s="5">
        <v>222</v>
      </c>
      <c r="F177" s="5">
        <f>ROUND(Source!AO173,O177)</f>
        <v>0</v>
      </c>
      <c r="G177" s="5" t="s">
        <v>184</v>
      </c>
      <c r="H177" s="5" t="s">
        <v>185</v>
      </c>
      <c r="I177" s="5"/>
      <c r="J177" s="5"/>
      <c r="K177" s="5">
        <v>222</v>
      </c>
      <c r="L177" s="5">
        <v>3</v>
      </c>
      <c r="M177" s="5">
        <v>3</v>
      </c>
      <c r="N177" s="5" t="s">
        <v>4</v>
      </c>
      <c r="O177" s="5">
        <v>2</v>
      </c>
      <c r="P177" s="5">
        <f>ROUND(Source!EG173,O177)</f>
        <v>0</v>
      </c>
      <c r="Q177" s="5"/>
      <c r="R177" s="5"/>
      <c r="S177" s="5"/>
      <c r="T177" s="5"/>
      <c r="U177" s="5"/>
      <c r="V177" s="5"/>
      <c r="W177" s="5">
        <v>0</v>
      </c>
      <c r="X177" s="5">
        <v>1</v>
      </c>
      <c r="Y177" s="5">
        <v>0</v>
      </c>
      <c r="Z177" s="5">
        <v>0</v>
      </c>
      <c r="AA177" s="5">
        <v>1</v>
      </c>
      <c r="AB177" s="5">
        <v>0</v>
      </c>
    </row>
    <row r="178" spans="1:28">
      <c r="A178" s="5">
        <v>50</v>
      </c>
      <c r="B178" s="5">
        <v>0</v>
      </c>
      <c r="C178" s="5">
        <v>0</v>
      </c>
      <c r="D178" s="5">
        <v>1</v>
      </c>
      <c r="E178" s="5">
        <v>225</v>
      </c>
      <c r="F178" s="5">
        <f>ROUND(Source!AV173,O178)</f>
        <v>1358808.25</v>
      </c>
      <c r="G178" s="5" t="s">
        <v>186</v>
      </c>
      <c r="H178" s="5" t="s">
        <v>187</v>
      </c>
      <c r="I178" s="5"/>
      <c r="J178" s="5"/>
      <c r="K178" s="5">
        <v>225</v>
      </c>
      <c r="L178" s="5">
        <v>4</v>
      </c>
      <c r="M178" s="5">
        <v>3</v>
      </c>
      <c r="N178" s="5" t="s">
        <v>4</v>
      </c>
      <c r="O178" s="5">
        <v>2</v>
      </c>
      <c r="P178" s="5">
        <f>ROUND(Source!EN173,O178)</f>
        <v>12001444.640000001</v>
      </c>
      <c r="Q178" s="5"/>
      <c r="R178" s="5"/>
      <c r="S178" s="5"/>
      <c r="T178" s="5"/>
      <c r="U178" s="5"/>
      <c r="V178" s="5"/>
      <c r="W178" s="5">
        <v>1154619.1499999999</v>
      </c>
      <c r="X178" s="5">
        <v>1</v>
      </c>
      <c r="Y178" s="5">
        <v>1154619.1499999999</v>
      </c>
      <c r="Z178" s="5">
        <v>10187921.939999999</v>
      </c>
      <c r="AA178" s="5">
        <v>1</v>
      </c>
      <c r="AB178" s="5">
        <v>10187921.939999999</v>
      </c>
    </row>
    <row r="179" spans="1:28">
      <c r="A179" s="5">
        <v>50</v>
      </c>
      <c r="B179" s="5">
        <v>0</v>
      </c>
      <c r="C179" s="5">
        <v>0</v>
      </c>
      <c r="D179" s="5">
        <v>1</v>
      </c>
      <c r="E179" s="5">
        <v>226</v>
      </c>
      <c r="F179" s="5">
        <f>ROUND(Source!AW173,O179)</f>
        <v>1358808.25</v>
      </c>
      <c r="G179" s="5" t="s">
        <v>188</v>
      </c>
      <c r="H179" s="5" t="s">
        <v>189</v>
      </c>
      <c r="I179" s="5"/>
      <c r="J179" s="5"/>
      <c r="K179" s="5">
        <v>226</v>
      </c>
      <c r="L179" s="5">
        <v>5</v>
      </c>
      <c r="M179" s="5">
        <v>3</v>
      </c>
      <c r="N179" s="5" t="s">
        <v>4</v>
      </c>
      <c r="O179" s="5">
        <v>2</v>
      </c>
      <c r="P179" s="5">
        <f>ROUND(Source!EO173,O179)</f>
        <v>12001444.640000001</v>
      </c>
      <c r="Q179" s="5"/>
      <c r="R179" s="5"/>
      <c r="S179" s="5"/>
      <c r="T179" s="5"/>
      <c r="U179" s="5"/>
      <c r="V179" s="5"/>
      <c r="W179" s="5">
        <v>1154619.1499999999</v>
      </c>
      <c r="X179" s="5">
        <v>1</v>
      </c>
      <c r="Y179" s="5">
        <v>1154619.1499999999</v>
      </c>
      <c r="Z179" s="5">
        <v>10187921.939999999</v>
      </c>
      <c r="AA179" s="5">
        <v>1</v>
      </c>
      <c r="AB179" s="5">
        <v>10187921.939999999</v>
      </c>
    </row>
    <row r="180" spans="1:28">
      <c r="A180" s="5">
        <v>50</v>
      </c>
      <c r="B180" s="5">
        <v>0</v>
      </c>
      <c r="C180" s="5">
        <v>0</v>
      </c>
      <c r="D180" s="5">
        <v>1</v>
      </c>
      <c r="E180" s="5">
        <v>227</v>
      </c>
      <c r="F180" s="5">
        <f>ROUND(Source!AX173,O180)</f>
        <v>0</v>
      </c>
      <c r="G180" s="5" t="s">
        <v>190</v>
      </c>
      <c r="H180" s="5" t="s">
        <v>191</v>
      </c>
      <c r="I180" s="5"/>
      <c r="J180" s="5"/>
      <c r="K180" s="5">
        <v>227</v>
      </c>
      <c r="L180" s="5">
        <v>6</v>
      </c>
      <c r="M180" s="5">
        <v>3</v>
      </c>
      <c r="N180" s="5" t="s">
        <v>4</v>
      </c>
      <c r="O180" s="5">
        <v>2</v>
      </c>
      <c r="P180" s="5">
        <f>ROUND(Source!EP173,O180)</f>
        <v>0</v>
      </c>
      <c r="Q180" s="5"/>
      <c r="R180" s="5"/>
      <c r="S180" s="5"/>
      <c r="T180" s="5"/>
      <c r="U180" s="5"/>
      <c r="V180" s="5"/>
      <c r="W180" s="5">
        <v>0</v>
      </c>
      <c r="X180" s="5">
        <v>1</v>
      </c>
      <c r="Y180" s="5">
        <v>0</v>
      </c>
      <c r="Z180" s="5">
        <v>0</v>
      </c>
      <c r="AA180" s="5">
        <v>1</v>
      </c>
      <c r="AB180" s="5">
        <v>0</v>
      </c>
    </row>
    <row r="181" spans="1:28">
      <c r="A181" s="5">
        <v>50</v>
      </c>
      <c r="B181" s="5">
        <v>0</v>
      </c>
      <c r="C181" s="5">
        <v>0</v>
      </c>
      <c r="D181" s="5">
        <v>1</v>
      </c>
      <c r="E181" s="5">
        <v>228</v>
      </c>
      <c r="F181" s="5">
        <f>ROUND(Source!AY173,O181)</f>
        <v>1358808.25</v>
      </c>
      <c r="G181" s="5" t="s">
        <v>192</v>
      </c>
      <c r="H181" s="5" t="s">
        <v>193</v>
      </c>
      <c r="I181" s="5"/>
      <c r="J181" s="5"/>
      <c r="K181" s="5">
        <v>228</v>
      </c>
      <c r="L181" s="5">
        <v>7</v>
      </c>
      <c r="M181" s="5">
        <v>3</v>
      </c>
      <c r="N181" s="5" t="s">
        <v>4</v>
      </c>
      <c r="O181" s="5">
        <v>2</v>
      </c>
      <c r="P181" s="5">
        <f>ROUND(Source!EQ173,O181)</f>
        <v>12001444.640000001</v>
      </c>
      <c r="Q181" s="5"/>
      <c r="R181" s="5"/>
      <c r="S181" s="5"/>
      <c r="T181" s="5"/>
      <c r="U181" s="5"/>
      <c r="V181" s="5"/>
      <c r="W181" s="5">
        <v>1154619.1499999999</v>
      </c>
      <c r="X181" s="5">
        <v>1</v>
      </c>
      <c r="Y181" s="5">
        <v>1154619.1499999999</v>
      </c>
      <c r="Z181" s="5">
        <v>10187921.939999999</v>
      </c>
      <c r="AA181" s="5">
        <v>1</v>
      </c>
      <c r="AB181" s="5">
        <v>10187921.939999999</v>
      </c>
    </row>
    <row r="182" spans="1:28">
      <c r="A182" s="5">
        <v>50</v>
      </c>
      <c r="B182" s="5">
        <v>0</v>
      </c>
      <c r="C182" s="5">
        <v>0</v>
      </c>
      <c r="D182" s="5">
        <v>1</v>
      </c>
      <c r="E182" s="5">
        <v>216</v>
      </c>
      <c r="F182" s="5">
        <f>ROUND(Source!AP173,O182)</f>
        <v>0</v>
      </c>
      <c r="G182" s="5" t="s">
        <v>194</v>
      </c>
      <c r="H182" s="5" t="s">
        <v>195</v>
      </c>
      <c r="I182" s="5"/>
      <c r="J182" s="5"/>
      <c r="K182" s="5">
        <v>216</v>
      </c>
      <c r="L182" s="5">
        <v>8</v>
      </c>
      <c r="M182" s="5">
        <v>3</v>
      </c>
      <c r="N182" s="5" t="s">
        <v>4</v>
      </c>
      <c r="O182" s="5">
        <v>2</v>
      </c>
      <c r="P182" s="5">
        <f>ROUND(Source!EH173,O182)</f>
        <v>0</v>
      </c>
      <c r="Q182" s="5"/>
      <c r="R182" s="5"/>
      <c r="S182" s="5"/>
      <c r="T182" s="5"/>
      <c r="U182" s="5"/>
      <c r="V182" s="5"/>
      <c r="W182" s="5">
        <v>0</v>
      </c>
      <c r="X182" s="5">
        <v>1</v>
      </c>
      <c r="Y182" s="5">
        <v>0</v>
      </c>
      <c r="Z182" s="5">
        <v>0</v>
      </c>
      <c r="AA182" s="5">
        <v>1</v>
      </c>
      <c r="AB182" s="5">
        <v>0</v>
      </c>
    </row>
    <row r="183" spans="1:28">
      <c r="A183" s="5">
        <v>50</v>
      </c>
      <c r="B183" s="5">
        <v>0</v>
      </c>
      <c r="C183" s="5">
        <v>0</v>
      </c>
      <c r="D183" s="5">
        <v>1</v>
      </c>
      <c r="E183" s="5">
        <v>223</v>
      </c>
      <c r="F183" s="5">
        <f>ROUND(Source!AQ173,O183)</f>
        <v>0</v>
      </c>
      <c r="G183" s="5" t="s">
        <v>196</v>
      </c>
      <c r="H183" s="5" t="s">
        <v>197</v>
      </c>
      <c r="I183" s="5"/>
      <c r="J183" s="5"/>
      <c r="K183" s="5">
        <v>223</v>
      </c>
      <c r="L183" s="5">
        <v>9</v>
      </c>
      <c r="M183" s="5">
        <v>3</v>
      </c>
      <c r="N183" s="5" t="s">
        <v>4</v>
      </c>
      <c r="O183" s="5">
        <v>2</v>
      </c>
      <c r="P183" s="5">
        <f>ROUND(Source!EI173,O183)</f>
        <v>0</v>
      </c>
      <c r="Q183" s="5"/>
      <c r="R183" s="5"/>
      <c r="S183" s="5"/>
      <c r="T183" s="5"/>
      <c r="U183" s="5"/>
      <c r="V183" s="5"/>
      <c r="W183" s="5">
        <v>0</v>
      </c>
      <c r="X183" s="5">
        <v>1</v>
      </c>
      <c r="Y183" s="5">
        <v>0</v>
      </c>
      <c r="Z183" s="5">
        <v>0</v>
      </c>
      <c r="AA183" s="5">
        <v>1</v>
      </c>
      <c r="AB183" s="5">
        <v>0</v>
      </c>
    </row>
    <row r="184" spans="1:28">
      <c r="A184" s="5">
        <v>50</v>
      </c>
      <c r="B184" s="5">
        <v>0</v>
      </c>
      <c r="C184" s="5">
        <v>0</v>
      </c>
      <c r="D184" s="5">
        <v>1</v>
      </c>
      <c r="E184" s="5">
        <v>229</v>
      </c>
      <c r="F184" s="5">
        <f>ROUND(Source!AZ173,O184)</f>
        <v>0</v>
      </c>
      <c r="G184" s="5" t="s">
        <v>198</v>
      </c>
      <c r="H184" s="5" t="s">
        <v>199</v>
      </c>
      <c r="I184" s="5"/>
      <c r="J184" s="5"/>
      <c r="K184" s="5">
        <v>229</v>
      </c>
      <c r="L184" s="5">
        <v>10</v>
      </c>
      <c r="M184" s="5">
        <v>3</v>
      </c>
      <c r="N184" s="5" t="s">
        <v>4</v>
      </c>
      <c r="O184" s="5">
        <v>2</v>
      </c>
      <c r="P184" s="5">
        <f>ROUND(Source!ER173,O184)</f>
        <v>0</v>
      </c>
      <c r="Q184" s="5"/>
      <c r="R184" s="5"/>
      <c r="S184" s="5"/>
      <c r="T184" s="5"/>
      <c r="U184" s="5"/>
      <c r="V184" s="5"/>
      <c r="W184" s="5">
        <v>0</v>
      </c>
      <c r="X184" s="5">
        <v>1</v>
      </c>
      <c r="Y184" s="5">
        <v>0</v>
      </c>
      <c r="Z184" s="5">
        <v>0</v>
      </c>
      <c r="AA184" s="5">
        <v>1</v>
      </c>
      <c r="AB184" s="5">
        <v>0</v>
      </c>
    </row>
    <row r="185" spans="1:28">
      <c r="A185" s="5">
        <v>50</v>
      </c>
      <c r="B185" s="5">
        <v>0</v>
      </c>
      <c r="C185" s="5">
        <v>0</v>
      </c>
      <c r="D185" s="5">
        <v>1</v>
      </c>
      <c r="E185" s="5">
        <v>203</v>
      </c>
      <c r="F185" s="5">
        <f>ROUND(Source!Q173,O185)</f>
        <v>13409.59</v>
      </c>
      <c r="G185" s="5" t="s">
        <v>200</v>
      </c>
      <c r="H185" s="5" t="s">
        <v>201</v>
      </c>
      <c r="I185" s="5"/>
      <c r="J185" s="5"/>
      <c r="K185" s="5">
        <v>203</v>
      </c>
      <c r="L185" s="5">
        <v>11</v>
      </c>
      <c r="M185" s="5">
        <v>3</v>
      </c>
      <c r="N185" s="5" t="s">
        <v>4</v>
      </c>
      <c r="O185" s="5">
        <v>2</v>
      </c>
      <c r="P185" s="5">
        <f>ROUND(Source!DI173,O185)</f>
        <v>180290.46</v>
      </c>
      <c r="Q185" s="5"/>
      <c r="R185" s="5"/>
      <c r="S185" s="5"/>
      <c r="T185" s="5"/>
      <c r="U185" s="5"/>
      <c r="V185" s="5"/>
      <c r="W185" s="5">
        <v>10415.780000000001</v>
      </c>
      <c r="X185" s="5">
        <v>1</v>
      </c>
      <c r="Y185" s="5">
        <v>10415.780000000001</v>
      </c>
      <c r="Z185" s="5">
        <v>139982.79999999999</v>
      </c>
      <c r="AA185" s="5">
        <v>1</v>
      </c>
      <c r="AB185" s="5">
        <v>139982.79999999999</v>
      </c>
    </row>
    <row r="186" spans="1:28">
      <c r="A186" s="5">
        <v>50</v>
      </c>
      <c r="B186" s="5">
        <v>0</v>
      </c>
      <c r="C186" s="5">
        <v>0</v>
      </c>
      <c r="D186" s="5">
        <v>1</v>
      </c>
      <c r="E186" s="5">
        <v>231</v>
      </c>
      <c r="F186" s="5">
        <f>ROUND(Source!BB173,O186)</f>
        <v>0</v>
      </c>
      <c r="G186" s="5" t="s">
        <v>202</v>
      </c>
      <c r="H186" s="5" t="s">
        <v>203</v>
      </c>
      <c r="I186" s="5"/>
      <c r="J186" s="5"/>
      <c r="K186" s="5">
        <v>231</v>
      </c>
      <c r="L186" s="5">
        <v>12</v>
      </c>
      <c r="M186" s="5">
        <v>3</v>
      </c>
      <c r="N186" s="5" t="s">
        <v>4</v>
      </c>
      <c r="O186" s="5">
        <v>2</v>
      </c>
      <c r="P186" s="5">
        <f>ROUND(Source!ET173,O186)</f>
        <v>0</v>
      </c>
      <c r="Q186" s="5"/>
      <c r="R186" s="5"/>
      <c r="S186" s="5"/>
      <c r="T186" s="5"/>
      <c r="U186" s="5"/>
      <c r="V186" s="5"/>
      <c r="W186" s="5">
        <v>0</v>
      </c>
      <c r="X186" s="5">
        <v>1</v>
      </c>
      <c r="Y186" s="5">
        <v>0</v>
      </c>
      <c r="Z186" s="5">
        <v>0</v>
      </c>
      <c r="AA186" s="5">
        <v>1</v>
      </c>
      <c r="AB186" s="5">
        <v>0</v>
      </c>
    </row>
    <row r="187" spans="1:28">
      <c r="A187" s="5">
        <v>50</v>
      </c>
      <c r="B187" s="5">
        <v>0</v>
      </c>
      <c r="C187" s="5">
        <v>0</v>
      </c>
      <c r="D187" s="5">
        <v>1</v>
      </c>
      <c r="E187" s="5">
        <v>204</v>
      </c>
      <c r="F187" s="5">
        <f>ROUND(Source!R173,O187)</f>
        <v>1465.76</v>
      </c>
      <c r="G187" s="5" t="s">
        <v>204</v>
      </c>
      <c r="H187" s="5" t="s">
        <v>205</v>
      </c>
      <c r="I187" s="5"/>
      <c r="J187" s="5"/>
      <c r="K187" s="5">
        <v>204</v>
      </c>
      <c r="L187" s="5">
        <v>13</v>
      </c>
      <c r="M187" s="5">
        <v>3</v>
      </c>
      <c r="N187" s="5" t="s">
        <v>4</v>
      </c>
      <c r="O187" s="5">
        <v>2</v>
      </c>
      <c r="P187" s="5">
        <f>ROUND(Source!DJ173,O187)</f>
        <v>68407.009999999995</v>
      </c>
      <c r="Q187" s="5"/>
      <c r="R187" s="5"/>
      <c r="S187" s="5"/>
      <c r="T187" s="5"/>
      <c r="U187" s="5"/>
      <c r="V187" s="5"/>
      <c r="W187" s="5">
        <v>1104.92</v>
      </c>
      <c r="X187" s="5">
        <v>1</v>
      </c>
      <c r="Y187" s="5">
        <v>1104.92</v>
      </c>
      <c r="Z187" s="5">
        <v>51566.61</v>
      </c>
      <c r="AA187" s="5">
        <v>1</v>
      </c>
      <c r="AB187" s="5">
        <v>51566.61</v>
      </c>
    </row>
    <row r="188" spans="1:28">
      <c r="A188" s="5">
        <v>50</v>
      </c>
      <c r="B188" s="5">
        <v>0</v>
      </c>
      <c r="C188" s="5">
        <v>0</v>
      </c>
      <c r="D188" s="5">
        <v>1</v>
      </c>
      <c r="E188" s="5">
        <v>205</v>
      </c>
      <c r="F188" s="5">
        <f>ROUND(Source!S173,O188)</f>
        <v>36181.78</v>
      </c>
      <c r="G188" s="5" t="s">
        <v>206</v>
      </c>
      <c r="H188" s="5" t="s">
        <v>207</v>
      </c>
      <c r="I188" s="5"/>
      <c r="J188" s="5"/>
      <c r="K188" s="5">
        <v>205</v>
      </c>
      <c r="L188" s="5">
        <v>14</v>
      </c>
      <c r="M188" s="5">
        <v>3</v>
      </c>
      <c r="N188" s="5" t="s">
        <v>4</v>
      </c>
      <c r="O188" s="5">
        <v>2</v>
      </c>
      <c r="P188" s="5">
        <f>ROUND(Source!DK173,O188)</f>
        <v>1688603.68</v>
      </c>
      <c r="Q188" s="5"/>
      <c r="R188" s="5"/>
      <c r="S188" s="5"/>
      <c r="T188" s="5"/>
      <c r="U188" s="5"/>
      <c r="V188" s="5"/>
      <c r="W188" s="5">
        <v>28705.99</v>
      </c>
      <c r="X188" s="5">
        <v>1</v>
      </c>
      <c r="Y188" s="5">
        <v>28705.99</v>
      </c>
      <c r="Z188" s="5">
        <v>1339708.56</v>
      </c>
      <c r="AA188" s="5">
        <v>1</v>
      </c>
      <c r="AB188" s="5">
        <v>1339708.56</v>
      </c>
    </row>
    <row r="189" spans="1:28">
      <c r="A189" s="5">
        <v>50</v>
      </c>
      <c r="B189" s="5">
        <v>0</v>
      </c>
      <c r="C189" s="5">
        <v>0</v>
      </c>
      <c r="D189" s="5">
        <v>1</v>
      </c>
      <c r="E189" s="5">
        <v>232</v>
      </c>
      <c r="F189" s="5">
        <f>ROUND(Source!BC173,O189)</f>
        <v>0</v>
      </c>
      <c r="G189" s="5" t="s">
        <v>208</v>
      </c>
      <c r="H189" s="5" t="s">
        <v>209</v>
      </c>
      <c r="I189" s="5"/>
      <c r="J189" s="5"/>
      <c r="K189" s="5">
        <v>232</v>
      </c>
      <c r="L189" s="5">
        <v>15</v>
      </c>
      <c r="M189" s="5">
        <v>3</v>
      </c>
      <c r="N189" s="5" t="s">
        <v>4</v>
      </c>
      <c r="O189" s="5">
        <v>2</v>
      </c>
      <c r="P189" s="5">
        <f>ROUND(Source!EU173,O189)</f>
        <v>0</v>
      </c>
      <c r="Q189" s="5"/>
      <c r="R189" s="5"/>
      <c r="S189" s="5"/>
      <c r="T189" s="5"/>
      <c r="U189" s="5"/>
      <c r="V189" s="5"/>
      <c r="W189" s="5">
        <v>0</v>
      </c>
      <c r="X189" s="5">
        <v>1</v>
      </c>
      <c r="Y189" s="5">
        <v>0</v>
      </c>
      <c r="Z189" s="5">
        <v>0</v>
      </c>
      <c r="AA189" s="5">
        <v>1</v>
      </c>
      <c r="AB189" s="5">
        <v>0</v>
      </c>
    </row>
    <row r="190" spans="1:28">
      <c r="A190" s="5">
        <v>50</v>
      </c>
      <c r="B190" s="5">
        <v>0</v>
      </c>
      <c r="C190" s="5">
        <v>0</v>
      </c>
      <c r="D190" s="5">
        <v>1</v>
      </c>
      <c r="E190" s="5">
        <v>214</v>
      </c>
      <c r="F190" s="5">
        <f>ROUND(Source!AS173,O190)</f>
        <v>0</v>
      </c>
      <c r="G190" s="5" t="s">
        <v>210</v>
      </c>
      <c r="H190" s="5" t="s">
        <v>211</v>
      </c>
      <c r="I190" s="5"/>
      <c r="J190" s="5"/>
      <c r="K190" s="5">
        <v>214</v>
      </c>
      <c r="L190" s="5">
        <v>16</v>
      </c>
      <c r="M190" s="5">
        <v>3</v>
      </c>
      <c r="N190" s="5" t="s">
        <v>4</v>
      </c>
      <c r="O190" s="5">
        <v>2</v>
      </c>
      <c r="P190" s="5">
        <f>ROUND(Source!EK173,O190)</f>
        <v>0</v>
      </c>
      <c r="Q190" s="5"/>
      <c r="R190" s="5"/>
      <c r="S190" s="5"/>
      <c r="T190" s="5"/>
      <c r="U190" s="5"/>
      <c r="V190" s="5"/>
      <c r="W190" s="5">
        <v>0</v>
      </c>
      <c r="X190" s="5">
        <v>1</v>
      </c>
      <c r="Y190" s="5">
        <v>0</v>
      </c>
      <c r="Z190" s="5">
        <v>0</v>
      </c>
      <c r="AA190" s="5">
        <v>1</v>
      </c>
      <c r="AB190" s="5">
        <v>0</v>
      </c>
    </row>
    <row r="191" spans="1:28">
      <c r="A191" s="5">
        <v>50</v>
      </c>
      <c r="B191" s="5">
        <v>0</v>
      </c>
      <c r="C191" s="5">
        <v>0</v>
      </c>
      <c r="D191" s="5">
        <v>1</v>
      </c>
      <c r="E191" s="5">
        <v>215</v>
      </c>
      <c r="F191" s="5">
        <f>ROUND(Source!AT173,O191)</f>
        <v>1476815.55</v>
      </c>
      <c r="G191" s="5" t="s">
        <v>212</v>
      </c>
      <c r="H191" s="5" t="s">
        <v>213</v>
      </c>
      <c r="I191" s="5"/>
      <c r="J191" s="5"/>
      <c r="K191" s="5">
        <v>215</v>
      </c>
      <c r="L191" s="5">
        <v>17</v>
      </c>
      <c r="M191" s="5">
        <v>3</v>
      </c>
      <c r="N191" s="5" t="s">
        <v>4</v>
      </c>
      <c r="O191" s="5">
        <v>2</v>
      </c>
      <c r="P191" s="5">
        <f>ROUND(Source!EL173,O191)</f>
        <v>16259404.970000001</v>
      </c>
      <c r="Q191" s="5"/>
      <c r="R191" s="5"/>
      <c r="S191" s="5"/>
      <c r="T191" s="5"/>
      <c r="U191" s="5"/>
      <c r="V191" s="5"/>
      <c r="W191" s="5">
        <v>1247919.45</v>
      </c>
      <c r="X191" s="5">
        <v>1</v>
      </c>
      <c r="Y191" s="5">
        <v>1247919.45</v>
      </c>
      <c r="Z191" s="5">
        <v>13558726.439999999</v>
      </c>
      <c r="AA191" s="5">
        <v>1</v>
      </c>
      <c r="AB191" s="5">
        <v>13558726.439999999</v>
      </c>
    </row>
    <row r="192" spans="1:28">
      <c r="A192" s="5">
        <v>50</v>
      </c>
      <c r="B192" s="5">
        <v>0</v>
      </c>
      <c r="C192" s="5">
        <v>0</v>
      </c>
      <c r="D192" s="5">
        <v>1</v>
      </c>
      <c r="E192" s="5">
        <v>217</v>
      </c>
      <c r="F192" s="5">
        <f>ROUND(Source!AU173,O192)</f>
        <v>0</v>
      </c>
      <c r="G192" s="5" t="s">
        <v>214</v>
      </c>
      <c r="H192" s="5" t="s">
        <v>215</v>
      </c>
      <c r="I192" s="5"/>
      <c r="J192" s="5"/>
      <c r="K192" s="5">
        <v>217</v>
      </c>
      <c r="L192" s="5">
        <v>18</v>
      </c>
      <c r="M192" s="5">
        <v>3</v>
      </c>
      <c r="N192" s="5" t="s">
        <v>4</v>
      </c>
      <c r="O192" s="5">
        <v>2</v>
      </c>
      <c r="P192" s="5">
        <f>ROUND(Source!EM173,O192)</f>
        <v>0</v>
      </c>
      <c r="Q192" s="5"/>
      <c r="R192" s="5"/>
      <c r="S192" s="5"/>
      <c r="T192" s="5"/>
      <c r="U192" s="5"/>
      <c r="V192" s="5"/>
      <c r="W192" s="5">
        <v>0</v>
      </c>
      <c r="X192" s="5">
        <v>1</v>
      </c>
      <c r="Y192" s="5">
        <v>0</v>
      </c>
      <c r="Z192" s="5">
        <v>0</v>
      </c>
      <c r="AA192" s="5">
        <v>1</v>
      </c>
      <c r="AB192" s="5">
        <v>0</v>
      </c>
    </row>
    <row r="193" spans="1:206">
      <c r="A193" s="5">
        <v>50</v>
      </c>
      <c r="B193" s="5">
        <v>0</v>
      </c>
      <c r="C193" s="5">
        <v>0</v>
      </c>
      <c r="D193" s="5">
        <v>1</v>
      </c>
      <c r="E193" s="5">
        <v>230</v>
      </c>
      <c r="F193" s="5">
        <f>ROUND(Source!BA173,O193)</f>
        <v>0</v>
      </c>
      <c r="G193" s="5" t="s">
        <v>216</v>
      </c>
      <c r="H193" s="5" t="s">
        <v>217</v>
      </c>
      <c r="I193" s="5"/>
      <c r="J193" s="5"/>
      <c r="K193" s="5">
        <v>230</v>
      </c>
      <c r="L193" s="5">
        <v>19</v>
      </c>
      <c r="M193" s="5">
        <v>3</v>
      </c>
      <c r="N193" s="5" t="s">
        <v>4</v>
      </c>
      <c r="O193" s="5">
        <v>2</v>
      </c>
      <c r="P193" s="5">
        <f>ROUND(Source!ES173,O193)</f>
        <v>0</v>
      </c>
      <c r="Q193" s="5"/>
      <c r="R193" s="5"/>
      <c r="S193" s="5"/>
      <c r="T193" s="5"/>
      <c r="U193" s="5"/>
      <c r="V193" s="5"/>
      <c r="W193" s="5">
        <v>0</v>
      </c>
      <c r="X193" s="5">
        <v>1</v>
      </c>
      <c r="Y193" s="5">
        <v>0</v>
      </c>
      <c r="Z193" s="5">
        <v>0</v>
      </c>
      <c r="AA193" s="5">
        <v>1</v>
      </c>
      <c r="AB193" s="5">
        <v>0</v>
      </c>
    </row>
    <row r="194" spans="1:206">
      <c r="A194" s="5">
        <v>50</v>
      </c>
      <c r="B194" s="5">
        <v>0</v>
      </c>
      <c r="C194" s="5">
        <v>0</v>
      </c>
      <c r="D194" s="5">
        <v>1</v>
      </c>
      <c r="E194" s="5">
        <v>206</v>
      </c>
      <c r="F194" s="5">
        <f>ROUND(Source!T173,O194)</f>
        <v>0</v>
      </c>
      <c r="G194" s="5" t="s">
        <v>218</v>
      </c>
      <c r="H194" s="5" t="s">
        <v>219</v>
      </c>
      <c r="I194" s="5"/>
      <c r="J194" s="5"/>
      <c r="K194" s="5">
        <v>206</v>
      </c>
      <c r="L194" s="5">
        <v>20</v>
      </c>
      <c r="M194" s="5">
        <v>3</v>
      </c>
      <c r="N194" s="5" t="s">
        <v>4</v>
      </c>
      <c r="O194" s="5">
        <v>2</v>
      </c>
      <c r="P194" s="5">
        <f>ROUND(Source!DL173,O194)</f>
        <v>0</v>
      </c>
      <c r="Q194" s="5"/>
      <c r="R194" s="5"/>
      <c r="S194" s="5"/>
      <c r="T194" s="5"/>
      <c r="U194" s="5"/>
      <c r="V194" s="5"/>
      <c r="W194" s="5">
        <v>0</v>
      </c>
      <c r="X194" s="5">
        <v>1</v>
      </c>
      <c r="Y194" s="5">
        <v>0</v>
      </c>
      <c r="Z194" s="5">
        <v>0</v>
      </c>
      <c r="AA194" s="5">
        <v>1</v>
      </c>
      <c r="AB194" s="5">
        <v>0</v>
      </c>
    </row>
    <row r="195" spans="1:206">
      <c r="A195" s="5">
        <v>50</v>
      </c>
      <c r="B195" s="5">
        <v>0</v>
      </c>
      <c r="C195" s="5">
        <v>0</v>
      </c>
      <c r="D195" s="5">
        <v>1</v>
      </c>
      <c r="E195" s="5">
        <v>207</v>
      </c>
      <c r="F195" s="5">
        <f>Source!U173</f>
        <v>2901.5219926</v>
      </c>
      <c r="G195" s="5" t="s">
        <v>220</v>
      </c>
      <c r="H195" s="5" t="s">
        <v>221</v>
      </c>
      <c r="I195" s="5"/>
      <c r="J195" s="5"/>
      <c r="K195" s="5">
        <v>207</v>
      </c>
      <c r="L195" s="5">
        <v>21</v>
      </c>
      <c r="M195" s="5">
        <v>3</v>
      </c>
      <c r="N195" s="5" t="s">
        <v>4</v>
      </c>
      <c r="O195" s="5">
        <v>-1</v>
      </c>
      <c r="P195" s="5">
        <f>Source!DM173</f>
        <v>2901.5219926</v>
      </c>
      <c r="Q195" s="5"/>
      <c r="R195" s="5"/>
      <c r="S195" s="5"/>
      <c r="T195" s="5"/>
      <c r="U195" s="5"/>
      <c r="V195" s="5"/>
      <c r="W195" s="5">
        <v>2329.9457422999999</v>
      </c>
      <c r="X195" s="5">
        <v>1</v>
      </c>
      <c r="Y195" s="5">
        <v>2329.9457422999999</v>
      </c>
      <c r="Z195" s="5">
        <v>2329.9457422999999</v>
      </c>
      <c r="AA195" s="5">
        <v>1</v>
      </c>
      <c r="AB195" s="5">
        <v>2329.9457422999999</v>
      </c>
    </row>
    <row r="196" spans="1:206">
      <c r="A196" s="5">
        <v>50</v>
      </c>
      <c r="B196" s="5">
        <v>0</v>
      </c>
      <c r="C196" s="5">
        <v>0</v>
      </c>
      <c r="D196" s="5">
        <v>1</v>
      </c>
      <c r="E196" s="5">
        <v>208</v>
      </c>
      <c r="F196" s="5">
        <f>Source!V173</f>
        <v>0</v>
      </c>
      <c r="G196" s="5" t="s">
        <v>222</v>
      </c>
      <c r="H196" s="5" t="s">
        <v>223</v>
      </c>
      <c r="I196" s="5"/>
      <c r="J196" s="5"/>
      <c r="K196" s="5">
        <v>208</v>
      </c>
      <c r="L196" s="5">
        <v>22</v>
      </c>
      <c r="M196" s="5">
        <v>3</v>
      </c>
      <c r="N196" s="5" t="s">
        <v>4</v>
      </c>
      <c r="O196" s="5">
        <v>-1</v>
      </c>
      <c r="P196" s="5">
        <f>Source!DN173</f>
        <v>0</v>
      </c>
      <c r="Q196" s="5"/>
      <c r="R196" s="5"/>
      <c r="S196" s="5"/>
      <c r="T196" s="5"/>
      <c r="U196" s="5"/>
      <c r="V196" s="5"/>
      <c r="W196" s="5">
        <v>0</v>
      </c>
      <c r="X196" s="5">
        <v>1</v>
      </c>
      <c r="Y196" s="5">
        <v>0</v>
      </c>
      <c r="Z196" s="5">
        <v>0</v>
      </c>
      <c r="AA196" s="5">
        <v>1</v>
      </c>
      <c r="AB196" s="5">
        <v>0</v>
      </c>
    </row>
    <row r="197" spans="1:206">
      <c r="A197" s="5">
        <v>50</v>
      </c>
      <c r="B197" s="5">
        <v>0</v>
      </c>
      <c r="C197" s="5">
        <v>0</v>
      </c>
      <c r="D197" s="5">
        <v>1</v>
      </c>
      <c r="E197" s="5">
        <v>209</v>
      </c>
      <c r="F197" s="5">
        <f>ROUND(Source!W173,O197)</f>
        <v>0</v>
      </c>
      <c r="G197" s="5" t="s">
        <v>224</v>
      </c>
      <c r="H197" s="5" t="s">
        <v>225</v>
      </c>
      <c r="I197" s="5"/>
      <c r="J197" s="5"/>
      <c r="K197" s="5">
        <v>209</v>
      </c>
      <c r="L197" s="5">
        <v>23</v>
      </c>
      <c r="M197" s="5">
        <v>3</v>
      </c>
      <c r="N197" s="5" t="s">
        <v>4</v>
      </c>
      <c r="O197" s="5">
        <v>2</v>
      </c>
      <c r="P197" s="5">
        <f>ROUND(Source!DO173,O197)</f>
        <v>0</v>
      </c>
      <c r="Q197" s="5"/>
      <c r="R197" s="5"/>
      <c r="S197" s="5"/>
      <c r="T197" s="5"/>
      <c r="U197" s="5"/>
      <c r="V197" s="5"/>
      <c r="W197" s="5">
        <v>0</v>
      </c>
      <c r="X197" s="5">
        <v>1</v>
      </c>
      <c r="Y197" s="5">
        <v>0</v>
      </c>
      <c r="Z197" s="5">
        <v>0</v>
      </c>
      <c r="AA197" s="5">
        <v>1</v>
      </c>
      <c r="AB197" s="5">
        <v>0</v>
      </c>
    </row>
    <row r="198" spans="1:206">
      <c r="A198" s="5">
        <v>50</v>
      </c>
      <c r="B198" s="5">
        <v>0</v>
      </c>
      <c r="C198" s="5">
        <v>0</v>
      </c>
      <c r="D198" s="5">
        <v>1</v>
      </c>
      <c r="E198" s="5">
        <v>233</v>
      </c>
      <c r="F198" s="5">
        <f>ROUND(Source!BD173,O198)</f>
        <v>0</v>
      </c>
      <c r="G198" s="5" t="s">
        <v>226</v>
      </c>
      <c r="H198" s="5" t="s">
        <v>227</v>
      </c>
      <c r="I198" s="5"/>
      <c r="J198" s="5"/>
      <c r="K198" s="5">
        <v>233</v>
      </c>
      <c r="L198" s="5">
        <v>24</v>
      </c>
      <c r="M198" s="5">
        <v>3</v>
      </c>
      <c r="N198" s="5" t="s">
        <v>4</v>
      </c>
      <c r="O198" s="5">
        <v>2</v>
      </c>
      <c r="P198" s="5">
        <f>ROUND(Source!EV173,O198)</f>
        <v>0</v>
      </c>
      <c r="Q198" s="5"/>
      <c r="R198" s="5"/>
      <c r="S198" s="5"/>
      <c r="T198" s="5"/>
      <c r="U198" s="5"/>
      <c r="V198" s="5"/>
      <c r="W198" s="5">
        <v>0</v>
      </c>
      <c r="X198" s="5">
        <v>1</v>
      </c>
      <c r="Y198" s="5">
        <v>0</v>
      </c>
      <c r="Z198" s="5">
        <v>0</v>
      </c>
      <c r="AA198" s="5">
        <v>1</v>
      </c>
      <c r="AB198" s="5">
        <v>0</v>
      </c>
    </row>
    <row r="199" spans="1:206">
      <c r="A199" s="5">
        <v>50</v>
      </c>
      <c r="B199" s="5">
        <v>0</v>
      </c>
      <c r="C199" s="5">
        <v>0</v>
      </c>
      <c r="D199" s="5">
        <v>1</v>
      </c>
      <c r="E199" s="5">
        <v>210</v>
      </c>
      <c r="F199" s="5">
        <f>ROUND(Source!X173,O199)</f>
        <v>40523.589999999997</v>
      </c>
      <c r="G199" s="5" t="s">
        <v>228</v>
      </c>
      <c r="H199" s="5" t="s">
        <v>229</v>
      </c>
      <c r="I199" s="5"/>
      <c r="J199" s="5"/>
      <c r="K199" s="5">
        <v>210</v>
      </c>
      <c r="L199" s="5">
        <v>25</v>
      </c>
      <c r="M199" s="5">
        <v>3</v>
      </c>
      <c r="N199" s="5" t="s">
        <v>4</v>
      </c>
      <c r="O199" s="5">
        <v>2</v>
      </c>
      <c r="P199" s="5">
        <f>ROUND(Source!DP173,O199)</f>
        <v>1553515.39</v>
      </c>
      <c r="Q199" s="5"/>
      <c r="R199" s="5"/>
      <c r="S199" s="5"/>
      <c r="T199" s="5"/>
      <c r="U199" s="5"/>
      <c r="V199" s="5"/>
      <c r="W199" s="5">
        <v>32150.71</v>
      </c>
      <c r="X199" s="5">
        <v>1</v>
      </c>
      <c r="Y199" s="5">
        <v>32150.71</v>
      </c>
      <c r="Z199" s="5">
        <v>1232531.8700000001</v>
      </c>
      <c r="AA199" s="5">
        <v>1</v>
      </c>
      <c r="AB199" s="5">
        <v>1232531.8700000001</v>
      </c>
    </row>
    <row r="200" spans="1:206">
      <c r="A200" s="5">
        <v>50</v>
      </c>
      <c r="B200" s="5">
        <v>0</v>
      </c>
      <c r="C200" s="5">
        <v>0</v>
      </c>
      <c r="D200" s="5">
        <v>1</v>
      </c>
      <c r="E200" s="5">
        <v>211</v>
      </c>
      <c r="F200" s="5">
        <f>ROUND(Source!Y173,O200)</f>
        <v>25327.25</v>
      </c>
      <c r="G200" s="5" t="s">
        <v>230</v>
      </c>
      <c r="H200" s="5" t="s">
        <v>231</v>
      </c>
      <c r="I200" s="5"/>
      <c r="J200" s="5"/>
      <c r="K200" s="5">
        <v>211</v>
      </c>
      <c r="L200" s="5">
        <v>26</v>
      </c>
      <c r="M200" s="5">
        <v>3</v>
      </c>
      <c r="N200" s="5" t="s">
        <v>4</v>
      </c>
      <c r="O200" s="5">
        <v>2</v>
      </c>
      <c r="P200" s="5">
        <f>ROUND(Source!DQ173,O200)</f>
        <v>726099.59</v>
      </c>
      <c r="Q200" s="5"/>
      <c r="R200" s="5"/>
      <c r="S200" s="5"/>
      <c r="T200" s="5"/>
      <c r="U200" s="5"/>
      <c r="V200" s="5"/>
      <c r="W200" s="5">
        <v>20094.2</v>
      </c>
      <c r="X200" s="5">
        <v>1</v>
      </c>
      <c r="Y200" s="5">
        <v>20094.2</v>
      </c>
      <c r="Z200" s="5">
        <v>576074.68999999994</v>
      </c>
      <c r="AA200" s="5">
        <v>1</v>
      </c>
      <c r="AB200" s="5">
        <v>576074.68999999994</v>
      </c>
    </row>
    <row r="201" spans="1:206">
      <c r="A201" s="5">
        <v>50</v>
      </c>
      <c r="B201" s="5">
        <v>0</v>
      </c>
      <c r="C201" s="5">
        <v>0</v>
      </c>
      <c r="D201" s="5">
        <v>1</v>
      </c>
      <c r="E201" s="5">
        <v>224</v>
      </c>
      <c r="F201" s="5">
        <f>ROUND(Source!AR173,O201)</f>
        <v>1476815.55</v>
      </c>
      <c r="G201" s="5" t="s">
        <v>232</v>
      </c>
      <c r="H201" s="5" t="s">
        <v>233</v>
      </c>
      <c r="I201" s="5"/>
      <c r="J201" s="5"/>
      <c r="K201" s="5">
        <v>224</v>
      </c>
      <c r="L201" s="5">
        <v>27</v>
      </c>
      <c r="M201" s="5">
        <v>3</v>
      </c>
      <c r="N201" s="5" t="s">
        <v>4</v>
      </c>
      <c r="O201" s="5">
        <v>2</v>
      </c>
      <c r="P201" s="5">
        <f>ROUND(Source!EJ173,O201)</f>
        <v>16259404.970000001</v>
      </c>
      <c r="Q201" s="5"/>
      <c r="R201" s="5"/>
      <c r="S201" s="5"/>
      <c r="T201" s="5"/>
      <c r="U201" s="5"/>
      <c r="V201" s="5"/>
      <c r="W201" s="5">
        <v>1247919.45</v>
      </c>
      <c r="X201" s="5">
        <v>1</v>
      </c>
      <c r="Y201" s="5">
        <v>1247919.45</v>
      </c>
      <c r="Z201" s="5">
        <v>13558726.439999999</v>
      </c>
      <c r="AA201" s="5">
        <v>1</v>
      </c>
      <c r="AB201" s="5">
        <v>13558726.439999999</v>
      </c>
    </row>
    <row r="203" spans="1:206">
      <c r="A203" s="3">
        <v>51</v>
      </c>
      <c r="B203" s="3">
        <f>B131</f>
        <v>1</v>
      </c>
      <c r="C203" s="3">
        <f>A131</f>
        <v>4</v>
      </c>
      <c r="D203" s="3">
        <f>ROW(A131)</f>
        <v>131</v>
      </c>
      <c r="E203" s="3"/>
      <c r="F203" s="3" t="str">
        <f>IF(F131&lt;&gt;"",F131,"")</f>
        <v>Новый раздел</v>
      </c>
      <c r="G203" s="3" t="str">
        <f>IF(G131&lt;&gt;"",G131,"")</f>
        <v>Монтажные работы</v>
      </c>
      <c r="H203" s="3">
        <v>0</v>
      </c>
      <c r="I203" s="3"/>
      <c r="J203" s="3"/>
      <c r="K203" s="3"/>
      <c r="L203" s="3"/>
      <c r="M203" s="3"/>
      <c r="N203" s="3"/>
      <c r="O203" s="3">
        <f t="shared" ref="O203:T203" si="169">ROUND(O173+AB203,2)</f>
        <v>1408399.62</v>
      </c>
      <c r="P203" s="3">
        <f t="shared" si="169"/>
        <v>1358808.25</v>
      </c>
      <c r="Q203" s="3">
        <f t="shared" si="169"/>
        <v>13409.59</v>
      </c>
      <c r="R203" s="3">
        <f t="shared" si="169"/>
        <v>1465.76</v>
      </c>
      <c r="S203" s="3">
        <f t="shared" si="169"/>
        <v>36181.78</v>
      </c>
      <c r="T203" s="3">
        <f t="shared" si="169"/>
        <v>0</v>
      </c>
      <c r="U203" s="3">
        <f>U173+AH203</f>
        <v>2901.5219926</v>
      </c>
      <c r="V203" s="3">
        <f>V173+AI203</f>
        <v>0</v>
      </c>
      <c r="W203" s="3">
        <f>ROUND(W173+AJ203,2)</f>
        <v>0</v>
      </c>
      <c r="X203" s="3">
        <f>ROUND(X173+AK203,2)</f>
        <v>40523.589999999997</v>
      </c>
      <c r="Y203" s="3">
        <f>ROUND(Y173+AL203,2)</f>
        <v>25327.25</v>
      </c>
      <c r="Z203" s="3"/>
      <c r="AA203" s="3"/>
      <c r="AB203" s="3">
        <f>ROUND(SUMIF(AA135:AA136,"=70335979",O135:O136),2)</f>
        <v>0</v>
      </c>
      <c r="AC203" s="3">
        <f>ROUND(SUMIF(AA135:AA136,"=70335979",P135:P136),2)</f>
        <v>0</v>
      </c>
      <c r="AD203" s="3">
        <f>ROUND(SUMIF(AA135:AA136,"=70335979",Q135:Q136),2)</f>
        <v>0</v>
      </c>
      <c r="AE203" s="3">
        <f>ROUND(SUMIF(AA135:AA136,"=70335979",R135:R136),2)</f>
        <v>0</v>
      </c>
      <c r="AF203" s="3">
        <f>ROUND(SUMIF(AA135:AA136,"=70335979",S135:S136),2)</f>
        <v>0</v>
      </c>
      <c r="AG203" s="3">
        <f>ROUND(SUMIF(AA135:AA136,"=70335979",T135:T136),2)</f>
        <v>0</v>
      </c>
      <c r="AH203" s="3">
        <f>SUMIF(AA135:AA136,"=70335979",U135:U136)</f>
        <v>0</v>
      </c>
      <c r="AI203" s="3">
        <f>SUMIF(AA135:AA136,"=70335979",V135:V136)</f>
        <v>0</v>
      </c>
      <c r="AJ203" s="3">
        <f>ROUND(SUMIF(AA135:AA136,"=70335979",W135:W136),2)</f>
        <v>0</v>
      </c>
      <c r="AK203" s="3">
        <f>ROUND(SUMIF(AA135:AA136,"=70335979",X135:X136),2)</f>
        <v>0</v>
      </c>
      <c r="AL203" s="3">
        <f>ROUND(SUMIF(AA135:AA136,"=70335979",Y135:Y136),2)</f>
        <v>0</v>
      </c>
      <c r="AM203" s="3"/>
      <c r="AN203" s="3"/>
      <c r="AO203" s="3">
        <f t="shared" ref="AO203:BD203" si="170">ROUND(AO173+BX203,2)</f>
        <v>0</v>
      </c>
      <c r="AP203" s="3">
        <f t="shared" si="170"/>
        <v>0</v>
      </c>
      <c r="AQ203" s="3">
        <f t="shared" si="170"/>
        <v>0</v>
      </c>
      <c r="AR203" s="3">
        <f t="shared" si="170"/>
        <v>1476815.55</v>
      </c>
      <c r="AS203" s="3">
        <f t="shared" si="170"/>
        <v>0</v>
      </c>
      <c r="AT203" s="3">
        <f t="shared" si="170"/>
        <v>1476815.55</v>
      </c>
      <c r="AU203" s="3">
        <f t="shared" si="170"/>
        <v>0</v>
      </c>
      <c r="AV203" s="3">
        <f t="shared" si="170"/>
        <v>1358808.25</v>
      </c>
      <c r="AW203" s="3">
        <f t="shared" si="170"/>
        <v>1358808.25</v>
      </c>
      <c r="AX203" s="3">
        <f t="shared" si="170"/>
        <v>0</v>
      </c>
      <c r="AY203" s="3">
        <f t="shared" si="170"/>
        <v>1358808.25</v>
      </c>
      <c r="AZ203" s="3">
        <f t="shared" si="170"/>
        <v>0</v>
      </c>
      <c r="BA203" s="3">
        <f t="shared" si="170"/>
        <v>0</v>
      </c>
      <c r="BB203" s="3">
        <f t="shared" si="170"/>
        <v>0</v>
      </c>
      <c r="BC203" s="3">
        <f t="shared" si="170"/>
        <v>0</v>
      </c>
      <c r="BD203" s="3">
        <f t="shared" si="170"/>
        <v>0</v>
      </c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>
        <f>ROUND(SUMIF(AA135:AA136,"=70335979",FQ135:FQ136),2)</f>
        <v>0</v>
      </c>
      <c r="BY203" s="3">
        <f>ROUND(SUMIF(AA135:AA136,"=70335979",FR135:FR136),2)</f>
        <v>0</v>
      </c>
      <c r="BZ203" s="3">
        <f>ROUND(SUMIF(AA135:AA136,"=70335979",GL135:GL136),2)</f>
        <v>0</v>
      </c>
      <c r="CA203" s="3">
        <f>ROUND(SUMIF(AA135:AA136,"=70335979",GM135:GM136),2)</f>
        <v>0</v>
      </c>
      <c r="CB203" s="3">
        <f>ROUND(SUMIF(AA135:AA136,"=70335979",GN135:GN136),2)</f>
        <v>0</v>
      </c>
      <c r="CC203" s="3">
        <f>ROUND(SUMIF(AA135:AA136,"=70335979",GO135:GO136),2)</f>
        <v>0</v>
      </c>
      <c r="CD203" s="3">
        <f>ROUND(SUMIF(AA135:AA136,"=70335979",GP135:GP136),2)</f>
        <v>0</v>
      </c>
      <c r="CE203" s="3">
        <f>AC203-BX203</f>
        <v>0</v>
      </c>
      <c r="CF203" s="3">
        <f>AC203-BY203</f>
        <v>0</v>
      </c>
      <c r="CG203" s="3">
        <f>BX203-BZ203</f>
        <v>0</v>
      </c>
      <c r="CH203" s="3">
        <f>AC203-BX203-BY203+BZ203</f>
        <v>0</v>
      </c>
      <c r="CI203" s="3">
        <f>BY203-BZ203</f>
        <v>0</v>
      </c>
      <c r="CJ203" s="3">
        <f>ROUND(SUMIF(AA135:AA136,"=70335979",GX135:GX136),2)</f>
        <v>0</v>
      </c>
      <c r="CK203" s="3">
        <f>ROUND(SUMIF(AA135:AA136,"=70335979",GY135:GY136),2)</f>
        <v>0</v>
      </c>
      <c r="CL203" s="3">
        <f>ROUND(SUMIF(AA135:AA136,"=70335979",GZ135:GZ136),2)</f>
        <v>0</v>
      </c>
      <c r="CM203" s="3">
        <f>ROUND(SUMIF(AA135:AA136,"=70335979",HD135:HD136),2)</f>
        <v>0</v>
      </c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  <c r="DG203" s="4">
        <f t="shared" ref="DG203:DL203" si="171">ROUND(DG173+DT203,2)</f>
        <v>13870338.779999999</v>
      </c>
      <c r="DH203" s="4">
        <f t="shared" si="171"/>
        <v>12001444.640000001</v>
      </c>
      <c r="DI203" s="4">
        <f t="shared" si="171"/>
        <v>180290.46</v>
      </c>
      <c r="DJ203" s="4">
        <f t="shared" si="171"/>
        <v>68407.009999999995</v>
      </c>
      <c r="DK203" s="4">
        <f t="shared" si="171"/>
        <v>1688603.68</v>
      </c>
      <c r="DL203" s="4">
        <f t="shared" si="171"/>
        <v>0</v>
      </c>
      <c r="DM203" s="4">
        <f>DM173+DZ203</f>
        <v>2901.5219926</v>
      </c>
      <c r="DN203" s="4">
        <f>DN173+EA203</f>
        <v>0</v>
      </c>
      <c r="DO203" s="4">
        <f>ROUND(DO173+EB203,2)</f>
        <v>0</v>
      </c>
      <c r="DP203" s="4">
        <f>ROUND(DP173+EC203,2)</f>
        <v>1553515.39</v>
      </c>
      <c r="DQ203" s="4">
        <f>ROUND(DQ173+ED203,2)</f>
        <v>726099.59</v>
      </c>
      <c r="DR203" s="4"/>
      <c r="DS203" s="4"/>
      <c r="DT203" s="4">
        <f>ROUND(SUMIF(AA135:AA136,"=70335976",O135:O136),2)</f>
        <v>0</v>
      </c>
      <c r="DU203" s="4">
        <f>ROUND(SUMIF(AA135:AA136,"=70335976",P135:P136),2)</f>
        <v>0</v>
      </c>
      <c r="DV203" s="4">
        <f>ROUND(SUMIF(AA135:AA136,"=70335976",Q135:Q136),2)</f>
        <v>0</v>
      </c>
      <c r="DW203" s="4">
        <f>ROUND(SUMIF(AA135:AA136,"=70335976",R135:R136),2)</f>
        <v>0</v>
      </c>
      <c r="DX203" s="4">
        <f>ROUND(SUMIF(AA135:AA136,"=70335976",S135:S136),2)</f>
        <v>0</v>
      </c>
      <c r="DY203" s="4">
        <f>ROUND(SUMIF(AA135:AA136,"=70335976",T135:T136),2)</f>
        <v>0</v>
      </c>
      <c r="DZ203" s="4">
        <f>SUMIF(AA135:AA136,"=70335976",U135:U136)</f>
        <v>0</v>
      </c>
      <c r="EA203" s="4">
        <f>SUMIF(AA135:AA136,"=70335976",V135:V136)</f>
        <v>0</v>
      </c>
      <c r="EB203" s="4">
        <f>ROUND(SUMIF(AA135:AA136,"=70335976",W135:W136),2)</f>
        <v>0</v>
      </c>
      <c r="EC203" s="4">
        <f>ROUND(SUMIF(AA135:AA136,"=70335976",X135:X136),2)</f>
        <v>0</v>
      </c>
      <c r="ED203" s="4">
        <f>ROUND(SUMIF(AA135:AA136,"=70335976",Y135:Y136),2)</f>
        <v>0</v>
      </c>
      <c r="EE203" s="4"/>
      <c r="EF203" s="4"/>
      <c r="EG203" s="4">
        <f t="shared" ref="EG203:EV203" si="172">ROUND(EG173+FP203,2)</f>
        <v>0</v>
      </c>
      <c r="EH203" s="4">
        <f t="shared" si="172"/>
        <v>0</v>
      </c>
      <c r="EI203" s="4">
        <f t="shared" si="172"/>
        <v>0</v>
      </c>
      <c r="EJ203" s="4">
        <f t="shared" si="172"/>
        <v>16259404.970000001</v>
      </c>
      <c r="EK203" s="4">
        <f t="shared" si="172"/>
        <v>0</v>
      </c>
      <c r="EL203" s="4">
        <f t="shared" si="172"/>
        <v>16259404.970000001</v>
      </c>
      <c r="EM203" s="4">
        <f t="shared" si="172"/>
        <v>0</v>
      </c>
      <c r="EN203" s="4">
        <f t="shared" si="172"/>
        <v>12001444.640000001</v>
      </c>
      <c r="EO203" s="4">
        <f t="shared" si="172"/>
        <v>12001444.640000001</v>
      </c>
      <c r="EP203" s="4">
        <f t="shared" si="172"/>
        <v>0</v>
      </c>
      <c r="EQ203" s="4">
        <f t="shared" si="172"/>
        <v>12001444.640000001</v>
      </c>
      <c r="ER203" s="4">
        <f t="shared" si="172"/>
        <v>0</v>
      </c>
      <c r="ES203" s="4">
        <f t="shared" si="172"/>
        <v>0</v>
      </c>
      <c r="ET203" s="4">
        <f t="shared" si="172"/>
        <v>0</v>
      </c>
      <c r="EU203" s="4">
        <f t="shared" si="172"/>
        <v>0</v>
      </c>
      <c r="EV203" s="4">
        <f t="shared" si="172"/>
        <v>0</v>
      </c>
      <c r="EW203" s="4"/>
      <c r="EX203" s="4"/>
      <c r="EY203" s="4"/>
      <c r="EZ203" s="4"/>
      <c r="FA203" s="4"/>
      <c r="FB203" s="4"/>
      <c r="FC203" s="4"/>
      <c r="FD203" s="4"/>
      <c r="FE203" s="4"/>
      <c r="FF203" s="4"/>
      <c r="FG203" s="4"/>
      <c r="FH203" s="4"/>
      <c r="FI203" s="4"/>
      <c r="FJ203" s="4"/>
      <c r="FK203" s="4"/>
      <c r="FL203" s="4"/>
      <c r="FM203" s="4"/>
      <c r="FN203" s="4"/>
      <c r="FO203" s="4"/>
      <c r="FP203" s="4">
        <f>ROUND(SUMIF(AA135:AA136,"=70335976",FQ135:FQ136),2)</f>
        <v>0</v>
      </c>
      <c r="FQ203" s="4">
        <f>ROUND(SUMIF(AA135:AA136,"=70335976",FR135:FR136),2)</f>
        <v>0</v>
      </c>
      <c r="FR203" s="4">
        <f>ROUND(SUMIF(AA135:AA136,"=70335976",GL135:GL136),2)</f>
        <v>0</v>
      </c>
      <c r="FS203" s="4">
        <f>ROUND(SUMIF(AA135:AA136,"=70335976",GM135:GM136),2)</f>
        <v>0</v>
      </c>
      <c r="FT203" s="4">
        <f>ROUND(SUMIF(AA135:AA136,"=70335976",GN135:GN136),2)</f>
        <v>0</v>
      </c>
      <c r="FU203" s="4">
        <f>ROUND(SUMIF(AA135:AA136,"=70335976",GO135:GO136),2)</f>
        <v>0</v>
      </c>
      <c r="FV203" s="4">
        <f>ROUND(SUMIF(AA135:AA136,"=70335976",GP135:GP136),2)</f>
        <v>0</v>
      </c>
      <c r="FW203" s="4">
        <f>DU203-FP203</f>
        <v>0</v>
      </c>
      <c r="FX203" s="4">
        <f>DU203-FQ203</f>
        <v>0</v>
      </c>
      <c r="FY203" s="4">
        <f>FP203-FR203</f>
        <v>0</v>
      </c>
      <c r="FZ203" s="4">
        <f>DU203-FP203-FQ203+FR203</f>
        <v>0</v>
      </c>
      <c r="GA203" s="4">
        <f>FQ203-FR203</f>
        <v>0</v>
      </c>
      <c r="GB203" s="4">
        <f>ROUND(SUMIF(AA135:AA136,"=70335976",GX135:GX136),2)</f>
        <v>0</v>
      </c>
      <c r="GC203" s="4">
        <f>ROUND(SUMIF(AA135:AA136,"=70335976",GY135:GY136),2)</f>
        <v>0</v>
      </c>
      <c r="GD203" s="4">
        <f>ROUND(SUMIF(AA135:AA136,"=70335976",GZ135:GZ136),2)</f>
        <v>0</v>
      </c>
      <c r="GE203" s="4">
        <f>ROUND(SUMIF(AA135:AA136,"=70335976",HD135:HD136),2)</f>
        <v>0</v>
      </c>
      <c r="GF203" s="4"/>
      <c r="GG203" s="4"/>
      <c r="GH203" s="4"/>
      <c r="GI203" s="4"/>
      <c r="GJ203" s="4"/>
      <c r="GK203" s="4"/>
      <c r="GL203" s="4"/>
      <c r="GM203" s="4"/>
      <c r="GN203" s="4"/>
      <c r="GO203" s="4"/>
      <c r="GP203" s="4"/>
      <c r="GQ203" s="4"/>
      <c r="GR203" s="4"/>
      <c r="GS203" s="4"/>
      <c r="GT203" s="4"/>
      <c r="GU203" s="4"/>
      <c r="GV203" s="4"/>
      <c r="GW203" s="4"/>
      <c r="GX203" s="4">
        <v>0</v>
      </c>
    </row>
    <row r="205" spans="1:206">
      <c r="A205" s="5">
        <v>50</v>
      </c>
      <c r="B205" s="5">
        <v>0</v>
      </c>
      <c r="C205" s="5">
        <v>0</v>
      </c>
      <c r="D205" s="5">
        <v>1</v>
      </c>
      <c r="E205" s="5">
        <v>201</v>
      </c>
      <c r="F205" s="5">
        <f>ROUND(Source!O203,O205)</f>
        <v>1408399.62</v>
      </c>
      <c r="G205" s="5" t="s">
        <v>180</v>
      </c>
      <c r="H205" s="5" t="s">
        <v>181</v>
      </c>
      <c r="I205" s="5"/>
      <c r="J205" s="5"/>
      <c r="K205" s="5">
        <v>201</v>
      </c>
      <c r="L205" s="5">
        <v>1</v>
      </c>
      <c r="M205" s="5">
        <v>3</v>
      </c>
      <c r="N205" s="5" t="s">
        <v>4</v>
      </c>
      <c r="O205" s="5">
        <v>2</v>
      </c>
      <c r="P205" s="5">
        <f>ROUND(Source!DG203,O205)</f>
        <v>13870338.779999999</v>
      </c>
      <c r="Q205" s="5"/>
      <c r="R205" s="5"/>
      <c r="S205" s="5"/>
      <c r="T205" s="5"/>
      <c r="U205" s="5"/>
      <c r="V205" s="5"/>
      <c r="W205" s="5">
        <v>1193740.92</v>
      </c>
      <c r="X205" s="5">
        <v>1</v>
      </c>
      <c r="Y205" s="5">
        <v>1193740.92</v>
      </c>
      <c r="Z205" s="5">
        <v>11667613.300000001</v>
      </c>
      <c r="AA205" s="5">
        <v>1</v>
      </c>
      <c r="AB205" s="5">
        <v>11667613.300000001</v>
      </c>
    </row>
    <row r="206" spans="1:206">
      <c r="A206" s="5">
        <v>50</v>
      </c>
      <c r="B206" s="5">
        <v>0</v>
      </c>
      <c r="C206" s="5">
        <v>0</v>
      </c>
      <c r="D206" s="5">
        <v>1</v>
      </c>
      <c r="E206" s="5">
        <v>202</v>
      </c>
      <c r="F206" s="5">
        <f>ROUND(Source!P203,O206)</f>
        <v>1358808.25</v>
      </c>
      <c r="G206" s="5" t="s">
        <v>182</v>
      </c>
      <c r="H206" s="5" t="s">
        <v>183</v>
      </c>
      <c r="I206" s="5"/>
      <c r="J206" s="5"/>
      <c r="K206" s="5">
        <v>202</v>
      </c>
      <c r="L206" s="5">
        <v>2</v>
      </c>
      <c r="M206" s="5">
        <v>3</v>
      </c>
      <c r="N206" s="5" t="s">
        <v>4</v>
      </c>
      <c r="O206" s="5">
        <v>2</v>
      </c>
      <c r="P206" s="5">
        <f>ROUND(Source!DH203,O206)</f>
        <v>12001444.640000001</v>
      </c>
      <c r="Q206" s="5"/>
      <c r="R206" s="5"/>
      <c r="S206" s="5"/>
      <c r="T206" s="5"/>
      <c r="U206" s="5"/>
      <c r="V206" s="5"/>
      <c r="W206" s="5">
        <v>1154619.1499999999</v>
      </c>
      <c r="X206" s="5">
        <v>1</v>
      </c>
      <c r="Y206" s="5">
        <v>1154619.1499999999</v>
      </c>
      <c r="Z206" s="5">
        <v>10187921.939999999</v>
      </c>
      <c r="AA206" s="5">
        <v>1</v>
      </c>
      <c r="AB206" s="5">
        <v>10187921.939999999</v>
      </c>
    </row>
    <row r="207" spans="1:206">
      <c r="A207" s="5">
        <v>50</v>
      </c>
      <c r="B207" s="5">
        <v>0</v>
      </c>
      <c r="C207" s="5">
        <v>0</v>
      </c>
      <c r="D207" s="5">
        <v>1</v>
      </c>
      <c r="E207" s="5">
        <v>222</v>
      </c>
      <c r="F207" s="5">
        <f>ROUND(Source!AO203,O207)</f>
        <v>0</v>
      </c>
      <c r="G207" s="5" t="s">
        <v>184</v>
      </c>
      <c r="H207" s="5" t="s">
        <v>185</v>
      </c>
      <c r="I207" s="5"/>
      <c r="J207" s="5"/>
      <c r="K207" s="5">
        <v>222</v>
      </c>
      <c r="L207" s="5">
        <v>3</v>
      </c>
      <c r="M207" s="5">
        <v>3</v>
      </c>
      <c r="N207" s="5" t="s">
        <v>4</v>
      </c>
      <c r="O207" s="5">
        <v>2</v>
      </c>
      <c r="P207" s="5">
        <f>ROUND(Source!EG203,O207)</f>
        <v>0</v>
      </c>
      <c r="Q207" s="5"/>
      <c r="R207" s="5"/>
      <c r="S207" s="5"/>
      <c r="T207" s="5"/>
      <c r="U207" s="5"/>
      <c r="V207" s="5"/>
      <c r="W207" s="5">
        <v>0</v>
      </c>
      <c r="X207" s="5">
        <v>1</v>
      </c>
      <c r="Y207" s="5">
        <v>0</v>
      </c>
      <c r="Z207" s="5">
        <v>0</v>
      </c>
      <c r="AA207" s="5">
        <v>1</v>
      </c>
      <c r="AB207" s="5">
        <v>0</v>
      </c>
    </row>
    <row r="208" spans="1:206">
      <c r="A208" s="5">
        <v>50</v>
      </c>
      <c r="B208" s="5">
        <v>0</v>
      </c>
      <c r="C208" s="5">
        <v>0</v>
      </c>
      <c r="D208" s="5">
        <v>1</v>
      </c>
      <c r="E208" s="5">
        <v>225</v>
      </c>
      <c r="F208" s="5">
        <f>ROUND(Source!AV203,O208)</f>
        <v>1358808.25</v>
      </c>
      <c r="G208" s="5" t="s">
        <v>186</v>
      </c>
      <c r="H208" s="5" t="s">
        <v>187</v>
      </c>
      <c r="I208" s="5"/>
      <c r="J208" s="5"/>
      <c r="K208" s="5">
        <v>225</v>
      </c>
      <c r="L208" s="5">
        <v>4</v>
      </c>
      <c r="M208" s="5">
        <v>3</v>
      </c>
      <c r="N208" s="5" t="s">
        <v>4</v>
      </c>
      <c r="O208" s="5">
        <v>2</v>
      </c>
      <c r="P208" s="5">
        <f>ROUND(Source!EN203,O208)</f>
        <v>12001444.640000001</v>
      </c>
      <c r="Q208" s="5"/>
      <c r="R208" s="5"/>
      <c r="S208" s="5"/>
      <c r="T208" s="5"/>
      <c r="U208" s="5"/>
      <c r="V208" s="5"/>
      <c r="W208" s="5">
        <v>1154619.1499999999</v>
      </c>
      <c r="X208" s="5">
        <v>1</v>
      </c>
      <c r="Y208" s="5">
        <v>1154619.1499999999</v>
      </c>
      <c r="Z208" s="5">
        <v>10187921.939999999</v>
      </c>
      <c r="AA208" s="5">
        <v>1</v>
      </c>
      <c r="AB208" s="5">
        <v>10187921.939999999</v>
      </c>
    </row>
    <row r="209" spans="1:28">
      <c r="A209" s="5">
        <v>50</v>
      </c>
      <c r="B209" s="5">
        <v>0</v>
      </c>
      <c r="C209" s="5">
        <v>0</v>
      </c>
      <c r="D209" s="5">
        <v>1</v>
      </c>
      <c r="E209" s="5">
        <v>226</v>
      </c>
      <c r="F209" s="5">
        <f>ROUND(Source!AW203,O209)</f>
        <v>1358808.25</v>
      </c>
      <c r="G209" s="5" t="s">
        <v>188</v>
      </c>
      <c r="H209" s="5" t="s">
        <v>189</v>
      </c>
      <c r="I209" s="5"/>
      <c r="J209" s="5"/>
      <c r="K209" s="5">
        <v>226</v>
      </c>
      <c r="L209" s="5">
        <v>5</v>
      </c>
      <c r="M209" s="5">
        <v>3</v>
      </c>
      <c r="N209" s="5" t="s">
        <v>4</v>
      </c>
      <c r="O209" s="5">
        <v>2</v>
      </c>
      <c r="P209" s="5">
        <f>ROUND(Source!EO203,O209)</f>
        <v>12001444.640000001</v>
      </c>
      <c r="Q209" s="5"/>
      <c r="R209" s="5"/>
      <c r="S209" s="5"/>
      <c r="T209" s="5"/>
      <c r="U209" s="5"/>
      <c r="V209" s="5"/>
      <c r="W209" s="5">
        <v>1154619.1499999999</v>
      </c>
      <c r="X209" s="5">
        <v>1</v>
      </c>
      <c r="Y209" s="5">
        <v>1154619.1499999999</v>
      </c>
      <c r="Z209" s="5">
        <v>10187921.939999999</v>
      </c>
      <c r="AA209" s="5">
        <v>1</v>
      </c>
      <c r="AB209" s="5">
        <v>10187921.939999999</v>
      </c>
    </row>
    <row r="210" spans="1:28">
      <c r="A210" s="5">
        <v>50</v>
      </c>
      <c r="B210" s="5">
        <v>0</v>
      </c>
      <c r="C210" s="5">
        <v>0</v>
      </c>
      <c r="D210" s="5">
        <v>1</v>
      </c>
      <c r="E210" s="5">
        <v>227</v>
      </c>
      <c r="F210" s="5">
        <f>ROUND(Source!AX203,O210)</f>
        <v>0</v>
      </c>
      <c r="G210" s="5" t="s">
        <v>190</v>
      </c>
      <c r="H210" s="5" t="s">
        <v>191</v>
      </c>
      <c r="I210" s="5"/>
      <c r="J210" s="5"/>
      <c r="K210" s="5">
        <v>227</v>
      </c>
      <c r="L210" s="5">
        <v>6</v>
      </c>
      <c r="M210" s="5">
        <v>3</v>
      </c>
      <c r="N210" s="5" t="s">
        <v>4</v>
      </c>
      <c r="O210" s="5">
        <v>2</v>
      </c>
      <c r="P210" s="5">
        <f>ROUND(Source!EP203,O210)</f>
        <v>0</v>
      </c>
      <c r="Q210" s="5"/>
      <c r="R210" s="5"/>
      <c r="S210" s="5"/>
      <c r="T210" s="5"/>
      <c r="U210" s="5"/>
      <c r="V210" s="5"/>
      <c r="W210" s="5">
        <v>0</v>
      </c>
      <c r="X210" s="5">
        <v>1</v>
      </c>
      <c r="Y210" s="5">
        <v>0</v>
      </c>
      <c r="Z210" s="5">
        <v>0</v>
      </c>
      <c r="AA210" s="5">
        <v>1</v>
      </c>
      <c r="AB210" s="5">
        <v>0</v>
      </c>
    </row>
    <row r="211" spans="1:28">
      <c r="A211" s="5">
        <v>50</v>
      </c>
      <c r="B211" s="5">
        <v>0</v>
      </c>
      <c r="C211" s="5">
        <v>0</v>
      </c>
      <c r="D211" s="5">
        <v>1</v>
      </c>
      <c r="E211" s="5">
        <v>228</v>
      </c>
      <c r="F211" s="5">
        <f>ROUND(Source!AY203,O211)</f>
        <v>1358808.25</v>
      </c>
      <c r="G211" s="5" t="s">
        <v>192</v>
      </c>
      <c r="H211" s="5" t="s">
        <v>193</v>
      </c>
      <c r="I211" s="5"/>
      <c r="J211" s="5"/>
      <c r="K211" s="5">
        <v>228</v>
      </c>
      <c r="L211" s="5">
        <v>7</v>
      </c>
      <c r="M211" s="5">
        <v>3</v>
      </c>
      <c r="N211" s="5" t="s">
        <v>4</v>
      </c>
      <c r="O211" s="5">
        <v>2</v>
      </c>
      <c r="P211" s="5">
        <f>ROUND(Source!EQ203,O211)</f>
        <v>12001444.640000001</v>
      </c>
      <c r="Q211" s="5"/>
      <c r="R211" s="5"/>
      <c r="S211" s="5"/>
      <c r="T211" s="5"/>
      <c r="U211" s="5"/>
      <c r="V211" s="5"/>
      <c r="W211" s="5">
        <v>1154619.1499999999</v>
      </c>
      <c r="X211" s="5">
        <v>1</v>
      </c>
      <c r="Y211" s="5">
        <v>1154619.1499999999</v>
      </c>
      <c r="Z211" s="5">
        <v>10187921.939999999</v>
      </c>
      <c r="AA211" s="5">
        <v>1</v>
      </c>
      <c r="AB211" s="5">
        <v>10187921.939999999</v>
      </c>
    </row>
    <row r="212" spans="1:28">
      <c r="A212" s="5">
        <v>50</v>
      </c>
      <c r="B212" s="5">
        <v>0</v>
      </c>
      <c r="C212" s="5">
        <v>0</v>
      </c>
      <c r="D212" s="5">
        <v>1</v>
      </c>
      <c r="E212" s="5">
        <v>216</v>
      </c>
      <c r="F212" s="5">
        <f>ROUND(Source!AP203,O212)</f>
        <v>0</v>
      </c>
      <c r="G212" s="5" t="s">
        <v>194</v>
      </c>
      <c r="H212" s="5" t="s">
        <v>195</v>
      </c>
      <c r="I212" s="5"/>
      <c r="J212" s="5"/>
      <c r="K212" s="5">
        <v>216</v>
      </c>
      <c r="L212" s="5">
        <v>8</v>
      </c>
      <c r="M212" s="5">
        <v>3</v>
      </c>
      <c r="N212" s="5" t="s">
        <v>4</v>
      </c>
      <c r="O212" s="5">
        <v>2</v>
      </c>
      <c r="P212" s="5">
        <f>ROUND(Source!EH203,O212)</f>
        <v>0</v>
      </c>
      <c r="Q212" s="5"/>
      <c r="R212" s="5"/>
      <c r="S212" s="5"/>
      <c r="T212" s="5"/>
      <c r="U212" s="5"/>
      <c r="V212" s="5"/>
      <c r="W212" s="5">
        <v>0</v>
      </c>
      <c r="X212" s="5">
        <v>1</v>
      </c>
      <c r="Y212" s="5">
        <v>0</v>
      </c>
      <c r="Z212" s="5">
        <v>0</v>
      </c>
      <c r="AA212" s="5">
        <v>1</v>
      </c>
      <c r="AB212" s="5">
        <v>0</v>
      </c>
    </row>
    <row r="213" spans="1:28">
      <c r="A213" s="5">
        <v>50</v>
      </c>
      <c r="B213" s="5">
        <v>0</v>
      </c>
      <c r="C213" s="5">
        <v>0</v>
      </c>
      <c r="D213" s="5">
        <v>1</v>
      </c>
      <c r="E213" s="5">
        <v>223</v>
      </c>
      <c r="F213" s="5">
        <f>ROUND(Source!AQ203,O213)</f>
        <v>0</v>
      </c>
      <c r="G213" s="5" t="s">
        <v>196</v>
      </c>
      <c r="H213" s="5" t="s">
        <v>197</v>
      </c>
      <c r="I213" s="5"/>
      <c r="J213" s="5"/>
      <c r="K213" s="5">
        <v>223</v>
      </c>
      <c r="L213" s="5">
        <v>9</v>
      </c>
      <c r="M213" s="5">
        <v>3</v>
      </c>
      <c r="N213" s="5" t="s">
        <v>4</v>
      </c>
      <c r="O213" s="5">
        <v>2</v>
      </c>
      <c r="P213" s="5">
        <f>ROUND(Source!EI203,O213)</f>
        <v>0</v>
      </c>
      <c r="Q213" s="5"/>
      <c r="R213" s="5"/>
      <c r="S213" s="5"/>
      <c r="T213" s="5"/>
      <c r="U213" s="5"/>
      <c r="V213" s="5"/>
      <c r="W213" s="5">
        <v>0</v>
      </c>
      <c r="X213" s="5">
        <v>1</v>
      </c>
      <c r="Y213" s="5">
        <v>0</v>
      </c>
      <c r="Z213" s="5">
        <v>0</v>
      </c>
      <c r="AA213" s="5">
        <v>1</v>
      </c>
      <c r="AB213" s="5">
        <v>0</v>
      </c>
    </row>
    <row r="214" spans="1:28">
      <c r="A214" s="5">
        <v>50</v>
      </c>
      <c r="B214" s="5">
        <v>0</v>
      </c>
      <c r="C214" s="5">
        <v>0</v>
      </c>
      <c r="D214" s="5">
        <v>1</v>
      </c>
      <c r="E214" s="5">
        <v>229</v>
      </c>
      <c r="F214" s="5">
        <f>ROUND(Source!AZ203,O214)</f>
        <v>0</v>
      </c>
      <c r="G214" s="5" t="s">
        <v>198</v>
      </c>
      <c r="H214" s="5" t="s">
        <v>199</v>
      </c>
      <c r="I214" s="5"/>
      <c r="J214" s="5"/>
      <c r="K214" s="5">
        <v>229</v>
      </c>
      <c r="L214" s="5">
        <v>10</v>
      </c>
      <c r="M214" s="5">
        <v>3</v>
      </c>
      <c r="N214" s="5" t="s">
        <v>4</v>
      </c>
      <c r="O214" s="5">
        <v>2</v>
      </c>
      <c r="P214" s="5">
        <f>ROUND(Source!ER203,O214)</f>
        <v>0</v>
      </c>
      <c r="Q214" s="5"/>
      <c r="R214" s="5"/>
      <c r="S214" s="5"/>
      <c r="T214" s="5"/>
      <c r="U214" s="5"/>
      <c r="V214" s="5"/>
      <c r="W214" s="5">
        <v>0</v>
      </c>
      <c r="X214" s="5">
        <v>1</v>
      </c>
      <c r="Y214" s="5">
        <v>0</v>
      </c>
      <c r="Z214" s="5">
        <v>0</v>
      </c>
      <c r="AA214" s="5">
        <v>1</v>
      </c>
      <c r="AB214" s="5">
        <v>0</v>
      </c>
    </row>
    <row r="215" spans="1:28">
      <c r="A215" s="5">
        <v>50</v>
      </c>
      <c r="B215" s="5">
        <v>0</v>
      </c>
      <c r="C215" s="5">
        <v>0</v>
      </c>
      <c r="D215" s="5">
        <v>1</v>
      </c>
      <c r="E215" s="5">
        <v>203</v>
      </c>
      <c r="F215" s="5">
        <f>ROUND(Source!Q203,O215)</f>
        <v>13409.59</v>
      </c>
      <c r="G215" s="5" t="s">
        <v>200</v>
      </c>
      <c r="H215" s="5" t="s">
        <v>201</v>
      </c>
      <c r="I215" s="5"/>
      <c r="J215" s="5"/>
      <c r="K215" s="5">
        <v>203</v>
      </c>
      <c r="L215" s="5">
        <v>11</v>
      </c>
      <c r="M215" s="5">
        <v>3</v>
      </c>
      <c r="N215" s="5" t="s">
        <v>4</v>
      </c>
      <c r="O215" s="5">
        <v>2</v>
      </c>
      <c r="P215" s="5">
        <f>ROUND(Source!DI203,O215)</f>
        <v>180290.46</v>
      </c>
      <c r="Q215" s="5"/>
      <c r="R215" s="5"/>
      <c r="S215" s="5"/>
      <c r="T215" s="5"/>
      <c r="U215" s="5"/>
      <c r="V215" s="5"/>
      <c r="W215" s="5">
        <v>10415.780000000001</v>
      </c>
      <c r="X215" s="5">
        <v>1</v>
      </c>
      <c r="Y215" s="5">
        <v>10415.780000000001</v>
      </c>
      <c r="Z215" s="5">
        <v>139982.79999999999</v>
      </c>
      <c r="AA215" s="5">
        <v>1</v>
      </c>
      <c r="AB215" s="5">
        <v>139982.79999999999</v>
      </c>
    </row>
    <row r="216" spans="1:28">
      <c r="A216" s="5">
        <v>50</v>
      </c>
      <c r="B216" s="5">
        <v>0</v>
      </c>
      <c r="C216" s="5">
        <v>0</v>
      </c>
      <c r="D216" s="5">
        <v>1</v>
      </c>
      <c r="E216" s="5">
        <v>231</v>
      </c>
      <c r="F216" s="5">
        <f>ROUND(Source!BB203,O216)</f>
        <v>0</v>
      </c>
      <c r="G216" s="5" t="s">
        <v>202</v>
      </c>
      <c r="H216" s="5" t="s">
        <v>203</v>
      </c>
      <c r="I216" s="5"/>
      <c r="J216" s="5"/>
      <c r="K216" s="5">
        <v>231</v>
      </c>
      <c r="L216" s="5">
        <v>12</v>
      </c>
      <c r="M216" s="5">
        <v>3</v>
      </c>
      <c r="N216" s="5" t="s">
        <v>4</v>
      </c>
      <c r="O216" s="5">
        <v>2</v>
      </c>
      <c r="P216" s="5">
        <f>ROUND(Source!ET203,O216)</f>
        <v>0</v>
      </c>
      <c r="Q216" s="5"/>
      <c r="R216" s="5"/>
      <c r="S216" s="5"/>
      <c r="T216" s="5"/>
      <c r="U216" s="5"/>
      <c r="V216" s="5"/>
      <c r="W216" s="5">
        <v>0</v>
      </c>
      <c r="X216" s="5">
        <v>1</v>
      </c>
      <c r="Y216" s="5">
        <v>0</v>
      </c>
      <c r="Z216" s="5">
        <v>0</v>
      </c>
      <c r="AA216" s="5">
        <v>1</v>
      </c>
      <c r="AB216" s="5">
        <v>0</v>
      </c>
    </row>
    <row r="217" spans="1:28">
      <c r="A217" s="5">
        <v>50</v>
      </c>
      <c r="B217" s="5">
        <v>0</v>
      </c>
      <c r="C217" s="5">
        <v>0</v>
      </c>
      <c r="D217" s="5">
        <v>1</v>
      </c>
      <c r="E217" s="5">
        <v>204</v>
      </c>
      <c r="F217" s="5">
        <f>ROUND(Source!R203,O217)</f>
        <v>1465.76</v>
      </c>
      <c r="G217" s="5" t="s">
        <v>204</v>
      </c>
      <c r="H217" s="5" t="s">
        <v>205</v>
      </c>
      <c r="I217" s="5"/>
      <c r="J217" s="5"/>
      <c r="K217" s="5">
        <v>204</v>
      </c>
      <c r="L217" s="5">
        <v>13</v>
      </c>
      <c r="M217" s="5">
        <v>3</v>
      </c>
      <c r="N217" s="5" t="s">
        <v>4</v>
      </c>
      <c r="O217" s="5">
        <v>2</v>
      </c>
      <c r="P217" s="5">
        <f>ROUND(Source!DJ203,O217)</f>
        <v>68407.009999999995</v>
      </c>
      <c r="Q217" s="5"/>
      <c r="R217" s="5"/>
      <c r="S217" s="5"/>
      <c r="T217" s="5"/>
      <c r="U217" s="5"/>
      <c r="V217" s="5"/>
      <c r="W217" s="5">
        <v>1104.92</v>
      </c>
      <c r="X217" s="5">
        <v>1</v>
      </c>
      <c r="Y217" s="5">
        <v>1104.92</v>
      </c>
      <c r="Z217" s="5">
        <v>51566.61</v>
      </c>
      <c r="AA217" s="5">
        <v>1</v>
      </c>
      <c r="AB217" s="5">
        <v>51566.61</v>
      </c>
    </row>
    <row r="218" spans="1:28">
      <c r="A218" s="5">
        <v>50</v>
      </c>
      <c r="B218" s="5">
        <v>0</v>
      </c>
      <c r="C218" s="5">
        <v>0</v>
      </c>
      <c r="D218" s="5">
        <v>1</v>
      </c>
      <c r="E218" s="5">
        <v>205</v>
      </c>
      <c r="F218" s="5">
        <f>ROUND(Source!S203,O218)</f>
        <v>36181.78</v>
      </c>
      <c r="G218" s="5" t="s">
        <v>206</v>
      </c>
      <c r="H218" s="5" t="s">
        <v>207</v>
      </c>
      <c r="I218" s="5"/>
      <c r="J218" s="5"/>
      <c r="K218" s="5">
        <v>205</v>
      </c>
      <c r="L218" s="5">
        <v>14</v>
      </c>
      <c r="M218" s="5">
        <v>3</v>
      </c>
      <c r="N218" s="5" t="s">
        <v>4</v>
      </c>
      <c r="O218" s="5">
        <v>2</v>
      </c>
      <c r="P218" s="5">
        <f>ROUND(Source!DK203,O218)</f>
        <v>1688603.68</v>
      </c>
      <c r="Q218" s="5"/>
      <c r="R218" s="5"/>
      <c r="S218" s="5"/>
      <c r="T218" s="5"/>
      <c r="U218" s="5"/>
      <c r="V218" s="5"/>
      <c r="W218" s="5">
        <v>28705.99</v>
      </c>
      <c r="X218" s="5">
        <v>1</v>
      </c>
      <c r="Y218" s="5">
        <v>28705.99</v>
      </c>
      <c r="Z218" s="5">
        <v>1339708.56</v>
      </c>
      <c r="AA218" s="5">
        <v>1</v>
      </c>
      <c r="AB218" s="5">
        <v>1339708.56</v>
      </c>
    </row>
    <row r="219" spans="1:28">
      <c r="A219" s="5">
        <v>50</v>
      </c>
      <c r="B219" s="5">
        <v>0</v>
      </c>
      <c r="C219" s="5">
        <v>0</v>
      </c>
      <c r="D219" s="5">
        <v>1</v>
      </c>
      <c r="E219" s="5">
        <v>232</v>
      </c>
      <c r="F219" s="5">
        <f>ROUND(Source!BC203,O219)</f>
        <v>0</v>
      </c>
      <c r="G219" s="5" t="s">
        <v>208</v>
      </c>
      <c r="H219" s="5" t="s">
        <v>209</v>
      </c>
      <c r="I219" s="5"/>
      <c r="J219" s="5"/>
      <c r="K219" s="5">
        <v>232</v>
      </c>
      <c r="L219" s="5">
        <v>15</v>
      </c>
      <c r="M219" s="5">
        <v>3</v>
      </c>
      <c r="N219" s="5" t="s">
        <v>4</v>
      </c>
      <c r="O219" s="5">
        <v>2</v>
      </c>
      <c r="P219" s="5">
        <f>ROUND(Source!EU203,O219)</f>
        <v>0</v>
      </c>
      <c r="Q219" s="5"/>
      <c r="R219" s="5"/>
      <c r="S219" s="5"/>
      <c r="T219" s="5"/>
      <c r="U219" s="5"/>
      <c r="V219" s="5"/>
      <c r="W219" s="5">
        <v>0</v>
      </c>
      <c r="X219" s="5">
        <v>1</v>
      </c>
      <c r="Y219" s="5">
        <v>0</v>
      </c>
      <c r="Z219" s="5">
        <v>0</v>
      </c>
      <c r="AA219" s="5">
        <v>1</v>
      </c>
      <c r="AB219" s="5">
        <v>0</v>
      </c>
    </row>
    <row r="220" spans="1:28">
      <c r="A220" s="5">
        <v>50</v>
      </c>
      <c r="B220" s="5">
        <v>0</v>
      </c>
      <c r="C220" s="5">
        <v>0</v>
      </c>
      <c r="D220" s="5">
        <v>1</v>
      </c>
      <c r="E220" s="5">
        <v>214</v>
      </c>
      <c r="F220" s="5">
        <f>ROUND(Source!AS203,O220)</f>
        <v>0</v>
      </c>
      <c r="G220" s="5" t="s">
        <v>210</v>
      </c>
      <c r="H220" s="5" t="s">
        <v>211</v>
      </c>
      <c r="I220" s="5"/>
      <c r="J220" s="5"/>
      <c r="K220" s="5">
        <v>214</v>
      </c>
      <c r="L220" s="5">
        <v>16</v>
      </c>
      <c r="M220" s="5">
        <v>3</v>
      </c>
      <c r="N220" s="5" t="s">
        <v>4</v>
      </c>
      <c r="O220" s="5">
        <v>2</v>
      </c>
      <c r="P220" s="5">
        <f>ROUND(Source!EK203,O220)</f>
        <v>0</v>
      </c>
      <c r="Q220" s="5"/>
      <c r="R220" s="5"/>
      <c r="S220" s="5"/>
      <c r="T220" s="5"/>
      <c r="U220" s="5"/>
      <c r="V220" s="5"/>
      <c r="W220" s="5">
        <v>0</v>
      </c>
      <c r="X220" s="5">
        <v>1</v>
      </c>
      <c r="Y220" s="5">
        <v>0</v>
      </c>
      <c r="Z220" s="5">
        <v>0</v>
      </c>
      <c r="AA220" s="5">
        <v>1</v>
      </c>
      <c r="AB220" s="5">
        <v>0</v>
      </c>
    </row>
    <row r="221" spans="1:28">
      <c r="A221" s="5">
        <v>50</v>
      </c>
      <c r="B221" s="5">
        <v>0</v>
      </c>
      <c r="C221" s="5">
        <v>0</v>
      </c>
      <c r="D221" s="5">
        <v>1</v>
      </c>
      <c r="E221" s="5">
        <v>215</v>
      </c>
      <c r="F221" s="5">
        <f>ROUND(Source!AT203,O221)</f>
        <v>1476815.55</v>
      </c>
      <c r="G221" s="5" t="s">
        <v>212</v>
      </c>
      <c r="H221" s="5" t="s">
        <v>213</v>
      </c>
      <c r="I221" s="5"/>
      <c r="J221" s="5"/>
      <c r="K221" s="5">
        <v>215</v>
      </c>
      <c r="L221" s="5">
        <v>17</v>
      </c>
      <c r="M221" s="5">
        <v>3</v>
      </c>
      <c r="N221" s="5" t="s">
        <v>4</v>
      </c>
      <c r="O221" s="5">
        <v>2</v>
      </c>
      <c r="P221" s="5">
        <f>ROUND(Source!EL203,O221)</f>
        <v>16259404.970000001</v>
      </c>
      <c r="Q221" s="5"/>
      <c r="R221" s="5"/>
      <c r="S221" s="5"/>
      <c r="T221" s="5"/>
      <c r="U221" s="5"/>
      <c r="V221" s="5"/>
      <c r="W221" s="5">
        <v>1247919.45</v>
      </c>
      <c r="X221" s="5">
        <v>1</v>
      </c>
      <c r="Y221" s="5">
        <v>1247919.45</v>
      </c>
      <c r="Z221" s="5">
        <v>13558726.439999999</v>
      </c>
      <c r="AA221" s="5">
        <v>1</v>
      </c>
      <c r="AB221" s="5">
        <v>13558726.439999999</v>
      </c>
    </row>
    <row r="222" spans="1:28">
      <c r="A222" s="5">
        <v>50</v>
      </c>
      <c r="B222" s="5">
        <v>0</v>
      </c>
      <c r="C222" s="5">
        <v>0</v>
      </c>
      <c r="D222" s="5">
        <v>1</v>
      </c>
      <c r="E222" s="5">
        <v>217</v>
      </c>
      <c r="F222" s="5">
        <f>ROUND(Source!AU203,O222)</f>
        <v>0</v>
      </c>
      <c r="G222" s="5" t="s">
        <v>214</v>
      </c>
      <c r="H222" s="5" t="s">
        <v>215</v>
      </c>
      <c r="I222" s="5"/>
      <c r="J222" s="5"/>
      <c r="K222" s="5">
        <v>217</v>
      </c>
      <c r="L222" s="5">
        <v>18</v>
      </c>
      <c r="M222" s="5">
        <v>3</v>
      </c>
      <c r="N222" s="5" t="s">
        <v>4</v>
      </c>
      <c r="O222" s="5">
        <v>2</v>
      </c>
      <c r="P222" s="5">
        <f>ROUND(Source!EM203,O222)</f>
        <v>0</v>
      </c>
      <c r="Q222" s="5"/>
      <c r="R222" s="5"/>
      <c r="S222" s="5"/>
      <c r="T222" s="5"/>
      <c r="U222" s="5"/>
      <c r="V222" s="5"/>
      <c r="W222" s="5">
        <v>0</v>
      </c>
      <c r="X222" s="5">
        <v>1</v>
      </c>
      <c r="Y222" s="5">
        <v>0</v>
      </c>
      <c r="Z222" s="5">
        <v>0</v>
      </c>
      <c r="AA222" s="5">
        <v>1</v>
      </c>
      <c r="AB222" s="5">
        <v>0</v>
      </c>
    </row>
    <row r="223" spans="1:28">
      <c r="A223" s="5">
        <v>50</v>
      </c>
      <c r="B223" s="5">
        <v>0</v>
      </c>
      <c r="C223" s="5">
        <v>0</v>
      </c>
      <c r="D223" s="5">
        <v>1</v>
      </c>
      <c r="E223" s="5">
        <v>230</v>
      </c>
      <c r="F223" s="5">
        <f>ROUND(Source!BA203,O223)</f>
        <v>0</v>
      </c>
      <c r="G223" s="5" t="s">
        <v>216</v>
      </c>
      <c r="H223" s="5" t="s">
        <v>217</v>
      </c>
      <c r="I223" s="5"/>
      <c r="J223" s="5"/>
      <c r="K223" s="5">
        <v>230</v>
      </c>
      <c r="L223" s="5">
        <v>19</v>
      </c>
      <c r="M223" s="5">
        <v>3</v>
      </c>
      <c r="N223" s="5" t="s">
        <v>4</v>
      </c>
      <c r="O223" s="5">
        <v>2</v>
      </c>
      <c r="P223" s="5">
        <f>ROUND(Source!ES203,O223)</f>
        <v>0</v>
      </c>
      <c r="Q223" s="5"/>
      <c r="R223" s="5"/>
      <c r="S223" s="5"/>
      <c r="T223" s="5"/>
      <c r="U223" s="5"/>
      <c r="V223" s="5"/>
      <c r="W223" s="5">
        <v>0</v>
      </c>
      <c r="X223" s="5">
        <v>1</v>
      </c>
      <c r="Y223" s="5">
        <v>0</v>
      </c>
      <c r="Z223" s="5">
        <v>0</v>
      </c>
      <c r="AA223" s="5">
        <v>1</v>
      </c>
      <c r="AB223" s="5">
        <v>0</v>
      </c>
    </row>
    <row r="224" spans="1:28">
      <c r="A224" s="5">
        <v>50</v>
      </c>
      <c r="B224" s="5">
        <v>0</v>
      </c>
      <c r="C224" s="5">
        <v>0</v>
      </c>
      <c r="D224" s="5">
        <v>1</v>
      </c>
      <c r="E224" s="5">
        <v>206</v>
      </c>
      <c r="F224" s="5">
        <f>ROUND(Source!T203,O224)</f>
        <v>0</v>
      </c>
      <c r="G224" s="5" t="s">
        <v>218</v>
      </c>
      <c r="H224" s="5" t="s">
        <v>219</v>
      </c>
      <c r="I224" s="5"/>
      <c r="J224" s="5"/>
      <c r="K224" s="5">
        <v>206</v>
      </c>
      <c r="L224" s="5">
        <v>20</v>
      </c>
      <c r="M224" s="5">
        <v>3</v>
      </c>
      <c r="N224" s="5" t="s">
        <v>4</v>
      </c>
      <c r="O224" s="5">
        <v>2</v>
      </c>
      <c r="P224" s="5">
        <f>ROUND(Source!DL203,O224)</f>
        <v>0</v>
      </c>
      <c r="Q224" s="5"/>
      <c r="R224" s="5"/>
      <c r="S224" s="5"/>
      <c r="T224" s="5"/>
      <c r="U224" s="5"/>
      <c r="V224" s="5"/>
      <c r="W224" s="5">
        <v>0</v>
      </c>
      <c r="X224" s="5">
        <v>1</v>
      </c>
      <c r="Y224" s="5">
        <v>0</v>
      </c>
      <c r="Z224" s="5">
        <v>0</v>
      </c>
      <c r="AA224" s="5">
        <v>1</v>
      </c>
      <c r="AB224" s="5">
        <v>0</v>
      </c>
    </row>
    <row r="225" spans="1:206">
      <c r="A225" s="5">
        <v>50</v>
      </c>
      <c r="B225" s="5">
        <v>0</v>
      </c>
      <c r="C225" s="5">
        <v>0</v>
      </c>
      <c r="D225" s="5">
        <v>1</v>
      </c>
      <c r="E225" s="5">
        <v>207</v>
      </c>
      <c r="F225" s="5">
        <f>Source!U203</f>
        <v>2901.5219926</v>
      </c>
      <c r="G225" s="5" t="s">
        <v>220</v>
      </c>
      <c r="H225" s="5" t="s">
        <v>221</v>
      </c>
      <c r="I225" s="5"/>
      <c r="J225" s="5"/>
      <c r="K225" s="5">
        <v>207</v>
      </c>
      <c r="L225" s="5">
        <v>21</v>
      </c>
      <c r="M225" s="5">
        <v>3</v>
      </c>
      <c r="N225" s="5" t="s">
        <v>4</v>
      </c>
      <c r="O225" s="5">
        <v>-1</v>
      </c>
      <c r="P225" s="5">
        <f>Source!DM203</f>
        <v>2901.5219926</v>
      </c>
      <c r="Q225" s="5"/>
      <c r="R225" s="5"/>
      <c r="S225" s="5"/>
      <c r="T225" s="5"/>
      <c r="U225" s="5"/>
      <c r="V225" s="5"/>
      <c r="W225" s="5">
        <v>2329.9457422999999</v>
      </c>
      <c r="X225" s="5">
        <v>1</v>
      </c>
      <c r="Y225" s="5">
        <v>2329.9457422999999</v>
      </c>
      <c r="Z225" s="5">
        <v>2329.9457422999999</v>
      </c>
      <c r="AA225" s="5">
        <v>1</v>
      </c>
      <c r="AB225" s="5">
        <v>2329.9457422999999</v>
      </c>
    </row>
    <row r="226" spans="1:206">
      <c r="A226" s="5">
        <v>50</v>
      </c>
      <c r="B226" s="5">
        <v>0</v>
      </c>
      <c r="C226" s="5">
        <v>0</v>
      </c>
      <c r="D226" s="5">
        <v>1</v>
      </c>
      <c r="E226" s="5">
        <v>208</v>
      </c>
      <c r="F226" s="5">
        <f>Source!V203</f>
        <v>0</v>
      </c>
      <c r="G226" s="5" t="s">
        <v>222</v>
      </c>
      <c r="H226" s="5" t="s">
        <v>223</v>
      </c>
      <c r="I226" s="5"/>
      <c r="J226" s="5"/>
      <c r="K226" s="5">
        <v>208</v>
      </c>
      <c r="L226" s="5">
        <v>22</v>
      </c>
      <c r="M226" s="5">
        <v>3</v>
      </c>
      <c r="N226" s="5" t="s">
        <v>4</v>
      </c>
      <c r="O226" s="5">
        <v>-1</v>
      </c>
      <c r="P226" s="5">
        <f>Source!DN203</f>
        <v>0</v>
      </c>
      <c r="Q226" s="5"/>
      <c r="R226" s="5"/>
      <c r="S226" s="5"/>
      <c r="T226" s="5"/>
      <c r="U226" s="5"/>
      <c r="V226" s="5"/>
      <c r="W226" s="5">
        <v>0</v>
      </c>
      <c r="X226" s="5">
        <v>1</v>
      </c>
      <c r="Y226" s="5">
        <v>0</v>
      </c>
      <c r="Z226" s="5">
        <v>0</v>
      </c>
      <c r="AA226" s="5">
        <v>1</v>
      </c>
      <c r="AB226" s="5">
        <v>0</v>
      </c>
    </row>
    <row r="227" spans="1:206">
      <c r="A227" s="5">
        <v>50</v>
      </c>
      <c r="B227" s="5">
        <v>0</v>
      </c>
      <c r="C227" s="5">
        <v>0</v>
      </c>
      <c r="D227" s="5">
        <v>1</v>
      </c>
      <c r="E227" s="5">
        <v>209</v>
      </c>
      <c r="F227" s="5">
        <f>ROUND(Source!W203,O227)</f>
        <v>0</v>
      </c>
      <c r="G227" s="5" t="s">
        <v>224</v>
      </c>
      <c r="H227" s="5" t="s">
        <v>225</v>
      </c>
      <c r="I227" s="5"/>
      <c r="J227" s="5"/>
      <c r="K227" s="5">
        <v>209</v>
      </c>
      <c r="L227" s="5">
        <v>23</v>
      </c>
      <c r="M227" s="5">
        <v>3</v>
      </c>
      <c r="N227" s="5" t="s">
        <v>4</v>
      </c>
      <c r="O227" s="5">
        <v>2</v>
      </c>
      <c r="P227" s="5">
        <f>ROUND(Source!DO203,O227)</f>
        <v>0</v>
      </c>
      <c r="Q227" s="5"/>
      <c r="R227" s="5"/>
      <c r="S227" s="5"/>
      <c r="T227" s="5"/>
      <c r="U227" s="5"/>
      <c r="V227" s="5"/>
      <c r="W227" s="5">
        <v>0</v>
      </c>
      <c r="X227" s="5">
        <v>1</v>
      </c>
      <c r="Y227" s="5">
        <v>0</v>
      </c>
      <c r="Z227" s="5">
        <v>0</v>
      </c>
      <c r="AA227" s="5">
        <v>1</v>
      </c>
      <c r="AB227" s="5">
        <v>0</v>
      </c>
    </row>
    <row r="228" spans="1:206">
      <c r="A228" s="5">
        <v>50</v>
      </c>
      <c r="B228" s="5">
        <v>0</v>
      </c>
      <c r="C228" s="5">
        <v>0</v>
      </c>
      <c r="D228" s="5">
        <v>1</v>
      </c>
      <c r="E228" s="5">
        <v>233</v>
      </c>
      <c r="F228" s="5">
        <f>ROUND(Source!BD203,O228)</f>
        <v>0</v>
      </c>
      <c r="G228" s="5" t="s">
        <v>226</v>
      </c>
      <c r="H228" s="5" t="s">
        <v>227</v>
      </c>
      <c r="I228" s="5"/>
      <c r="J228" s="5"/>
      <c r="K228" s="5">
        <v>233</v>
      </c>
      <c r="L228" s="5">
        <v>24</v>
      </c>
      <c r="M228" s="5">
        <v>3</v>
      </c>
      <c r="N228" s="5" t="s">
        <v>4</v>
      </c>
      <c r="O228" s="5">
        <v>2</v>
      </c>
      <c r="P228" s="5">
        <f>ROUND(Source!EV203,O228)</f>
        <v>0</v>
      </c>
      <c r="Q228" s="5"/>
      <c r="R228" s="5"/>
      <c r="S228" s="5"/>
      <c r="T228" s="5"/>
      <c r="U228" s="5"/>
      <c r="V228" s="5"/>
      <c r="W228" s="5">
        <v>0</v>
      </c>
      <c r="X228" s="5">
        <v>1</v>
      </c>
      <c r="Y228" s="5">
        <v>0</v>
      </c>
      <c r="Z228" s="5">
        <v>0</v>
      </c>
      <c r="AA228" s="5">
        <v>1</v>
      </c>
      <c r="AB228" s="5">
        <v>0</v>
      </c>
    </row>
    <row r="229" spans="1:206">
      <c r="A229" s="5">
        <v>50</v>
      </c>
      <c r="B229" s="5">
        <v>0</v>
      </c>
      <c r="C229" s="5">
        <v>0</v>
      </c>
      <c r="D229" s="5">
        <v>1</v>
      </c>
      <c r="E229" s="5">
        <v>210</v>
      </c>
      <c r="F229" s="5">
        <f>ROUND(Source!X203,O229)</f>
        <v>40523.589999999997</v>
      </c>
      <c r="G229" s="5" t="s">
        <v>228</v>
      </c>
      <c r="H229" s="5" t="s">
        <v>229</v>
      </c>
      <c r="I229" s="5"/>
      <c r="J229" s="5"/>
      <c r="K229" s="5">
        <v>210</v>
      </c>
      <c r="L229" s="5">
        <v>25</v>
      </c>
      <c r="M229" s="5">
        <v>3</v>
      </c>
      <c r="N229" s="5" t="s">
        <v>4</v>
      </c>
      <c r="O229" s="5">
        <v>2</v>
      </c>
      <c r="P229" s="5">
        <f>ROUND(Source!DP203,O229)</f>
        <v>1553515.39</v>
      </c>
      <c r="Q229" s="5"/>
      <c r="R229" s="5"/>
      <c r="S229" s="5"/>
      <c r="T229" s="5"/>
      <c r="U229" s="5"/>
      <c r="V229" s="5"/>
      <c r="W229" s="5">
        <v>32150.71</v>
      </c>
      <c r="X229" s="5">
        <v>1</v>
      </c>
      <c r="Y229" s="5">
        <v>32150.71</v>
      </c>
      <c r="Z229" s="5">
        <v>1232531.8700000001</v>
      </c>
      <c r="AA229" s="5">
        <v>1</v>
      </c>
      <c r="AB229" s="5">
        <v>1232531.8700000001</v>
      </c>
    </row>
    <row r="230" spans="1:206">
      <c r="A230" s="5">
        <v>50</v>
      </c>
      <c r="B230" s="5">
        <v>0</v>
      </c>
      <c r="C230" s="5">
        <v>0</v>
      </c>
      <c r="D230" s="5">
        <v>1</v>
      </c>
      <c r="E230" s="5">
        <v>211</v>
      </c>
      <c r="F230" s="5">
        <f>ROUND(Source!Y203,O230)</f>
        <v>25327.25</v>
      </c>
      <c r="G230" s="5" t="s">
        <v>230</v>
      </c>
      <c r="H230" s="5" t="s">
        <v>231</v>
      </c>
      <c r="I230" s="5"/>
      <c r="J230" s="5"/>
      <c r="K230" s="5">
        <v>211</v>
      </c>
      <c r="L230" s="5">
        <v>26</v>
      </c>
      <c r="M230" s="5">
        <v>3</v>
      </c>
      <c r="N230" s="5" t="s">
        <v>4</v>
      </c>
      <c r="O230" s="5">
        <v>2</v>
      </c>
      <c r="P230" s="5">
        <f>ROUND(Source!DQ203,O230)</f>
        <v>726099.59</v>
      </c>
      <c r="Q230" s="5"/>
      <c r="R230" s="5"/>
      <c r="S230" s="5"/>
      <c r="T230" s="5"/>
      <c r="U230" s="5"/>
      <c r="V230" s="5"/>
      <c r="W230" s="5">
        <v>20094.2</v>
      </c>
      <c r="X230" s="5">
        <v>1</v>
      </c>
      <c r="Y230" s="5">
        <v>20094.2</v>
      </c>
      <c r="Z230" s="5">
        <v>576074.68999999994</v>
      </c>
      <c r="AA230" s="5">
        <v>1</v>
      </c>
      <c r="AB230" s="5">
        <v>576074.68999999994</v>
      </c>
    </row>
    <row r="231" spans="1:206">
      <c r="A231" s="5">
        <v>50</v>
      </c>
      <c r="B231" s="5">
        <v>0</v>
      </c>
      <c r="C231" s="5">
        <v>0</v>
      </c>
      <c r="D231" s="5">
        <v>1</v>
      </c>
      <c r="E231" s="5">
        <v>224</v>
      </c>
      <c r="F231" s="5">
        <f>ROUND(Source!AR203,O231)</f>
        <v>1476815.55</v>
      </c>
      <c r="G231" s="5" t="s">
        <v>232</v>
      </c>
      <c r="H231" s="5" t="s">
        <v>233</v>
      </c>
      <c r="I231" s="5"/>
      <c r="J231" s="5"/>
      <c r="K231" s="5">
        <v>224</v>
      </c>
      <c r="L231" s="5">
        <v>27</v>
      </c>
      <c r="M231" s="5">
        <v>3</v>
      </c>
      <c r="N231" s="5" t="s">
        <v>4</v>
      </c>
      <c r="O231" s="5">
        <v>2</v>
      </c>
      <c r="P231" s="5">
        <f>ROUND(Source!EJ203,O231)</f>
        <v>16259404.970000001</v>
      </c>
      <c r="Q231" s="5"/>
      <c r="R231" s="5"/>
      <c r="S231" s="5"/>
      <c r="T231" s="5"/>
      <c r="U231" s="5"/>
      <c r="V231" s="5"/>
      <c r="W231" s="5">
        <v>1247919.45</v>
      </c>
      <c r="X231" s="5">
        <v>1</v>
      </c>
      <c r="Y231" s="5">
        <v>1247919.45</v>
      </c>
      <c r="Z231" s="5">
        <v>13558726.439999999</v>
      </c>
      <c r="AA231" s="5">
        <v>1</v>
      </c>
      <c r="AB231" s="5">
        <v>13558726.439999999</v>
      </c>
    </row>
    <row r="233" spans="1:206">
      <c r="A233" s="3">
        <v>51</v>
      </c>
      <c r="B233" s="3">
        <f>B20</f>
        <v>1</v>
      </c>
      <c r="C233" s="3">
        <f>A20</f>
        <v>3</v>
      </c>
      <c r="D233" s="3">
        <f>ROW(A20)</f>
        <v>20</v>
      </c>
      <c r="E233" s="3"/>
      <c r="F233" s="3" t="str">
        <f>IF(F20&lt;&gt;"",F20,"")</f>
        <v>02-01-03</v>
      </c>
      <c r="G233" s="3" t="str">
        <f>IF(G20&lt;&gt;"",G20,"")</f>
        <v>2 КЛ 10 кВ в коллекторе .</v>
      </c>
      <c r="H233" s="3">
        <v>0</v>
      </c>
      <c r="I233" s="3"/>
      <c r="J233" s="3"/>
      <c r="K233" s="3"/>
      <c r="L233" s="3"/>
      <c r="M233" s="3"/>
      <c r="N233" s="3"/>
      <c r="O233" s="3">
        <f t="shared" ref="O233:T233" si="173">ROUND(O101+O203+AB233,2)</f>
        <v>2492221.5699999998</v>
      </c>
      <c r="P233" s="3">
        <f t="shared" si="173"/>
        <v>2415555.7000000002</v>
      </c>
      <c r="Q233" s="3">
        <f t="shared" si="173"/>
        <v>14004.21</v>
      </c>
      <c r="R233" s="3">
        <f t="shared" si="173"/>
        <v>1543.65</v>
      </c>
      <c r="S233" s="3">
        <f t="shared" si="173"/>
        <v>62661.66</v>
      </c>
      <c r="T233" s="3">
        <f t="shared" si="173"/>
        <v>0</v>
      </c>
      <c r="U233" s="3">
        <f>U101+U203+AH233</f>
        <v>5034.1341373400001</v>
      </c>
      <c r="V233" s="3">
        <f>V101+V203+AI233</f>
        <v>0</v>
      </c>
      <c r="W233" s="3">
        <f>ROUND(W101+W203+AJ233,2)</f>
        <v>0</v>
      </c>
      <c r="X233" s="3">
        <f>ROUND(X101+X203+AK233,2)</f>
        <v>66003.429999999993</v>
      </c>
      <c r="Y233" s="3">
        <f>ROUND(Y101+Y203+AL233,2)</f>
        <v>48000.72</v>
      </c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>
        <f t="shared" ref="AO233:BD233" si="174">ROUND(AO101+AO203+BX233,2)</f>
        <v>0</v>
      </c>
      <c r="AP233" s="3">
        <f t="shared" si="174"/>
        <v>0</v>
      </c>
      <c r="AQ233" s="3">
        <f t="shared" si="174"/>
        <v>0</v>
      </c>
      <c r="AR233" s="3">
        <f t="shared" si="174"/>
        <v>2608927.13</v>
      </c>
      <c r="AS233" s="3">
        <f t="shared" si="174"/>
        <v>1132111.58</v>
      </c>
      <c r="AT233" s="3">
        <f t="shared" si="174"/>
        <v>1476815.55</v>
      </c>
      <c r="AU233" s="3">
        <f t="shared" si="174"/>
        <v>0</v>
      </c>
      <c r="AV233" s="3">
        <f t="shared" si="174"/>
        <v>2415555.7000000002</v>
      </c>
      <c r="AW233" s="3">
        <f t="shared" si="174"/>
        <v>2415555.7000000002</v>
      </c>
      <c r="AX233" s="3">
        <f t="shared" si="174"/>
        <v>0</v>
      </c>
      <c r="AY233" s="3">
        <f t="shared" si="174"/>
        <v>2415555.7000000002</v>
      </c>
      <c r="AZ233" s="3">
        <f t="shared" si="174"/>
        <v>0</v>
      </c>
      <c r="BA233" s="3">
        <f t="shared" si="174"/>
        <v>0</v>
      </c>
      <c r="BB233" s="3">
        <f t="shared" si="174"/>
        <v>0</v>
      </c>
      <c r="BC233" s="3">
        <f t="shared" si="174"/>
        <v>0</v>
      </c>
      <c r="BD233" s="3">
        <f t="shared" si="174"/>
        <v>0</v>
      </c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  <c r="DF233" s="3"/>
      <c r="DG233" s="4">
        <f t="shared" ref="DG233:DL233" si="175">ROUND(DG101+DG203+DT233,2)</f>
        <v>21305030.890000001</v>
      </c>
      <c r="DH233" s="4">
        <f t="shared" si="175"/>
        <v>18191803.469999999</v>
      </c>
      <c r="DI233" s="4">
        <f t="shared" si="175"/>
        <v>188807.74</v>
      </c>
      <c r="DJ233" s="4">
        <f t="shared" si="175"/>
        <v>72042.12</v>
      </c>
      <c r="DK233" s="4">
        <f t="shared" si="175"/>
        <v>2924419.68</v>
      </c>
      <c r="DL233" s="4">
        <f t="shared" si="175"/>
        <v>0</v>
      </c>
      <c r="DM233" s="4">
        <f>DM101+DM203+DZ233</f>
        <v>5034.1341373400001</v>
      </c>
      <c r="DN233" s="4">
        <f>DN101+DN203+EA233</f>
        <v>0</v>
      </c>
      <c r="DO233" s="4">
        <f>ROUND(DO101+DO203+EB233,2)</f>
        <v>0</v>
      </c>
      <c r="DP233" s="4">
        <f>ROUND(DP101+DP203+EC233,2)</f>
        <v>2537504.4300000002</v>
      </c>
      <c r="DQ233" s="4">
        <f>ROUND(DQ101+DQ203+ED233,2)</f>
        <v>1276391.42</v>
      </c>
      <c r="DR233" s="4"/>
      <c r="DS233" s="4"/>
      <c r="DT233" s="4"/>
      <c r="DU233" s="4"/>
      <c r="DV233" s="4"/>
      <c r="DW233" s="4"/>
      <c r="DX233" s="4"/>
      <c r="DY233" s="4"/>
      <c r="DZ233" s="4"/>
      <c r="EA233" s="4"/>
      <c r="EB233" s="4"/>
      <c r="EC233" s="4"/>
      <c r="ED233" s="4"/>
      <c r="EE233" s="4"/>
      <c r="EF233" s="4"/>
      <c r="EG233" s="4">
        <f t="shared" ref="EG233:EV233" si="176">ROUND(EG101+EG203+FP233,2)</f>
        <v>0</v>
      </c>
      <c r="EH233" s="4">
        <f t="shared" si="176"/>
        <v>0</v>
      </c>
      <c r="EI233" s="4">
        <f t="shared" si="176"/>
        <v>0</v>
      </c>
      <c r="EJ233" s="4">
        <f t="shared" si="176"/>
        <v>25234194.120000001</v>
      </c>
      <c r="EK233" s="4">
        <f t="shared" si="176"/>
        <v>8974789.1500000004</v>
      </c>
      <c r="EL233" s="4">
        <f t="shared" si="176"/>
        <v>16259404.970000001</v>
      </c>
      <c r="EM233" s="4">
        <f t="shared" si="176"/>
        <v>0</v>
      </c>
      <c r="EN233" s="4">
        <f t="shared" si="176"/>
        <v>18191803.469999999</v>
      </c>
      <c r="EO233" s="4">
        <f t="shared" si="176"/>
        <v>18191803.469999999</v>
      </c>
      <c r="EP233" s="4">
        <f t="shared" si="176"/>
        <v>0</v>
      </c>
      <c r="EQ233" s="4">
        <f t="shared" si="176"/>
        <v>18191803.469999999</v>
      </c>
      <c r="ER233" s="4">
        <f t="shared" si="176"/>
        <v>0</v>
      </c>
      <c r="ES233" s="4">
        <f t="shared" si="176"/>
        <v>0</v>
      </c>
      <c r="ET233" s="4">
        <f t="shared" si="176"/>
        <v>0</v>
      </c>
      <c r="EU233" s="4">
        <f t="shared" si="176"/>
        <v>0</v>
      </c>
      <c r="EV233" s="4">
        <f t="shared" si="176"/>
        <v>0</v>
      </c>
      <c r="EW233" s="4"/>
      <c r="EX233" s="4"/>
      <c r="EY233" s="4"/>
      <c r="EZ233" s="4"/>
      <c r="FA233" s="4"/>
      <c r="FB233" s="4"/>
      <c r="FC233" s="4"/>
      <c r="FD233" s="4"/>
      <c r="FE233" s="4"/>
      <c r="FF233" s="4"/>
      <c r="FG233" s="4"/>
      <c r="FH233" s="4"/>
      <c r="FI233" s="4"/>
      <c r="FJ233" s="4"/>
      <c r="FK233" s="4"/>
      <c r="FL233" s="4"/>
      <c r="FM233" s="4"/>
      <c r="FN233" s="4"/>
      <c r="FO233" s="4"/>
      <c r="FP233" s="4"/>
      <c r="FQ233" s="4"/>
      <c r="FR233" s="4"/>
      <c r="FS233" s="4"/>
      <c r="FT233" s="4"/>
      <c r="FU233" s="4"/>
      <c r="FV233" s="4"/>
      <c r="FW233" s="4"/>
      <c r="FX233" s="4"/>
      <c r="FY233" s="4"/>
      <c r="FZ233" s="4"/>
      <c r="GA233" s="4"/>
      <c r="GB233" s="4"/>
      <c r="GC233" s="4"/>
      <c r="GD233" s="4"/>
      <c r="GE233" s="4"/>
      <c r="GF233" s="4"/>
      <c r="GG233" s="4"/>
      <c r="GH233" s="4"/>
      <c r="GI233" s="4"/>
      <c r="GJ233" s="4"/>
      <c r="GK233" s="4"/>
      <c r="GL233" s="4"/>
      <c r="GM233" s="4"/>
      <c r="GN233" s="4"/>
      <c r="GO233" s="4"/>
      <c r="GP233" s="4"/>
      <c r="GQ233" s="4"/>
      <c r="GR233" s="4"/>
      <c r="GS233" s="4"/>
      <c r="GT233" s="4"/>
      <c r="GU233" s="4"/>
      <c r="GV233" s="4"/>
      <c r="GW233" s="4"/>
      <c r="GX233" s="4">
        <v>0</v>
      </c>
    </row>
    <row r="235" spans="1:206">
      <c r="A235" s="5">
        <v>50</v>
      </c>
      <c r="B235" s="5">
        <v>0</v>
      </c>
      <c r="C235" s="5">
        <v>0</v>
      </c>
      <c r="D235" s="5">
        <v>1</v>
      </c>
      <c r="E235" s="5">
        <v>201</v>
      </c>
      <c r="F235" s="5">
        <f>ROUND(Source!O233,O235)</f>
        <v>2492221.5699999998</v>
      </c>
      <c r="G235" s="5" t="s">
        <v>180</v>
      </c>
      <c r="H235" s="5" t="s">
        <v>181</v>
      </c>
      <c r="I235" s="5"/>
      <c r="J235" s="5"/>
      <c r="K235" s="5">
        <v>201</v>
      </c>
      <c r="L235" s="5">
        <v>1</v>
      </c>
      <c r="M235" s="5">
        <v>3</v>
      </c>
      <c r="N235" s="5" t="s">
        <v>4</v>
      </c>
      <c r="O235" s="5">
        <v>2</v>
      </c>
      <c r="P235" s="5">
        <f>ROUND(Source!DG233,O235)</f>
        <v>21305030.890000001</v>
      </c>
      <c r="Q235" s="5"/>
      <c r="R235" s="5"/>
      <c r="S235" s="5"/>
      <c r="T235" s="5"/>
      <c r="U235" s="5"/>
      <c r="V235" s="5"/>
      <c r="W235" s="5">
        <v>2072195.74</v>
      </c>
      <c r="X235" s="5">
        <v>1</v>
      </c>
      <c r="Y235" s="5">
        <v>2072195.74</v>
      </c>
      <c r="Z235" s="5">
        <v>16457674.25</v>
      </c>
      <c r="AA235" s="5">
        <v>1</v>
      </c>
      <c r="AB235" s="5">
        <v>16457674.25</v>
      </c>
    </row>
    <row r="236" spans="1:206">
      <c r="A236" s="5">
        <v>50</v>
      </c>
      <c r="B236" s="5">
        <v>0</v>
      </c>
      <c r="C236" s="5">
        <v>0</v>
      </c>
      <c r="D236" s="5">
        <v>1</v>
      </c>
      <c r="E236" s="5">
        <v>202</v>
      </c>
      <c r="F236" s="5">
        <f>ROUND(Source!P233,O236)</f>
        <v>2415555.7000000002</v>
      </c>
      <c r="G236" s="5" t="s">
        <v>182</v>
      </c>
      <c r="H236" s="5" t="s">
        <v>183</v>
      </c>
      <c r="I236" s="5"/>
      <c r="J236" s="5"/>
      <c r="K236" s="5">
        <v>202</v>
      </c>
      <c r="L236" s="5">
        <v>2</v>
      </c>
      <c r="M236" s="5">
        <v>3</v>
      </c>
      <c r="N236" s="5" t="s">
        <v>4</v>
      </c>
      <c r="O236" s="5">
        <v>2</v>
      </c>
      <c r="P236" s="5">
        <f>ROUND(Source!DH233,O236)</f>
        <v>18191803.469999999</v>
      </c>
      <c r="Q236" s="5"/>
      <c r="R236" s="5"/>
      <c r="S236" s="5"/>
      <c r="T236" s="5"/>
      <c r="U236" s="5"/>
      <c r="V236" s="5"/>
      <c r="W236" s="5">
        <v>2013445.32</v>
      </c>
      <c r="X236" s="5">
        <v>1</v>
      </c>
      <c r="Y236" s="5">
        <v>2013445.32</v>
      </c>
      <c r="Z236" s="5">
        <v>14070831.560000001</v>
      </c>
      <c r="AA236" s="5">
        <v>1</v>
      </c>
      <c r="AB236" s="5">
        <v>14070831.560000001</v>
      </c>
    </row>
    <row r="237" spans="1:206">
      <c r="A237" s="5">
        <v>50</v>
      </c>
      <c r="B237" s="5">
        <v>0</v>
      </c>
      <c r="C237" s="5">
        <v>0</v>
      </c>
      <c r="D237" s="5">
        <v>1</v>
      </c>
      <c r="E237" s="5">
        <v>222</v>
      </c>
      <c r="F237" s="5">
        <f>ROUND(Source!AO233,O237)</f>
        <v>0</v>
      </c>
      <c r="G237" s="5" t="s">
        <v>184</v>
      </c>
      <c r="H237" s="5" t="s">
        <v>185</v>
      </c>
      <c r="I237" s="5"/>
      <c r="J237" s="5"/>
      <c r="K237" s="5">
        <v>222</v>
      </c>
      <c r="L237" s="5">
        <v>3</v>
      </c>
      <c r="M237" s="5">
        <v>3</v>
      </c>
      <c r="N237" s="5" t="s">
        <v>4</v>
      </c>
      <c r="O237" s="5">
        <v>2</v>
      </c>
      <c r="P237" s="5">
        <f>ROUND(Source!EG233,O237)</f>
        <v>0</v>
      </c>
      <c r="Q237" s="5"/>
      <c r="R237" s="5"/>
      <c r="S237" s="5"/>
      <c r="T237" s="5"/>
      <c r="U237" s="5"/>
      <c r="V237" s="5"/>
      <c r="W237" s="5">
        <v>0</v>
      </c>
      <c r="X237" s="5">
        <v>1</v>
      </c>
      <c r="Y237" s="5">
        <v>0</v>
      </c>
      <c r="Z237" s="5">
        <v>0</v>
      </c>
      <c r="AA237" s="5">
        <v>1</v>
      </c>
      <c r="AB237" s="5">
        <v>0</v>
      </c>
    </row>
    <row r="238" spans="1:206">
      <c r="A238" s="5">
        <v>50</v>
      </c>
      <c r="B238" s="5">
        <v>0</v>
      </c>
      <c r="C238" s="5">
        <v>0</v>
      </c>
      <c r="D238" s="5">
        <v>1</v>
      </c>
      <c r="E238" s="5">
        <v>225</v>
      </c>
      <c r="F238" s="5">
        <f>ROUND(Source!AV233,O238)</f>
        <v>2415555.7000000002</v>
      </c>
      <c r="G238" s="5" t="s">
        <v>186</v>
      </c>
      <c r="H238" s="5" t="s">
        <v>187</v>
      </c>
      <c r="I238" s="5"/>
      <c r="J238" s="5"/>
      <c r="K238" s="5">
        <v>225</v>
      </c>
      <c r="L238" s="5">
        <v>4</v>
      </c>
      <c r="M238" s="5">
        <v>3</v>
      </c>
      <c r="N238" s="5" t="s">
        <v>4</v>
      </c>
      <c r="O238" s="5">
        <v>2</v>
      </c>
      <c r="P238" s="5">
        <f>ROUND(Source!EN233,O238)</f>
        <v>18191803.469999999</v>
      </c>
      <c r="Q238" s="5"/>
      <c r="R238" s="5"/>
      <c r="S238" s="5"/>
      <c r="T238" s="5"/>
      <c r="U238" s="5"/>
      <c r="V238" s="5"/>
      <c r="W238" s="5">
        <v>2013445.32</v>
      </c>
      <c r="X238" s="5">
        <v>1</v>
      </c>
      <c r="Y238" s="5">
        <v>2013445.32</v>
      </c>
      <c r="Z238" s="5">
        <v>14070831.560000001</v>
      </c>
      <c r="AA238" s="5">
        <v>1</v>
      </c>
      <c r="AB238" s="5">
        <v>14070831.560000001</v>
      </c>
    </row>
    <row r="239" spans="1:206">
      <c r="A239" s="5">
        <v>50</v>
      </c>
      <c r="B239" s="5">
        <v>0</v>
      </c>
      <c r="C239" s="5">
        <v>0</v>
      </c>
      <c r="D239" s="5">
        <v>1</v>
      </c>
      <c r="E239" s="5">
        <v>226</v>
      </c>
      <c r="F239" s="5">
        <f>ROUND(Source!AW233,O239)</f>
        <v>2415555.7000000002</v>
      </c>
      <c r="G239" s="5" t="s">
        <v>188</v>
      </c>
      <c r="H239" s="5" t="s">
        <v>189</v>
      </c>
      <c r="I239" s="5"/>
      <c r="J239" s="5"/>
      <c r="K239" s="5">
        <v>226</v>
      </c>
      <c r="L239" s="5">
        <v>5</v>
      </c>
      <c r="M239" s="5">
        <v>3</v>
      </c>
      <c r="N239" s="5" t="s">
        <v>4</v>
      </c>
      <c r="O239" s="5">
        <v>2</v>
      </c>
      <c r="P239" s="5">
        <f>ROUND(Source!EO233,O239)</f>
        <v>18191803.469999999</v>
      </c>
      <c r="Q239" s="5"/>
      <c r="R239" s="5"/>
      <c r="S239" s="5"/>
      <c r="T239" s="5"/>
      <c r="U239" s="5"/>
      <c r="V239" s="5"/>
      <c r="W239" s="5">
        <v>2013445.32</v>
      </c>
      <c r="X239" s="5">
        <v>1</v>
      </c>
      <c r="Y239" s="5">
        <v>2013445.32</v>
      </c>
      <c r="Z239" s="5">
        <v>14070831.560000001</v>
      </c>
      <c r="AA239" s="5">
        <v>1</v>
      </c>
      <c r="AB239" s="5">
        <v>14070831.560000001</v>
      </c>
    </row>
    <row r="240" spans="1:206">
      <c r="A240" s="5">
        <v>50</v>
      </c>
      <c r="B240" s="5">
        <v>0</v>
      </c>
      <c r="C240" s="5">
        <v>0</v>
      </c>
      <c r="D240" s="5">
        <v>1</v>
      </c>
      <c r="E240" s="5">
        <v>227</v>
      </c>
      <c r="F240" s="5">
        <f>ROUND(Source!AX233,O240)</f>
        <v>0</v>
      </c>
      <c r="G240" s="5" t="s">
        <v>190</v>
      </c>
      <c r="H240" s="5" t="s">
        <v>191</v>
      </c>
      <c r="I240" s="5"/>
      <c r="J240" s="5"/>
      <c r="K240" s="5">
        <v>227</v>
      </c>
      <c r="L240" s="5">
        <v>6</v>
      </c>
      <c r="M240" s="5">
        <v>3</v>
      </c>
      <c r="N240" s="5" t="s">
        <v>4</v>
      </c>
      <c r="O240" s="5">
        <v>2</v>
      </c>
      <c r="P240" s="5">
        <f>ROUND(Source!EP233,O240)</f>
        <v>0</v>
      </c>
      <c r="Q240" s="5"/>
      <c r="R240" s="5"/>
      <c r="S240" s="5"/>
      <c r="T240" s="5"/>
      <c r="U240" s="5"/>
      <c r="V240" s="5"/>
      <c r="W240" s="5">
        <v>0</v>
      </c>
      <c r="X240" s="5">
        <v>1</v>
      </c>
      <c r="Y240" s="5">
        <v>0</v>
      </c>
      <c r="Z240" s="5">
        <v>0</v>
      </c>
      <c r="AA240" s="5">
        <v>1</v>
      </c>
      <c r="AB240" s="5">
        <v>0</v>
      </c>
    </row>
    <row r="241" spans="1:28">
      <c r="A241" s="5">
        <v>50</v>
      </c>
      <c r="B241" s="5">
        <v>0</v>
      </c>
      <c r="C241" s="5">
        <v>0</v>
      </c>
      <c r="D241" s="5">
        <v>1</v>
      </c>
      <c r="E241" s="5">
        <v>228</v>
      </c>
      <c r="F241" s="5">
        <f>ROUND(Source!AY233,O241)</f>
        <v>2415555.7000000002</v>
      </c>
      <c r="G241" s="5" t="s">
        <v>192</v>
      </c>
      <c r="H241" s="5" t="s">
        <v>193</v>
      </c>
      <c r="I241" s="5"/>
      <c r="J241" s="5"/>
      <c r="K241" s="5">
        <v>228</v>
      </c>
      <c r="L241" s="5">
        <v>7</v>
      </c>
      <c r="M241" s="5">
        <v>3</v>
      </c>
      <c r="N241" s="5" t="s">
        <v>4</v>
      </c>
      <c r="O241" s="5">
        <v>2</v>
      </c>
      <c r="P241" s="5">
        <f>ROUND(Source!EQ233,O241)</f>
        <v>18191803.469999999</v>
      </c>
      <c r="Q241" s="5"/>
      <c r="R241" s="5"/>
      <c r="S241" s="5"/>
      <c r="T241" s="5"/>
      <c r="U241" s="5"/>
      <c r="V241" s="5"/>
      <c r="W241" s="5">
        <v>2013445.32</v>
      </c>
      <c r="X241" s="5">
        <v>1</v>
      </c>
      <c r="Y241" s="5">
        <v>2013445.32</v>
      </c>
      <c r="Z241" s="5">
        <v>14070831.560000001</v>
      </c>
      <c r="AA241" s="5">
        <v>1</v>
      </c>
      <c r="AB241" s="5">
        <v>14070831.560000001</v>
      </c>
    </row>
    <row r="242" spans="1:28">
      <c r="A242" s="5">
        <v>50</v>
      </c>
      <c r="B242" s="5">
        <v>0</v>
      </c>
      <c r="C242" s="5">
        <v>0</v>
      </c>
      <c r="D242" s="5">
        <v>1</v>
      </c>
      <c r="E242" s="5">
        <v>216</v>
      </c>
      <c r="F242" s="5">
        <f>ROUND(Source!AP233,O242)</f>
        <v>0</v>
      </c>
      <c r="G242" s="5" t="s">
        <v>194</v>
      </c>
      <c r="H242" s="5" t="s">
        <v>195</v>
      </c>
      <c r="I242" s="5"/>
      <c r="J242" s="5"/>
      <c r="K242" s="5">
        <v>216</v>
      </c>
      <c r="L242" s="5">
        <v>8</v>
      </c>
      <c r="M242" s="5">
        <v>3</v>
      </c>
      <c r="N242" s="5" t="s">
        <v>4</v>
      </c>
      <c r="O242" s="5">
        <v>2</v>
      </c>
      <c r="P242" s="5">
        <f>ROUND(Source!EH233,O242)</f>
        <v>0</v>
      </c>
      <c r="Q242" s="5"/>
      <c r="R242" s="5"/>
      <c r="S242" s="5"/>
      <c r="T242" s="5"/>
      <c r="U242" s="5"/>
      <c r="V242" s="5"/>
      <c r="W242" s="5">
        <v>0</v>
      </c>
      <c r="X242" s="5">
        <v>1</v>
      </c>
      <c r="Y242" s="5">
        <v>0</v>
      </c>
      <c r="Z242" s="5">
        <v>0</v>
      </c>
      <c r="AA242" s="5">
        <v>1</v>
      </c>
      <c r="AB242" s="5">
        <v>0</v>
      </c>
    </row>
    <row r="243" spans="1:28">
      <c r="A243" s="5">
        <v>50</v>
      </c>
      <c r="B243" s="5">
        <v>0</v>
      </c>
      <c r="C243" s="5">
        <v>0</v>
      </c>
      <c r="D243" s="5">
        <v>1</v>
      </c>
      <c r="E243" s="5">
        <v>223</v>
      </c>
      <c r="F243" s="5">
        <f>ROUND(Source!AQ233,O243)</f>
        <v>0</v>
      </c>
      <c r="G243" s="5" t="s">
        <v>196</v>
      </c>
      <c r="H243" s="5" t="s">
        <v>197</v>
      </c>
      <c r="I243" s="5"/>
      <c r="J243" s="5"/>
      <c r="K243" s="5">
        <v>223</v>
      </c>
      <c r="L243" s="5">
        <v>9</v>
      </c>
      <c r="M243" s="5">
        <v>3</v>
      </c>
      <c r="N243" s="5" t="s">
        <v>4</v>
      </c>
      <c r="O243" s="5">
        <v>2</v>
      </c>
      <c r="P243" s="5">
        <f>ROUND(Source!EI233,O243)</f>
        <v>0</v>
      </c>
      <c r="Q243" s="5"/>
      <c r="R243" s="5"/>
      <c r="S243" s="5"/>
      <c r="T243" s="5"/>
      <c r="U243" s="5"/>
      <c r="V243" s="5"/>
      <c r="W243" s="5">
        <v>0</v>
      </c>
      <c r="X243" s="5">
        <v>1</v>
      </c>
      <c r="Y243" s="5">
        <v>0</v>
      </c>
      <c r="Z243" s="5">
        <v>0</v>
      </c>
      <c r="AA243" s="5">
        <v>1</v>
      </c>
      <c r="AB243" s="5">
        <v>0</v>
      </c>
    </row>
    <row r="244" spans="1:28">
      <c r="A244" s="5">
        <v>50</v>
      </c>
      <c r="B244" s="5">
        <v>0</v>
      </c>
      <c r="C244" s="5">
        <v>0</v>
      </c>
      <c r="D244" s="5">
        <v>1</v>
      </c>
      <c r="E244" s="5">
        <v>229</v>
      </c>
      <c r="F244" s="5">
        <f>ROUND(Source!AZ233,O244)</f>
        <v>0</v>
      </c>
      <c r="G244" s="5" t="s">
        <v>198</v>
      </c>
      <c r="H244" s="5" t="s">
        <v>199</v>
      </c>
      <c r="I244" s="5"/>
      <c r="J244" s="5"/>
      <c r="K244" s="5">
        <v>229</v>
      </c>
      <c r="L244" s="5">
        <v>10</v>
      </c>
      <c r="M244" s="5">
        <v>3</v>
      </c>
      <c r="N244" s="5" t="s">
        <v>4</v>
      </c>
      <c r="O244" s="5">
        <v>2</v>
      </c>
      <c r="P244" s="5">
        <f>ROUND(Source!ER233,O244)</f>
        <v>0</v>
      </c>
      <c r="Q244" s="5"/>
      <c r="R244" s="5"/>
      <c r="S244" s="5"/>
      <c r="T244" s="5"/>
      <c r="U244" s="5"/>
      <c r="V244" s="5"/>
      <c r="W244" s="5">
        <v>0</v>
      </c>
      <c r="X244" s="5">
        <v>1</v>
      </c>
      <c r="Y244" s="5">
        <v>0</v>
      </c>
      <c r="Z244" s="5">
        <v>0</v>
      </c>
      <c r="AA244" s="5">
        <v>1</v>
      </c>
      <c r="AB244" s="5">
        <v>0</v>
      </c>
    </row>
    <row r="245" spans="1:28">
      <c r="A245" s="5">
        <v>50</v>
      </c>
      <c r="B245" s="5">
        <v>0</v>
      </c>
      <c r="C245" s="5">
        <v>0</v>
      </c>
      <c r="D245" s="5">
        <v>1</v>
      </c>
      <c r="E245" s="5">
        <v>203</v>
      </c>
      <c r="F245" s="5">
        <f>ROUND(Source!Q233,O245)</f>
        <v>14004.21</v>
      </c>
      <c r="G245" s="5" t="s">
        <v>200</v>
      </c>
      <c r="H245" s="5" t="s">
        <v>201</v>
      </c>
      <c r="I245" s="5"/>
      <c r="J245" s="5"/>
      <c r="K245" s="5">
        <v>203</v>
      </c>
      <c r="L245" s="5">
        <v>11</v>
      </c>
      <c r="M245" s="5">
        <v>3</v>
      </c>
      <c r="N245" s="5" t="s">
        <v>4</v>
      </c>
      <c r="O245" s="5">
        <v>2</v>
      </c>
      <c r="P245" s="5">
        <f>ROUND(Source!DI233,O245)</f>
        <v>188807.74</v>
      </c>
      <c r="Q245" s="5"/>
      <c r="R245" s="5"/>
      <c r="S245" s="5"/>
      <c r="T245" s="5"/>
      <c r="U245" s="5"/>
      <c r="V245" s="5"/>
      <c r="W245" s="5">
        <v>10683.52</v>
      </c>
      <c r="X245" s="5">
        <v>1</v>
      </c>
      <c r="Y245" s="5">
        <v>10683.52</v>
      </c>
      <c r="Z245" s="5">
        <v>143560.45000000001</v>
      </c>
      <c r="AA245" s="5">
        <v>1</v>
      </c>
      <c r="AB245" s="5">
        <v>143560.45000000001</v>
      </c>
    </row>
    <row r="246" spans="1:28">
      <c r="A246" s="5">
        <v>50</v>
      </c>
      <c r="B246" s="5">
        <v>0</v>
      </c>
      <c r="C246" s="5">
        <v>0</v>
      </c>
      <c r="D246" s="5">
        <v>1</v>
      </c>
      <c r="E246" s="5">
        <v>231</v>
      </c>
      <c r="F246" s="5">
        <f>ROUND(Source!BB233,O246)</f>
        <v>0</v>
      </c>
      <c r="G246" s="5" t="s">
        <v>202</v>
      </c>
      <c r="H246" s="5" t="s">
        <v>203</v>
      </c>
      <c r="I246" s="5"/>
      <c r="J246" s="5"/>
      <c r="K246" s="5">
        <v>231</v>
      </c>
      <c r="L246" s="5">
        <v>12</v>
      </c>
      <c r="M246" s="5">
        <v>3</v>
      </c>
      <c r="N246" s="5" t="s">
        <v>4</v>
      </c>
      <c r="O246" s="5">
        <v>2</v>
      </c>
      <c r="P246" s="5">
        <f>ROUND(Source!ET233,O246)</f>
        <v>0</v>
      </c>
      <c r="Q246" s="5"/>
      <c r="R246" s="5"/>
      <c r="S246" s="5"/>
      <c r="T246" s="5"/>
      <c r="U246" s="5"/>
      <c r="V246" s="5"/>
      <c r="W246" s="5">
        <v>0</v>
      </c>
      <c r="X246" s="5">
        <v>1</v>
      </c>
      <c r="Y246" s="5">
        <v>0</v>
      </c>
      <c r="Z246" s="5">
        <v>0</v>
      </c>
      <c r="AA246" s="5">
        <v>1</v>
      </c>
      <c r="AB246" s="5">
        <v>0</v>
      </c>
    </row>
    <row r="247" spans="1:28">
      <c r="A247" s="5">
        <v>50</v>
      </c>
      <c r="B247" s="5">
        <v>0</v>
      </c>
      <c r="C247" s="5">
        <v>0</v>
      </c>
      <c r="D247" s="5">
        <v>1</v>
      </c>
      <c r="E247" s="5">
        <v>204</v>
      </c>
      <c r="F247" s="5">
        <f>ROUND(Source!R233,O247)</f>
        <v>1543.65</v>
      </c>
      <c r="G247" s="5" t="s">
        <v>204</v>
      </c>
      <c r="H247" s="5" t="s">
        <v>205</v>
      </c>
      <c r="I247" s="5"/>
      <c r="J247" s="5"/>
      <c r="K247" s="5">
        <v>204</v>
      </c>
      <c r="L247" s="5">
        <v>13</v>
      </c>
      <c r="M247" s="5">
        <v>3</v>
      </c>
      <c r="N247" s="5" t="s">
        <v>4</v>
      </c>
      <c r="O247" s="5">
        <v>2</v>
      </c>
      <c r="P247" s="5">
        <f>ROUND(Source!DJ233,O247)</f>
        <v>72042.12</v>
      </c>
      <c r="Q247" s="5"/>
      <c r="R247" s="5"/>
      <c r="S247" s="5"/>
      <c r="T247" s="5"/>
      <c r="U247" s="5"/>
      <c r="V247" s="5"/>
      <c r="W247" s="5">
        <v>1133.8399999999999</v>
      </c>
      <c r="X247" s="5">
        <v>1</v>
      </c>
      <c r="Y247" s="5">
        <v>1133.8399999999999</v>
      </c>
      <c r="Z247" s="5">
        <v>52916.3</v>
      </c>
      <c r="AA247" s="5">
        <v>1</v>
      </c>
      <c r="AB247" s="5">
        <v>52916.3</v>
      </c>
    </row>
    <row r="248" spans="1:28">
      <c r="A248" s="5">
        <v>50</v>
      </c>
      <c r="B248" s="5">
        <v>0</v>
      </c>
      <c r="C248" s="5">
        <v>0</v>
      </c>
      <c r="D248" s="5">
        <v>1</v>
      </c>
      <c r="E248" s="5">
        <v>205</v>
      </c>
      <c r="F248" s="5">
        <f>ROUND(Source!S233,O248)</f>
        <v>62661.66</v>
      </c>
      <c r="G248" s="5" t="s">
        <v>206</v>
      </c>
      <c r="H248" s="5" t="s">
        <v>207</v>
      </c>
      <c r="I248" s="5"/>
      <c r="J248" s="5"/>
      <c r="K248" s="5">
        <v>205</v>
      </c>
      <c r="L248" s="5">
        <v>14</v>
      </c>
      <c r="M248" s="5">
        <v>3</v>
      </c>
      <c r="N248" s="5" t="s">
        <v>4</v>
      </c>
      <c r="O248" s="5">
        <v>2</v>
      </c>
      <c r="P248" s="5">
        <f>ROUND(Source!DK233,O248)</f>
        <v>2924419.68</v>
      </c>
      <c r="Q248" s="5"/>
      <c r="R248" s="5"/>
      <c r="S248" s="5"/>
      <c r="T248" s="5"/>
      <c r="U248" s="5"/>
      <c r="V248" s="5"/>
      <c r="W248" s="5">
        <v>48066.9</v>
      </c>
      <c r="X248" s="5">
        <v>1</v>
      </c>
      <c r="Y248" s="5">
        <v>48066.9</v>
      </c>
      <c r="Z248" s="5">
        <v>2243282.2400000002</v>
      </c>
      <c r="AA248" s="5">
        <v>1</v>
      </c>
      <c r="AB248" s="5">
        <v>2243282.2400000002</v>
      </c>
    </row>
    <row r="249" spans="1:28">
      <c r="A249" s="5">
        <v>50</v>
      </c>
      <c r="B249" s="5">
        <v>0</v>
      </c>
      <c r="C249" s="5">
        <v>0</v>
      </c>
      <c r="D249" s="5">
        <v>1</v>
      </c>
      <c r="E249" s="5">
        <v>232</v>
      </c>
      <c r="F249" s="5">
        <f>ROUND(Source!BC233,O249)</f>
        <v>0</v>
      </c>
      <c r="G249" s="5" t="s">
        <v>208</v>
      </c>
      <c r="H249" s="5" t="s">
        <v>209</v>
      </c>
      <c r="I249" s="5"/>
      <c r="J249" s="5"/>
      <c r="K249" s="5">
        <v>232</v>
      </c>
      <c r="L249" s="5">
        <v>15</v>
      </c>
      <c r="M249" s="5">
        <v>3</v>
      </c>
      <c r="N249" s="5" t="s">
        <v>4</v>
      </c>
      <c r="O249" s="5">
        <v>2</v>
      </c>
      <c r="P249" s="5">
        <f>ROUND(Source!EU233,O249)</f>
        <v>0</v>
      </c>
      <c r="Q249" s="5"/>
      <c r="R249" s="5"/>
      <c r="S249" s="5"/>
      <c r="T249" s="5"/>
      <c r="U249" s="5"/>
      <c r="V249" s="5"/>
      <c r="W249" s="5">
        <v>0</v>
      </c>
      <c r="X249" s="5">
        <v>1</v>
      </c>
      <c r="Y249" s="5">
        <v>0</v>
      </c>
      <c r="Z249" s="5">
        <v>0</v>
      </c>
      <c r="AA249" s="5">
        <v>1</v>
      </c>
      <c r="AB249" s="5">
        <v>0</v>
      </c>
    </row>
    <row r="250" spans="1:28">
      <c r="A250" s="5">
        <v>50</v>
      </c>
      <c r="B250" s="5">
        <v>0</v>
      </c>
      <c r="C250" s="5">
        <v>0</v>
      </c>
      <c r="D250" s="5">
        <v>1</v>
      </c>
      <c r="E250" s="5">
        <v>214</v>
      </c>
      <c r="F250" s="5">
        <f>ROUND(Source!AS233,O250)</f>
        <v>1132111.58</v>
      </c>
      <c r="G250" s="5" t="s">
        <v>210</v>
      </c>
      <c r="H250" s="5" t="s">
        <v>211</v>
      </c>
      <c r="I250" s="5"/>
      <c r="J250" s="5"/>
      <c r="K250" s="5">
        <v>214</v>
      </c>
      <c r="L250" s="5">
        <v>16</v>
      </c>
      <c r="M250" s="5">
        <v>3</v>
      </c>
      <c r="N250" s="5" t="s">
        <v>4</v>
      </c>
      <c r="O250" s="5">
        <v>2</v>
      </c>
      <c r="P250" s="5">
        <f>ROUND(Source!EK233,O250)</f>
        <v>8974789.1500000004</v>
      </c>
      <c r="Q250" s="5"/>
      <c r="R250" s="5"/>
      <c r="S250" s="5"/>
      <c r="T250" s="5"/>
      <c r="U250" s="5"/>
      <c r="V250" s="5"/>
      <c r="W250" s="5">
        <v>913731.14</v>
      </c>
      <c r="X250" s="5">
        <v>1</v>
      </c>
      <c r="Y250" s="5">
        <v>913731.14</v>
      </c>
      <c r="Z250" s="5">
        <v>5925234.79</v>
      </c>
      <c r="AA250" s="5">
        <v>1</v>
      </c>
      <c r="AB250" s="5">
        <v>5925234.79</v>
      </c>
    </row>
    <row r="251" spans="1:28">
      <c r="A251" s="5">
        <v>50</v>
      </c>
      <c r="B251" s="5">
        <v>0</v>
      </c>
      <c r="C251" s="5">
        <v>0</v>
      </c>
      <c r="D251" s="5">
        <v>1</v>
      </c>
      <c r="E251" s="5">
        <v>215</v>
      </c>
      <c r="F251" s="5">
        <f>ROUND(Source!AT233,O251)</f>
        <v>1476815.55</v>
      </c>
      <c r="G251" s="5" t="s">
        <v>212</v>
      </c>
      <c r="H251" s="5" t="s">
        <v>213</v>
      </c>
      <c r="I251" s="5"/>
      <c r="J251" s="5"/>
      <c r="K251" s="5">
        <v>215</v>
      </c>
      <c r="L251" s="5">
        <v>17</v>
      </c>
      <c r="M251" s="5">
        <v>3</v>
      </c>
      <c r="N251" s="5" t="s">
        <v>4</v>
      </c>
      <c r="O251" s="5">
        <v>2</v>
      </c>
      <c r="P251" s="5">
        <f>ROUND(Source!EL233,O251)</f>
        <v>16259404.970000001</v>
      </c>
      <c r="Q251" s="5"/>
      <c r="R251" s="5"/>
      <c r="S251" s="5"/>
      <c r="T251" s="5"/>
      <c r="U251" s="5"/>
      <c r="V251" s="5"/>
      <c r="W251" s="5">
        <v>1247919.45</v>
      </c>
      <c r="X251" s="5">
        <v>1</v>
      </c>
      <c r="Y251" s="5">
        <v>1247919.45</v>
      </c>
      <c r="Z251" s="5">
        <v>13558726.439999999</v>
      </c>
      <c r="AA251" s="5">
        <v>1</v>
      </c>
      <c r="AB251" s="5">
        <v>13558726.439999999</v>
      </c>
    </row>
    <row r="252" spans="1:28">
      <c r="A252" s="5">
        <v>50</v>
      </c>
      <c r="B252" s="5">
        <v>0</v>
      </c>
      <c r="C252" s="5">
        <v>0</v>
      </c>
      <c r="D252" s="5">
        <v>1</v>
      </c>
      <c r="E252" s="5">
        <v>217</v>
      </c>
      <c r="F252" s="5">
        <f>ROUND(Source!AU233,O252)</f>
        <v>0</v>
      </c>
      <c r="G252" s="5" t="s">
        <v>214</v>
      </c>
      <c r="H252" s="5" t="s">
        <v>215</v>
      </c>
      <c r="I252" s="5"/>
      <c r="J252" s="5"/>
      <c r="K252" s="5">
        <v>217</v>
      </c>
      <c r="L252" s="5">
        <v>18</v>
      </c>
      <c r="M252" s="5">
        <v>3</v>
      </c>
      <c r="N252" s="5" t="s">
        <v>4</v>
      </c>
      <c r="O252" s="5">
        <v>2</v>
      </c>
      <c r="P252" s="5">
        <f>ROUND(Source!EM233,O252)</f>
        <v>0</v>
      </c>
      <c r="Q252" s="5"/>
      <c r="R252" s="5"/>
      <c r="S252" s="5"/>
      <c r="T252" s="5"/>
      <c r="U252" s="5"/>
      <c r="V252" s="5"/>
      <c r="W252" s="5">
        <v>0</v>
      </c>
      <c r="X252" s="5">
        <v>1</v>
      </c>
      <c r="Y252" s="5">
        <v>0</v>
      </c>
      <c r="Z252" s="5">
        <v>0</v>
      </c>
      <c r="AA252" s="5">
        <v>1</v>
      </c>
      <c r="AB252" s="5">
        <v>0</v>
      </c>
    </row>
    <row r="253" spans="1:28">
      <c r="A253" s="5">
        <v>50</v>
      </c>
      <c r="B253" s="5">
        <v>0</v>
      </c>
      <c r="C253" s="5">
        <v>0</v>
      </c>
      <c r="D253" s="5">
        <v>1</v>
      </c>
      <c r="E253" s="5">
        <v>230</v>
      </c>
      <c r="F253" s="5">
        <f>ROUND(Source!BA233,O253)</f>
        <v>0</v>
      </c>
      <c r="G253" s="5" t="s">
        <v>216</v>
      </c>
      <c r="H253" s="5" t="s">
        <v>217</v>
      </c>
      <c r="I253" s="5"/>
      <c r="J253" s="5"/>
      <c r="K253" s="5">
        <v>230</v>
      </c>
      <c r="L253" s="5">
        <v>19</v>
      </c>
      <c r="M253" s="5">
        <v>3</v>
      </c>
      <c r="N253" s="5" t="s">
        <v>4</v>
      </c>
      <c r="O253" s="5">
        <v>2</v>
      </c>
      <c r="P253" s="5">
        <f>ROUND(Source!ES233,O253)</f>
        <v>0</v>
      </c>
      <c r="Q253" s="5"/>
      <c r="R253" s="5"/>
      <c r="S253" s="5"/>
      <c r="T253" s="5"/>
      <c r="U253" s="5"/>
      <c r="V253" s="5"/>
      <c r="W253" s="5">
        <v>0</v>
      </c>
      <c r="X253" s="5">
        <v>1</v>
      </c>
      <c r="Y253" s="5">
        <v>0</v>
      </c>
      <c r="Z253" s="5">
        <v>0</v>
      </c>
      <c r="AA253" s="5">
        <v>1</v>
      </c>
      <c r="AB253" s="5">
        <v>0</v>
      </c>
    </row>
    <row r="254" spans="1:28">
      <c r="A254" s="5">
        <v>50</v>
      </c>
      <c r="B254" s="5">
        <v>0</v>
      </c>
      <c r="C254" s="5">
        <v>0</v>
      </c>
      <c r="D254" s="5">
        <v>1</v>
      </c>
      <c r="E254" s="5">
        <v>206</v>
      </c>
      <c r="F254" s="5">
        <f>ROUND(Source!T233,O254)</f>
        <v>0</v>
      </c>
      <c r="G254" s="5" t="s">
        <v>218</v>
      </c>
      <c r="H254" s="5" t="s">
        <v>219</v>
      </c>
      <c r="I254" s="5"/>
      <c r="J254" s="5"/>
      <c r="K254" s="5">
        <v>206</v>
      </c>
      <c r="L254" s="5">
        <v>20</v>
      </c>
      <c r="M254" s="5">
        <v>3</v>
      </c>
      <c r="N254" s="5" t="s">
        <v>4</v>
      </c>
      <c r="O254" s="5">
        <v>2</v>
      </c>
      <c r="P254" s="5">
        <f>ROUND(Source!DL233,O254)</f>
        <v>0</v>
      </c>
      <c r="Q254" s="5"/>
      <c r="R254" s="5"/>
      <c r="S254" s="5"/>
      <c r="T254" s="5"/>
      <c r="U254" s="5"/>
      <c r="V254" s="5"/>
      <c r="W254" s="5">
        <v>0</v>
      </c>
      <c r="X254" s="5">
        <v>1</v>
      </c>
      <c r="Y254" s="5">
        <v>0</v>
      </c>
      <c r="Z254" s="5">
        <v>0</v>
      </c>
      <c r="AA254" s="5">
        <v>1</v>
      </c>
      <c r="AB254" s="5">
        <v>0</v>
      </c>
    </row>
    <row r="255" spans="1:28">
      <c r="A255" s="5">
        <v>50</v>
      </c>
      <c r="B255" s="5">
        <v>0</v>
      </c>
      <c r="C255" s="5">
        <v>0</v>
      </c>
      <c r="D255" s="5">
        <v>1</v>
      </c>
      <c r="E255" s="5">
        <v>207</v>
      </c>
      <c r="F255" s="5">
        <f>Source!U233</f>
        <v>5034.1341373400001</v>
      </c>
      <c r="G255" s="5" t="s">
        <v>220</v>
      </c>
      <c r="H255" s="5" t="s">
        <v>221</v>
      </c>
      <c r="I255" s="5"/>
      <c r="J255" s="5"/>
      <c r="K255" s="5">
        <v>207</v>
      </c>
      <c r="L255" s="5">
        <v>21</v>
      </c>
      <c r="M255" s="5">
        <v>3</v>
      </c>
      <c r="N255" s="5" t="s">
        <v>4</v>
      </c>
      <c r="O255" s="5">
        <v>-1</v>
      </c>
      <c r="P255" s="5">
        <f>Source!DM233</f>
        <v>5034.1341373400001</v>
      </c>
      <c r="Q255" s="5"/>
      <c r="R255" s="5"/>
      <c r="S255" s="5"/>
      <c r="T255" s="5"/>
      <c r="U255" s="5"/>
      <c r="V255" s="5"/>
      <c r="W255" s="5">
        <v>3922.3488198399996</v>
      </c>
      <c r="X255" s="5">
        <v>1</v>
      </c>
      <c r="Y255" s="5">
        <v>3922.3488198399996</v>
      </c>
      <c r="Z255" s="5">
        <v>3922.3488198399996</v>
      </c>
      <c r="AA255" s="5">
        <v>1</v>
      </c>
      <c r="AB255" s="5">
        <v>3922.3488198399996</v>
      </c>
    </row>
    <row r="256" spans="1:28">
      <c r="A256" s="5">
        <v>50</v>
      </c>
      <c r="B256" s="5">
        <v>0</v>
      </c>
      <c r="C256" s="5">
        <v>0</v>
      </c>
      <c r="D256" s="5">
        <v>1</v>
      </c>
      <c r="E256" s="5">
        <v>208</v>
      </c>
      <c r="F256" s="5">
        <f>Source!V233</f>
        <v>0</v>
      </c>
      <c r="G256" s="5" t="s">
        <v>222</v>
      </c>
      <c r="H256" s="5" t="s">
        <v>223</v>
      </c>
      <c r="I256" s="5"/>
      <c r="J256" s="5"/>
      <c r="K256" s="5">
        <v>208</v>
      </c>
      <c r="L256" s="5">
        <v>22</v>
      </c>
      <c r="M256" s="5">
        <v>3</v>
      </c>
      <c r="N256" s="5" t="s">
        <v>4</v>
      </c>
      <c r="O256" s="5">
        <v>-1</v>
      </c>
      <c r="P256" s="5">
        <f>Source!DN233</f>
        <v>0</v>
      </c>
      <c r="Q256" s="5"/>
      <c r="R256" s="5"/>
      <c r="S256" s="5"/>
      <c r="T256" s="5"/>
      <c r="U256" s="5"/>
      <c r="V256" s="5"/>
      <c r="W256" s="5">
        <v>0</v>
      </c>
      <c r="X256" s="5">
        <v>1</v>
      </c>
      <c r="Y256" s="5">
        <v>0</v>
      </c>
      <c r="Z256" s="5">
        <v>0</v>
      </c>
      <c r="AA256" s="5">
        <v>1</v>
      </c>
      <c r="AB256" s="5">
        <v>0</v>
      </c>
    </row>
    <row r="257" spans="1:206">
      <c r="A257" s="5">
        <v>50</v>
      </c>
      <c r="B257" s="5">
        <v>0</v>
      </c>
      <c r="C257" s="5">
        <v>0</v>
      </c>
      <c r="D257" s="5">
        <v>1</v>
      </c>
      <c r="E257" s="5">
        <v>209</v>
      </c>
      <c r="F257" s="5">
        <f>ROUND(Source!W233,O257)</f>
        <v>0</v>
      </c>
      <c r="G257" s="5" t="s">
        <v>224</v>
      </c>
      <c r="H257" s="5" t="s">
        <v>225</v>
      </c>
      <c r="I257" s="5"/>
      <c r="J257" s="5"/>
      <c r="K257" s="5">
        <v>209</v>
      </c>
      <c r="L257" s="5">
        <v>23</v>
      </c>
      <c r="M257" s="5">
        <v>3</v>
      </c>
      <c r="N257" s="5" t="s">
        <v>4</v>
      </c>
      <c r="O257" s="5">
        <v>2</v>
      </c>
      <c r="P257" s="5">
        <f>ROUND(Source!DO233,O257)</f>
        <v>0</v>
      </c>
      <c r="Q257" s="5"/>
      <c r="R257" s="5"/>
      <c r="S257" s="5"/>
      <c r="T257" s="5"/>
      <c r="U257" s="5"/>
      <c r="V257" s="5"/>
      <c r="W257" s="5">
        <v>0</v>
      </c>
      <c r="X257" s="5">
        <v>1</v>
      </c>
      <c r="Y257" s="5">
        <v>0</v>
      </c>
      <c r="Z257" s="5">
        <v>0</v>
      </c>
      <c r="AA257" s="5">
        <v>1</v>
      </c>
      <c r="AB257" s="5">
        <v>0</v>
      </c>
    </row>
    <row r="258" spans="1:206">
      <c r="A258" s="5">
        <v>50</v>
      </c>
      <c r="B258" s="5">
        <v>0</v>
      </c>
      <c r="C258" s="5">
        <v>0</v>
      </c>
      <c r="D258" s="5">
        <v>1</v>
      </c>
      <c r="E258" s="5">
        <v>233</v>
      </c>
      <c r="F258" s="5">
        <f>ROUND(Source!BD233,O258)</f>
        <v>0</v>
      </c>
      <c r="G258" s="5" t="s">
        <v>226</v>
      </c>
      <c r="H258" s="5" t="s">
        <v>227</v>
      </c>
      <c r="I258" s="5"/>
      <c r="J258" s="5"/>
      <c r="K258" s="5">
        <v>233</v>
      </c>
      <c r="L258" s="5">
        <v>24</v>
      </c>
      <c r="M258" s="5">
        <v>3</v>
      </c>
      <c r="N258" s="5" t="s">
        <v>4</v>
      </c>
      <c r="O258" s="5">
        <v>2</v>
      </c>
      <c r="P258" s="5">
        <f>ROUND(Source!EV233,O258)</f>
        <v>0</v>
      </c>
      <c r="Q258" s="5"/>
      <c r="R258" s="5"/>
      <c r="S258" s="5"/>
      <c r="T258" s="5"/>
      <c r="U258" s="5"/>
      <c r="V258" s="5"/>
      <c r="W258" s="5">
        <v>0</v>
      </c>
      <c r="X258" s="5">
        <v>1</v>
      </c>
      <c r="Y258" s="5">
        <v>0</v>
      </c>
      <c r="Z258" s="5">
        <v>0</v>
      </c>
      <c r="AA258" s="5">
        <v>1</v>
      </c>
      <c r="AB258" s="5">
        <v>0</v>
      </c>
    </row>
    <row r="259" spans="1:206">
      <c r="A259" s="5">
        <v>50</v>
      </c>
      <c r="B259" s="5">
        <v>0</v>
      </c>
      <c r="C259" s="5">
        <v>0</v>
      </c>
      <c r="D259" s="5">
        <v>1</v>
      </c>
      <c r="E259" s="5">
        <v>210</v>
      </c>
      <c r="F259" s="5">
        <f>ROUND(Source!X233,O259)</f>
        <v>66003.429999999993</v>
      </c>
      <c r="G259" s="5" t="s">
        <v>228</v>
      </c>
      <c r="H259" s="5" t="s">
        <v>229</v>
      </c>
      <c r="I259" s="5"/>
      <c r="J259" s="5"/>
      <c r="K259" s="5">
        <v>210</v>
      </c>
      <c r="L259" s="5">
        <v>25</v>
      </c>
      <c r="M259" s="5">
        <v>3</v>
      </c>
      <c r="N259" s="5" t="s">
        <v>4</v>
      </c>
      <c r="O259" s="5">
        <v>2</v>
      </c>
      <c r="P259" s="5">
        <f>ROUND(Source!DP233,O259)</f>
        <v>2537504.4300000002</v>
      </c>
      <c r="Q259" s="5"/>
      <c r="R259" s="5"/>
      <c r="S259" s="5"/>
      <c r="T259" s="5"/>
      <c r="U259" s="5"/>
      <c r="V259" s="5"/>
      <c r="W259" s="5">
        <v>51323.45</v>
      </c>
      <c r="X259" s="5">
        <v>1</v>
      </c>
      <c r="Y259" s="5">
        <v>51323.45</v>
      </c>
      <c r="Z259" s="5">
        <v>1973298.64</v>
      </c>
      <c r="AA259" s="5">
        <v>1</v>
      </c>
      <c r="AB259" s="5">
        <v>1973298.64</v>
      </c>
    </row>
    <row r="260" spans="1:206">
      <c r="A260" s="5">
        <v>50</v>
      </c>
      <c r="B260" s="5">
        <v>0</v>
      </c>
      <c r="C260" s="5">
        <v>0</v>
      </c>
      <c r="D260" s="5">
        <v>1</v>
      </c>
      <c r="E260" s="5">
        <v>211</v>
      </c>
      <c r="F260" s="5">
        <f>ROUND(Source!Y233,O260)</f>
        <v>48000.72</v>
      </c>
      <c r="G260" s="5" t="s">
        <v>230</v>
      </c>
      <c r="H260" s="5" t="s">
        <v>231</v>
      </c>
      <c r="I260" s="5"/>
      <c r="J260" s="5"/>
      <c r="K260" s="5">
        <v>211</v>
      </c>
      <c r="L260" s="5">
        <v>26</v>
      </c>
      <c r="M260" s="5">
        <v>3</v>
      </c>
      <c r="N260" s="5" t="s">
        <v>4</v>
      </c>
      <c r="O260" s="5">
        <v>2</v>
      </c>
      <c r="P260" s="5">
        <f>ROUND(Source!DQ233,O260)</f>
        <v>1276391.42</v>
      </c>
      <c r="Q260" s="5"/>
      <c r="R260" s="5"/>
      <c r="S260" s="5"/>
      <c r="T260" s="5"/>
      <c r="U260" s="5"/>
      <c r="V260" s="5"/>
      <c r="W260" s="5">
        <v>36147.160000000003</v>
      </c>
      <c r="X260" s="5">
        <v>1</v>
      </c>
      <c r="Y260" s="5">
        <v>36147.160000000003</v>
      </c>
      <c r="Z260" s="5">
        <v>968322.25</v>
      </c>
      <c r="AA260" s="5">
        <v>1</v>
      </c>
      <c r="AB260" s="5">
        <v>968322.25</v>
      </c>
    </row>
    <row r="261" spans="1:206">
      <c r="A261" s="5">
        <v>50</v>
      </c>
      <c r="B261" s="5">
        <v>0</v>
      </c>
      <c r="C261" s="5">
        <v>0</v>
      </c>
      <c r="D261" s="5">
        <v>1</v>
      </c>
      <c r="E261" s="5">
        <v>224</v>
      </c>
      <c r="F261" s="5">
        <f>ROUND(Source!AR233,O261)</f>
        <v>2608927.13</v>
      </c>
      <c r="G261" s="5" t="s">
        <v>232</v>
      </c>
      <c r="H261" s="5" t="s">
        <v>233</v>
      </c>
      <c r="I261" s="5"/>
      <c r="J261" s="5"/>
      <c r="K261" s="5">
        <v>224</v>
      </c>
      <c r="L261" s="5">
        <v>27</v>
      </c>
      <c r="M261" s="5">
        <v>3</v>
      </c>
      <c r="N261" s="5" t="s">
        <v>4</v>
      </c>
      <c r="O261" s="5">
        <v>2</v>
      </c>
      <c r="P261" s="5">
        <f>ROUND(Source!EJ233,O261)</f>
        <v>25234194.120000001</v>
      </c>
      <c r="Q261" s="5"/>
      <c r="R261" s="5"/>
      <c r="S261" s="5"/>
      <c r="T261" s="5"/>
      <c r="U261" s="5"/>
      <c r="V261" s="5"/>
      <c r="W261" s="5">
        <v>2161650.59</v>
      </c>
      <c r="X261" s="5">
        <v>1</v>
      </c>
      <c r="Y261" s="5">
        <v>2161650.59</v>
      </c>
      <c r="Z261" s="5">
        <v>19483961.23</v>
      </c>
      <c r="AA261" s="5">
        <v>1</v>
      </c>
      <c r="AB261" s="5">
        <v>19483961.23</v>
      </c>
    </row>
    <row r="263" spans="1:206">
      <c r="A263" s="3">
        <v>51</v>
      </c>
      <c r="B263" s="3">
        <f>B12</f>
        <v>302</v>
      </c>
      <c r="C263" s="3">
        <f>A12</f>
        <v>1</v>
      </c>
      <c r="D263" s="3">
        <f>ROW(A12)</f>
        <v>12</v>
      </c>
      <c r="E263" s="3"/>
      <c r="F263" s="3" t="str">
        <f>IF(F12&lt;&gt;"",F12,"")</f>
        <v/>
      </c>
      <c r="G263" s="3" t="str">
        <f>IF(G12&lt;&gt;"",G12,"")</f>
        <v>02-01-03   2  КЛ 10 кВ в коллекторе  __(Копия)</v>
      </c>
      <c r="H263" s="3">
        <v>0</v>
      </c>
      <c r="I263" s="3"/>
      <c r="J263" s="3"/>
      <c r="K263" s="3"/>
      <c r="L263" s="3"/>
      <c r="M263" s="3"/>
      <c r="N263" s="3"/>
      <c r="O263" s="3">
        <f t="shared" ref="O263:T263" si="177">ROUND(O233,2)</f>
        <v>2492221.5699999998</v>
      </c>
      <c r="P263" s="3">
        <f t="shared" si="177"/>
        <v>2415555.7000000002</v>
      </c>
      <c r="Q263" s="3">
        <f t="shared" si="177"/>
        <v>14004.21</v>
      </c>
      <c r="R263" s="3">
        <f t="shared" si="177"/>
        <v>1543.65</v>
      </c>
      <c r="S263" s="3">
        <f t="shared" si="177"/>
        <v>62661.66</v>
      </c>
      <c r="T263" s="3">
        <f t="shared" si="177"/>
        <v>0</v>
      </c>
      <c r="U263" s="3">
        <f>U233</f>
        <v>5034.1341373400001</v>
      </c>
      <c r="V263" s="3">
        <f>V233</f>
        <v>0</v>
      </c>
      <c r="W263" s="3">
        <f>ROUND(W233,2)</f>
        <v>0</v>
      </c>
      <c r="X263" s="3">
        <f>ROUND(X233,2)</f>
        <v>66003.429999999993</v>
      </c>
      <c r="Y263" s="3">
        <f>ROUND(Y233,2)</f>
        <v>48000.72</v>
      </c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>
        <f t="shared" ref="AO263:BD263" si="178">ROUND(AO233,2)</f>
        <v>0</v>
      </c>
      <c r="AP263" s="3">
        <f t="shared" si="178"/>
        <v>0</v>
      </c>
      <c r="AQ263" s="3">
        <f t="shared" si="178"/>
        <v>0</v>
      </c>
      <c r="AR263" s="3">
        <f t="shared" si="178"/>
        <v>2608927.13</v>
      </c>
      <c r="AS263" s="3">
        <f t="shared" si="178"/>
        <v>1132111.58</v>
      </c>
      <c r="AT263" s="3">
        <f t="shared" si="178"/>
        <v>1476815.55</v>
      </c>
      <c r="AU263" s="3">
        <f t="shared" si="178"/>
        <v>0</v>
      </c>
      <c r="AV263" s="3">
        <f t="shared" si="178"/>
        <v>2415555.7000000002</v>
      </c>
      <c r="AW263" s="3">
        <f t="shared" si="178"/>
        <v>2415555.7000000002</v>
      </c>
      <c r="AX263" s="3">
        <f t="shared" si="178"/>
        <v>0</v>
      </c>
      <c r="AY263" s="3">
        <f t="shared" si="178"/>
        <v>2415555.7000000002</v>
      </c>
      <c r="AZ263" s="3">
        <f t="shared" si="178"/>
        <v>0</v>
      </c>
      <c r="BA263" s="3">
        <f t="shared" si="178"/>
        <v>0</v>
      </c>
      <c r="BB263" s="3">
        <f t="shared" si="178"/>
        <v>0</v>
      </c>
      <c r="BC263" s="3">
        <f t="shared" si="178"/>
        <v>0</v>
      </c>
      <c r="BD263" s="3">
        <f t="shared" si="178"/>
        <v>0</v>
      </c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  <c r="CH263" s="3"/>
      <c r="CI263" s="3"/>
      <c r="CJ263" s="3"/>
      <c r="CK263" s="3"/>
      <c r="CL263" s="3"/>
      <c r="CM263" s="3"/>
      <c r="CN263" s="3"/>
      <c r="CO263" s="3"/>
      <c r="CP263" s="3"/>
      <c r="CQ263" s="3"/>
      <c r="CR263" s="3"/>
      <c r="CS263" s="3"/>
      <c r="CT263" s="3"/>
      <c r="CU263" s="3"/>
      <c r="CV263" s="3"/>
      <c r="CW263" s="3"/>
      <c r="CX263" s="3"/>
      <c r="CY263" s="3"/>
      <c r="CZ263" s="3"/>
      <c r="DA263" s="3"/>
      <c r="DB263" s="3"/>
      <c r="DC263" s="3"/>
      <c r="DD263" s="3"/>
      <c r="DE263" s="3"/>
      <c r="DF263" s="3"/>
      <c r="DG263" s="4">
        <f t="shared" ref="DG263:DL263" si="179">ROUND(DG233,2)</f>
        <v>21305030.890000001</v>
      </c>
      <c r="DH263" s="4">
        <f t="shared" si="179"/>
        <v>18191803.469999999</v>
      </c>
      <c r="DI263" s="4">
        <f t="shared" si="179"/>
        <v>188807.74</v>
      </c>
      <c r="DJ263" s="4">
        <f t="shared" si="179"/>
        <v>72042.12</v>
      </c>
      <c r="DK263" s="4">
        <f t="shared" si="179"/>
        <v>2924419.68</v>
      </c>
      <c r="DL263" s="4">
        <f t="shared" si="179"/>
        <v>0</v>
      </c>
      <c r="DM263" s="4">
        <f>DM233</f>
        <v>5034.1341373400001</v>
      </c>
      <c r="DN263" s="4">
        <f>DN233</f>
        <v>0</v>
      </c>
      <c r="DO263" s="4">
        <f>ROUND(DO233,2)</f>
        <v>0</v>
      </c>
      <c r="DP263" s="4">
        <f>ROUND(DP233,2)</f>
        <v>2537504.4300000002</v>
      </c>
      <c r="DQ263" s="4">
        <f>ROUND(DQ233,2)</f>
        <v>1276391.42</v>
      </c>
      <c r="DR263" s="4"/>
      <c r="DS263" s="4"/>
      <c r="DT263" s="4"/>
      <c r="DU263" s="4"/>
      <c r="DV263" s="4"/>
      <c r="DW263" s="4"/>
      <c r="DX263" s="4"/>
      <c r="DY263" s="4"/>
      <c r="DZ263" s="4"/>
      <c r="EA263" s="4"/>
      <c r="EB263" s="4"/>
      <c r="EC263" s="4"/>
      <c r="ED263" s="4"/>
      <c r="EE263" s="4"/>
      <c r="EF263" s="4"/>
      <c r="EG263" s="4">
        <f t="shared" ref="EG263:EV263" si="180">ROUND(EG233,2)</f>
        <v>0</v>
      </c>
      <c r="EH263" s="4">
        <f t="shared" si="180"/>
        <v>0</v>
      </c>
      <c r="EI263" s="4">
        <f t="shared" si="180"/>
        <v>0</v>
      </c>
      <c r="EJ263" s="4">
        <f t="shared" si="180"/>
        <v>25234194.120000001</v>
      </c>
      <c r="EK263" s="4">
        <f t="shared" si="180"/>
        <v>8974789.1500000004</v>
      </c>
      <c r="EL263" s="4">
        <f t="shared" si="180"/>
        <v>16259404.970000001</v>
      </c>
      <c r="EM263" s="4">
        <f t="shared" si="180"/>
        <v>0</v>
      </c>
      <c r="EN263" s="4">
        <f t="shared" si="180"/>
        <v>18191803.469999999</v>
      </c>
      <c r="EO263" s="4">
        <f t="shared" si="180"/>
        <v>18191803.469999999</v>
      </c>
      <c r="EP263" s="4">
        <f t="shared" si="180"/>
        <v>0</v>
      </c>
      <c r="EQ263" s="4">
        <f t="shared" si="180"/>
        <v>18191803.469999999</v>
      </c>
      <c r="ER263" s="4">
        <f t="shared" si="180"/>
        <v>0</v>
      </c>
      <c r="ES263" s="4">
        <f t="shared" si="180"/>
        <v>0</v>
      </c>
      <c r="ET263" s="4">
        <f t="shared" si="180"/>
        <v>0</v>
      </c>
      <c r="EU263" s="4">
        <f t="shared" si="180"/>
        <v>0</v>
      </c>
      <c r="EV263" s="4">
        <f t="shared" si="180"/>
        <v>0</v>
      </c>
      <c r="EW263" s="4"/>
      <c r="EX263" s="4"/>
      <c r="EY263" s="4"/>
      <c r="EZ263" s="4"/>
      <c r="FA263" s="4"/>
      <c r="FB263" s="4"/>
      <c r="FC263" s="4"/>
      <c r="FD263" s="4"/>
      <c r="FE263" s="4"/>
      <c r="FF263" s="4"/>
      <c r="FG263" s="4"/>
      <c r="FH263" s="4"/>
      <c r="FI263" s="4"/>
      <c r="FJ263" s="4"/>
      <c r="FK263" s="4"/>
      <c r="FL263" s="4"/>
      <c r="FM263" s="4"/>
      <c r="FN263" s="4"/>
      <c r="FO263" s="4"/>
      <c r="FP263" s="4"/>
      <c r="FQ263" s="4"/>
      <c r="FR263" s="4"/>
      <c r="FS263" s="4"/>
      <c r="FT263" s="4"/>
      <c r="FU263" s="4"/>
      <c r="FV263" s="4"/>
      <c r="FW263" s="4"/>
      <c r="FX263" s="4"/>
      <c r="FY263" s="4"/>
      <c r="FZ263" s="4"/>
      <c r="GA263" s="4"/>
      <c r="GB263" s="4"/>
      <c r="GC263" s="4"/>
      <c r="GD263" s="4"/>
      <c r="GE263" s="4"/>
      <c r="GF263" s="4"/>
      <c r="GG263" s="4"/>
      <c r="GH263" s="4"/>
      <c r="GI263" s="4"/>
      <c r="GJ263" s="4"/>
      <c r="GK263" s="4"/>
      <c r="GL263" s="4"/>
      <c r="GM263" s="4"/>
      <c r="GN263" s="4"/>
      <c r="GO263" s="4"/>
      <c r="GP263" s="4"/>
      <c r="GQ263" s="4"/>
      <c r="GR263" s="4"/>
      <c r="GS263" s="4"/>
      <c r="GT263" s="4"/>
      <c r="GU263" s="4"/>
      <c r="GV263" s="4"/>
      <c r="GW263" s="4"/>
      <c r="GX263" s="4">
        <v>0</v>
      </c>
    </row>
    <row r="265" spans="1:206">
      <c r="A265" s="5">
        <v>50</v>
      </c>
      <c r="B265" s="5">
        <v>0</v>
      </c>
      <c r="C265" s="5">
        <v>0</v>
      </c>
      <c r="D265" s="5">
        <v>1</v>
      </c>
      <c r="E265" s="5">
        <v>201</v>
      </c>
      <c r="F265" s="5">
        <f>ROUND(Source!O263,O265)</f>
        <v>2492221.5699999998</v>
      </c>
      <c r="G265" s="5" t="s">
        <v>180</v>
      </c>
      <c r="H265" s="5" t="s">
        <v>181</v>
      </c>
      <c r="I265" s="5"/>
      <c r="J265" s="5"/>
      <c r="K265" s="5">
        <v>201</v>
      </c>
      <c r="L265" s="5">
        <v>1</v>
      </c>
      <c r="M265" s="5">
        <v>3</v>
      </c>
      <c r="N265" s="5" t="s">
        <v>4</v>
      </c>
      <c r="O265" s="5">
        <v>2</v>
      </c>
      <c r="P265" s="5">
        <f>ROUND(Source!DG263,O265)</f>
        <v>21305030.890000001</v>
      </c>
      <c r="Q265" s="5"/>
      <c r="R265" s="5"/>
      <c r="S265" s="5"/>
      <c r="T265" s="5"/>
      <c r="U265" s="5"/>
      <c r="V265" s="5"/>
      <c r="W265" s="5">
        <v>2072195.74</v>
      </c>
      <c r="X265" s="5">
        <v>1</v>
      </c>
      <c r="Y265" s="5">
        <v>2072195.74</v>
      </c>
      <c r="Z265" s="5">
        <v>16457674.25</v>
      </c>
      <c r="AA265" s="5">
        <v>1</v>
      </c>
      <c r="AB265" s="5">
        <v>16457674.25</v>
      </c>
    </row>
    <row r="266" spans="1:206">
      <c r="A266" s="5">
        <v>50</v>
      </c>
      <c r="B266" s="5">
        <v>0</v>
      </c>
      <c r="C266" s="5">
        <v>0</v>
      </c>
      <c r="D266" s="5">
        <v>1</v>
      </c>
      <c r="E266" s="5">
        <v>202</v>
      </c>
      <c r="F266" s="5">
        <f>ROUND(Source!P263,O266)</f>
        <v>2415555.7000000002</v>
      </c>
      <c r="G266" s="5" t="s">
        <v>182</v>
      </c>
      <c r="H266" s="5" t="s">
        <v>183</v>
      </c>
      <c r="I266" s="5"/>
      <c r="J266" s="5"/>
      <c r="K266" s="5">
        <v>202</v>
      </c>
      <c r="L266" s="5">
        <v>2</v>
      </c>
      <c r="M266" s="5">
        <v>3</v>
      </c>
      <c r="N266" s="5" t="s">
        <v>4</v>
      </c>
      <c r="O266" s="5">
        <v>2</v>
      </c>
      <c r="P266" s="5">
        <f>ROUND(Source!DH263,O266)</f>
        <v>18191803.469999999</v>
      </c>
      <c r="Q266" s="5"/>
      <c r="R266" s="5"/>
      <c r="S266" s="5"/>
      <c r="T266" s="5"/>
      <c r="U266" s="5"/>
      <c r="V266" s="5"/>
      <c r="W266" s="5">
        <v>2013445.32</v>
      </c>
      <c r="X266" s="5">
        <v>1</v>
      </c>
      <c r="Y266" s="5">
        <v>2013445.32</v>
      </c>
      <c r="Z266" s="5">
        <v>14070831.560000001</v>
      </c>
      <c r="AA266" s="5">
        <v>1</v>
      </c>
      <c r="AB266" s="5">
        <v>14070831.560000001</v>
      </c>
    </row>
    <row r="267" spans="1:206">
      <c r="A267" s="5">
        <v>50</v>
      </c>
      <c r="B267" s="5">
        <v>0</v>
      </c>
      <c r="C267" s="5">
        <v>0</v>
      </c>
      <c r="D267" s="5">
        <v>1</v>
      </c>
      <c r="E267" s="5">
        <v>222</v>
      </c>
      <c r="F267" s="5">
        <f>ROUND(Source!AO263,O267)</f>
        <v>0</v>
      </c>
      <c r="G267" s="5" t="s">
        <v>184</v>
      </c>
      <c r="H267" s="5" t="s">
        <v>185</v>
      </c>
      <c r="I267" s="5"/>
      <c r="J267" s="5"/>
      <c r="K267" s="5">
        <v>222</v>
      </c>
      <c r="L267" s="5">
        <v>3</v>
      </c>
      <c r="M267" s="5">
        <v>3</v>
      </c>
      <c r="N267" s="5" t="s">
        <v>4</v>
      </c>
      <c r="O267" s="5">
        <v>2</v>
      </c>
      <c r="P267" s="5">
        <f>ROUND(Source!EG263,O267)</f>
        <v>0</v>
      </c>
      <c r="Q267" s="5"/>
      <c r="R267" s="5"/>
      <c r="S267" s="5"/>
      <c r="T267" s="5"/>
      <c r="U267" s="5"/>
      <c r="V267" s="5"/>
      <c r="W267" s="5">
        <v>0</v>
      </c>
      <c r="X267" s="5">
        <v>1</v>
      </c>
      <c r="Y267" s="5">
        <v>0</v>
      </c>
      <c r="Z267" s="5">
        <v>0</v>
      </c>
      <c r="AA267" s="5">
        <v>1</v>
      </c>
      <c r="AB267" s="5">
        <v>0</v>
      </c>
    </row>
    <row r="268" spans="1:206">
      <c r="A268" s="5">
        <v>50</v>
      </c>
      <c r="B268" s="5">
        <v>0</v>
      </c>
      <c r="C268" s="5">
        <v>0</v>
      </c>
      <c r="D268" s="5">
        <v>1</v>
      </c>
      <c r="E268" s="5">
        <v>225</v>
      </c>
      <c r="F268" s="5">
        <f>ROUND(Source!AV263,O268)</f>
        <v>2415555.7000000002</v>
      </c>
      <c r="G268" s="5" t="s">
        <v>186</v>
      </c>
      <c r="H268" s="5" t="s">
        <v>187</v>
      </c>
      <c r="I268" s="5"/>
      <c r="J268" s="5"/>
      <c r="K268" s="5">
        <v>225</v>
      </c>
      <c r="L268" s="5">
        <v>4</v>
      </c>
      <c r="M268" s="5">
        <v>3</v>
      </c>
      <c r="N268" s="5" t="s">
        <v>4</v>
      </c>
      <c r="O268" s="5">
        <v>2</v>
      </c>
      <c r="P268" s="5">
        <f>ROUND(Source!EN263,O268)</f>
        <v>18191803.469999999</v>
      </c>
      <c r="Q268" s="5"/>
      <c r="R268" s="5"/>
      <c r="S268" s="5"/>
      <c r="T268" s="5"/>
      <c r="U268" s="5"/>
      <c r="V268" s="5"/>
      <c r="W268" s="5">
        <v>2013445.32</v>
      </c>
      <c r="X268" s="5">
        <v>1</v>
      </c>
      <c r="Y268" s="5">
        <v>2013445.32</v>
      </c>
      <c r="Z268" s="5">
        <v>14070831.560000001</v>
      </c>
      <c r="AA268" s="5">
        <v>1</v>
      </c>
      <c r="AB268" s="5">
        <v>14070831.560000001</v>
      </c>
    </row>
    <row r="269" spans="1:206">
      <c r="A269" s="5">
        <v>50</v>
      </c>
      <c r="B269" s="5">
        <v>0</v>
      </c>
      <c r="C269" s="5">
        <v>0</v>
      </c>
      <c r="D269" s="5">
        <v>1</v>
      </c>
      <c r="E269" s="5">
        <v>226</v>
      </c>
      <c r="F269" s="5">
        <f>ROUND(Source!AW263,O269)</f>
        <v>2415555.7000000002</v>
      </c>
      <c r="G269" s="5" t="s">
        <v>188</v>
      </c>
      <c r="H269" s="5" t="s">
        <v>189</v>
      </c>
      <c r="I269" s="5"/>
      <c r="J269" s="5"/>
      <c r="K269" s="5">
        <v>226</v>
      </c>
      <c r="L269" s="5">
        <v>5</v>
      </c>
      <c r="M269" s="5">
        <v>3</v>
      </c>
      <c r="N269" s="5" t="s">
        <v>4</v>
      </c>
      <c r="O269" s="5">
        <v>2</v>
      </c>
      <c r="P269" s="5">
        <f>ROUND(Source!EO263,O269)</f>
        <v>18191803.469999999</v>
      </c>
      <c r="Q269" s="5"/>
      <c r="R269" s="5"/>
      <c r="S269" s="5"/>
      <c r="T269" s="5"/>
      <c r="U269" s="5"/>
      <c r="V269" s="5"/>
      <c r="W269" s="5">
        <v>2013445.32</v>
      </c>
      <c r="X269" s="5">
        <v>1</v>
      </c>
      <c r="Y269" s="5">
        <v>2013445.32</v>
      </c>
      <c r="Z269" s="5">
        <v>14070831.560000001</v>
      </c>
      <c r="AA269" s="5">
        <v>1</v>
      </c>
      <c r="AB269" s="5">
        <v>14070831.560000001</v>
      </c>
    </row>
    <row r="270" spans="1:206">
      <c r="A270" s="5">
        <v>50</v>
      </c>
      <c r="B270" s="5">
        <v>0</v>
      </c>
      <c r="C270" s="5">
        <v>0</v>
      </c>
      <c r="D270" s="5">
        <v>1</v>
      </c>
      <c r="E270" s="5">
        <v>227</v>
      </c>
      <c r="F270" s="5">
        <f>ROUND(Source!AX263,O270)</f>
        <v>0</v>
      </c>
      <c r="G270" s="5" t="s">
        <v>190</v>
      </c>
      <c r="H270" s="5" t="s">
        <v>191</v>
      </c>
      <c r="I270" s="5"/>
      <c r="J270" s="5"/>
      <c r="K270" s="5">
        <v>227</v>
      </c>
      <c r="L270" s="5">
        <v>6</v>
      </c>
      <c r="M270" s="5">
        <v>3</v>
      </c>
      <c r="N270" s="5" t="s">
        <v>4</v>
      </c>
      <c r="O270" s="5">
        <v>2</v>
      </c>
      <c r="P270" s="5">
        <f>ROUND(Source!EP263,O270)</f>
        <v>0</v>
      </c>
      <c r="Q270" s="5"/>
      <c r="R270" s="5"/>
      <c r="S270" s="5"/>
      <c r="T270" s="5"/>
      <c r="U270" s="5"/>
      <c r="V270" s="5"/>
      <c r="W270" s="5">
        <v>0</v>
      </c>
      <c r="X270" s="5">
        <v>1</v>
      </c>
      <c r="Y270" s="5">
        <v>0</v>
      </c>
      <c r="Z270" s="5">
        <v>0</v>
      </c>
      <c r="AA270" s="5">
        <v>1</v>
      </c>
      <c r="AB270" s="5">
        <v>0</v>
      </c>
    </row>
    <row r="271" spans="1:206">
      <c r="A271" s="5">
        <v>50</v>
      </c>
      <c r="B271" s="5">
        <v>0</v>
      </c>
      <c r="C271" s="5">
        <v>0</v>
      </c>
      <c r="D271" s="5">
        <v>1</v>
      </c>
      <c r="E271" s="5">
        <v>228</v>
      </c>
      <c r="F271" s="5">
        <f>ROUND(Source!AY263,O271)</f>
        <v>2415555.7000000002</v>
      </c>
      <c r="G271" s="5" t="s">
        <v>192</v>
      </c>
      <c r="H271" s="5" t="s">
        <v>193</v>
      </c>
      <c r="I271" s="5"/>
      <c r="J271" s="5"/>
      <c r="K271" s="5">
        <v>228</v>
      </c>
      <c r="L271" s="5">
        <v>7</v>
      </c>
      <c r="M271" s="5">
        <v>3</v>
      </c>
      <c r="N271" s="5" t="s">
        <v>4</v>
      </c>
      <c r="O271" s="5">
        <v>2</v>
      </c>
      <c r="P271" s="5">
        <f>ROUND(Source!EQ263,O271)</f>
        <v>18191803.469999999</v>
      </c>
      <c r="Q271" s="5"/>
      <c r="R271" s="5"/>
      <c r="S271" s="5"/>
      <c r="T271" s="5"/>
      <c r="U271" s="5"/>
      <c r="V271" s="5"/>
      <c r="W271" s="5">
        <v>2013445.32</v>
      </c>
      <c r="X271" s="5">
        <v>1</v>
      </c>
      <c r="Y271" s="5">
        <v>2013445.32</v>
      </c>
      <c r="Z271" s="5">
        <v>14070831.560000001</v>
      </c>
      <c r="AA271" s="5">
        <v>1</v>
      </c>
      <c r="AB271" s="5">
        <v>14070831.560000001</v>
      </c>
    </row>
    <row r="272" spans="1:206">
      <c r="A272" s="5">
        <v>50</v>
      </c>
      <c r="B272" s="5">
        <v>0</v>
      </c>
      <c r="C272" s="5">
        <v>0</v>
      </c>
      <c r="D272" s="5">
        <v>1</v>
      </c>
      <c r="E272" s="5">
        <v>216</v>
      </c>
      <c r="F272" s="5">
        <f>ROUND(Source!AP263,O272)</f>
        <v>0</v>
      </c>
      <c r="G272" s="5" t="s">
        <v>194</v>
      </c>
      <c r="H272" s="5" t="s">
        <v>195</v>
      </c>
      <c r="I272" s="5"/>
      <c r="J272" s="5"/>
      <c r="K272" s="5">
        <v>216</v>
      </c>
      <c r="L272" s="5">
        <v>8</v>
      </c>
      <c r="M272" s="5">
        <v>3</v>
      </c>
      <c r="N272" s="5" t="s">
        <v>4</v>
      </c>
      <c r="O272" s="5">
        <v>2</v>
      </c>
      <c r="P272" s="5">
        <f>ROUND(Source!EH263,O272)</f>
        <v>0</v>
      </c>
      <c r="Q272" s="5"/>
      <c r="R272" s="5"/>
      <c r="S272" s="5"/>
      <c r="T272" s="5"/>
      <c r="U272" s="5"/>
      <c r="V272" s="5"/>
      <c r="W272" s="5">
        <v>0</v>
      </c>
      <c r="X272" s="5">
        <v>1</v>
      </c>
      <c r="Y272" s="5">
        <v>0</v>
      </c>
      <c r="Z272" s="5">
        <v>0</v>
      </c>
      <c r="AA272" s="5">
        <v>1</v>
      </c>
      <c r="AB272" s="5">
        <v>0</v>
      </c>
    </row>
    <row r="273" spans="1:28">
      <c r="A273" s="5">
        <v>50</v>
      </c>
      <c r="B273" s="5">
        <v>0</v>
      </c>
      <c r="C273" s="5">
        <v>0</v>
      </c>
      <c r="D273" s="5">
        <v>1</v>
      </c>
      <c r="E273" s="5">
        <v>223</v>
      </c>
      <c r="F273" s="5">
        <f>ROUND(Source!AQ263,O273)</f>
        <v>0</v>
      </c>
      <c r="G273" s="5" t="s">
        <v>196</v>
      </c>
      <c r="H273" s="5" t="s">
        <v>197</v>
      </c>
      <c r="I273" s="5"/>
      <c r="J273" s="5"/>
      <c r="K273" s="5">
        <v>223</v>
      </c>
      <c r="L273" s="5">
        <v>9</v>
      </c>
      <c r="M273" s="5">
        <v>3</v>
      </c>
      <c r="N273" s="5" t="s">
        <v>4</v>
      </c>
      <c r="O273" s="5">
        <v>2</v>
      </c>
      <c r="P273" s="5">
        <f>ROUND(Source!EI263,O273)</f>
        <v>0</v>
      </c>
      <c r="Q273" s="5"/>
      <c r="R273" s="5"/>
      <c r="S273" s="5"/>
      <c r="T273" s="5"/>
      <c r="U273" s="5"/>
      <c r="V273" s="5"/>
      <c r="W273" s="5">
        <v>0</v>
      </c>
      <c r="X273" s="5">
        <v>1</v>
      </c>
      <c r="Y273" s="5">
        <v>0</v>
      </c>
      <c r="Z273" s="5">
        <v>0</v>
      </c>
      <c r="AA273" s="5">
        <v>1</v>
      </c>
      <c r="AB273" s="5">
        <v>0</v>
      </c>
    </row>
    <row r="274" spans="1:28">
      <c r="A274" s="5">
        <v>50</v>
      </c>
      <c r="B274" s="5">
        <v>0</v>
      </c>
      <c r="C274" s="5">
        <v>0</v>
      </c>
      <c r="D274" s="5">
        <v>1</v>
      </c>
      <c r="E274" s="5">
        <v>229</v>
      </c>
      <c r="F274" s="5">
        <f>ROUND(Source!AZ263,O274)</f>
        <v>0</v>
      </c>
      <c r="G274" s="5" t="s">
        <v>198</v>
      </c>
      <c r="H274" s="5" t="s">
        <v>199</v>
      </c>
      <c r="I274" s="5"/>
      <c r="J274" s="5"/>
      <c r="K274" s="5">
        <v>229</v>
      </c>
      <c r="L274" s="5">
        <v>10</v>
      </c>
      <c r="M274" s="5">
        <v>3</v>
      </c>
      <c r="N274" s="5" t="s">
        <v>4</v>
      </c>
      <c r="O274" s="5">
        <v>2</v>
      </c>
      <c r="P274" s="5">
        <f>ROUND(Source!ER263,O274)</f>
        <v>0</v>
      </c>
      <c r="Q274" s="5"/>
      <c r="R274" s="5"/>
      <c r="S274" s="5"/>
      <c r="T274" s="5"/>
      <c r="U274" s="5"/>
      <c r="V274" s="5"/>
      <c r="W274" s="5">
        <v>0</v>
      </c>
      <c r="X274" s="5">
        <v>1</v>
      </c>
      <c r="Y274" s="5">
        <v>0</v>
      </c>
      <c r="Z274" s="5">
        <v>0</v>
      </c>
      <c r="AA274" s="5">
        <v>1</v>
      </c>
      <c r="AB274" s="5">
        <v>0</v>
      </c>
    </row>
    <row r="275" spans="1:28">
      <c r="A275" s="5">
        <v>50</v>
      </c>
      <c r="B275" s="5">
        <v>0</v>
      </c>
      <c r="C275" s="5">
        <v>0</v>
      </c>
      <c r="D275" s="5">
        <v>1</v>
      </c>
      <c r="E275" s="5">
        <v>203</v>
      </c>
      <c r="F275" s="5">
        <f>ROUND(Source!Q263,O275)</f>
        <v>14004.21</v>
      </c>
      <c r="G275" s="5" t="s">
        <v>200</v>
      </c>
      <c r="H275" s="5" t="s">
        <v>201</v>
      </c>
      <c r="I275" s="5"/>
      <c r="J275" s="5"/>
      <c r="K275" s="5">
        <v>203</v>
      </c>
      <c r="L275" s="5">
        <v>11</v>
      </c>
      <c r="M275" s="5">
        <v>3</v>
      </c>
      <c r="N275" s="5" t="s">
        <v>4</v>
      </c>
      <c r="O275" s="5">
        <v>2</v>
      </c>
      <c r="P275" s="5">
        <f>ROUND(Source!DI263,O275)</f>
        <v>188807.74</v>
      </c>
      <c r="Q275" s="5"/>
      <c r="R275" s="5"/>
      <c r="S275" s="5"/>
      <c r="T275" s="5"/>
      <c r="U275" s="5"/>
      <c r="V275" s="5"/>
      <c r="W275" s="5">
        <v>10683.52</v>
      </c>
      <c r="X275" s="5">
        <v>1</v>
      </c>
      <c r="Y275" s="5">
        <v>10683.52</v>
      </c>
      <c r="Z275" s="5">
        <v>143560.45000000001</v>
      </c>
      <c r="AA275" s="5">
        <v>1</v>
      </c>
      <c r="AB275" s="5">
        <v>143560.45000000001</v>
      </c>
    </row>
    <row r="276" spans="1:28">
      <c r="A276" s="5">
        <v>50</v>
      </c>
      <c r="B276" s="5">
        <v>0</v>
      </c>
      <c r="C276" s="5">
        <v>0</v>
      </c>
      <c r="D276" s="5">
        <v>1</v>
      </c>
      <c r="E276" s="5">
        <v>231</v>
      </c>
      <c r="F276" s="5">
        <f>ROUND(Source!BB263,O276)</f>
        <v>0</v>
      </c>
      <c r="G276" s="5" t="s">
        <v>202</v>
      </c>
      <c r="H276" s="5" t="s">
        <v>203</v>
      </c>
      <c r="I276" s="5"/>
      <c r="J276" s="5"/>
      <c r="K276" s="5">
        <v>231</v>
      </c>
      <c r="L276" s="5">
        <v>12</v>
      </c>
      <c r="M276" s="5">
        <v>3</v>
      </c>
      <c r="N276" s="5" t="s">
        <v>4</v>
      </c>
      <c r="O276" s="5">
        <v>2</v>
      </c>
      <c r="P276" s="5">
        <f>ROUND(Source!ET263,O276)</f>
        <v>0</v>
      </c>
      <c r="Q276" s="5"/>
      <c r="R276" s="5"/>
      <c r="S276" s="5"/>
      <c r="T276" s="5"/>
      <c r="U276" s="5"/>
      <c r="V276" s="5"/>
      <c r="W276" s="5">
        <v>0</v>
      </c>
      <c r="X276" s="5">
        <v>1</v>
      </c>
      <c r="Y276" s="5">
        <v>0</v>
      </c>
      <c r="Z276" s="5">
        <v>0</v>
      </c>
      <c r="AA276" s="5">
        <v>1</v>
      </c>
      <c r="AB276" s="5">
        <v>0</v>
      </c>
    </row>
    <row r="277" spans="1:28">
      <c r="A277" s="5">
        <v>50</v>
      </c>
      <c r="B277" s="5">
        <v>0</v>
      </c>
      <c r="C277" s="5">
        <v>0</v>
      </c>
      <c r="D277" s="5">
        <v>1</v>
      </c>
      <c r="E277" s="5">
        <v>204</v>
      </c>
      <c r="F277" s="5">
        <f>ROUND(Source!R263,O277)</f>
        <v>1543.65</v>
      </c>
      <c r="G277" s="5" t="s">
        <v>204</v>
      </c>
      <c r="H277" s="5" t="s">
        <v>205</v>
      </c>
      <c r="I277" s="5"/>
      <c r="J277" s="5"/>
      <c r="K277" s="5">
        <v>204</v>
      </c>
      <c r="L277" s="5">
        <v>13</v>
      </c>
      <c r="M277" s="5">
        <v>3</v>
      </c>
      <c r="N277" s="5" t="s">
        <v>4</v>
      </c>
      <c r="O277" s="5">
        <v>2</v>
      </c>
      <c r="P277" s="5">
        <f>ROUND(Source!DJ263,O277)</f>
        <v>72042.12</v>
      </c>
      <c r="Q277" s="5"/>
      <c r="R277" s="5"/>
      <c r="S277" s="5"/>
      <c r="T277" s="5"/>
      <c r="U277" s="5"/>
      <c r="V277" s="5"/>
      <c r="W277" s="5">
        <v>1133.8399999999999</v>
      </c>
      <c r="X277" s="5">
        <v>1</v>
      </c>
      <c r="Y277" s="5">
        <v>1133.8399999999999</v>
      </c>
      <c r="Z277" s="5">
        <v>52916.3</v>
      </c>
      <c r="AA277" s="5">
        <v>1</v>
      </c>
      <c r="AB277" s="5">
        <v>52916.3</v>
      </c>
    </row>
    <row r="278" spans="1:28">
      <c r="A278" s="5">
        <v>50</v>
      </c>
      <c r="B278" s="5">
        <v>0</v>
      </c>
      <c r="C278" s="5">
        <v>0</v>
      </c>
      <c r="D278" s="5">
        <v>1</v>
      </c>
      <c r="E278" s="5">
        <v>205</v>
      </c>
      <c r="F278" s="5">
        <f>ROUND(Source!S263,O278)</f>
        <v>62661.66</v>
      </c>
      <c r="G278" s="5" t="s">
        <v>206</v>
      </c>
      <c r="H278" s="5" t="s">
        <v>207</v>
      </c>
      <c r="I278" s="5"/>
      <c r="J278" s="5"/>
      <c r="K278" s="5">
        <v>205</v>
      </c>
      <c r="L278" s="5">
        <v>14</v>
      </c>
      <c r="M278" s="5">
        <v>3</v>
      </c>
      <c r="N278" s="5" t="s">
        <v>4</v>
      </c>
      <c r="O278" s="5">
        <v>2</v>
      </c>
      <c r="P278" s="5">
        <f>ROUND(Source!DK263,O278)</f>
        <v>2924419.68</v>
      </c>
      <c r="Q278" s="5"/>
      <c r="R278" s="5"/>
      <c r="S278" s="5"/>
      <c r="T278" s="5"/>
      <c r="U278" s="5"/>
      <c r="V278" s="5"/>
      <c r="W278" s="5">
        <v>48066.9</v>
      </c>
      <c r="X278" s="5">
        <v>1</v>
      </c>
      <c r="Y278" s="5">
        <v>48066.9</v>
      </c>
      <c r="Z278" s="5">
        <v>2243282.2400000002</v>
      </c>
      <c r="AA278" s="5">
        <v>1</v>
      </c>
      <c r="AB278" s="5">
        <v>2243282.2400000002</v>
      </c>
    </row>
    <row r="279" spans="1:28">
      <c r="A279" s="5">
        <v>50</v>
      </c>
      <c r="B279" s="5">
        <v>0</v>
      </c>
      <c r="C279" s="5">
        <v>0</v>
      </c>
      <c r="D279" s="5">
        <v>1</v>
      </c>
      <c r="E279" s="5">
        <v>232</v>
      </c>
      <c r="F279" s="5">
        <f>ROUND(Source!BC263,O279)</f>
        <v>0</v>
      </c>
      <c r="G279" s="5" t="s">
        <v>208</v>
      </c>
      <c r="H279" s="5" t="s">
        <v>209</v>
      </c>
      <c r="I279" s="5"/>
      <c r="J279" s="5"/>
      <c r="K279" s="5">
        <v>232</v>
      </c>
      <c r="L279" s="5">
        <v>15</v>
      </c>
      <c r="M279" s="5">
        <v>3</v>
      </c>
      <c r="N279" s="5" t="s">
        <v>4</v>
      </c>
      <c r="O279" s="5">
        <v>2</v>
      </c>
      <c r="P279" s="5">
        <f>ROUND(Source!EU263,O279)</f>
        <v>0</v>
      </c>
      <c r="Q279" s="5"/>
      <c r="R279" s="5"/>
      <c r="S279" s="5"/>
      <c r="T279" s="5"/>
      <c r="U279" s="5"/>
      <c r="V279" s="5"/>
      <c r="W279" s="5">
        <v>0</v>
      </c>
      <c r="X279" s="5">
        <v>1</v>
      </c>
      <c r="Y279" s="5">
        <v>0</v>
      </c>
      <c r="Z279" s="5">
        <v>0</v>
      </c>
      <c r="AA279" s="5">
        <v>1</v>
      </c>
      <c r="AB279" s="5">
        <v>0</v>
      </c>
    </row>
    <row r="280" spans="1:28">
      <c r="A280" s="5">
        <v>50</v>
      </c>
      <c r="B280" s="5">
        <v>0</v>
      </c>
      <c r="C280" s="5">
        <v>0</v>
      </c>
      <c r="D280" s="5">
        <v>1</v>
      </c>
      <c r="E280" s="5">
        <v>214</v>
      </c>
      <c r="F280" s="5">
        <f>ROUND(Source!AS263,O280)</f>
        <v>1132111.58</v>
      </c>
      <c r="G280" s="5" t="s">
        <v>210</v>
      </c>
      <c r="H280" s="5" t="s">
        <v>211</v>
      </c>
      <c r="I280" s="5"/>
      <c r="J280" s="5"/>
      <c r="K280" s="5">
        <v>214</v>
      </c>
      <c r="L280" s="5">
        <v>16</v>
      </c>
      <c r="M280" s="5">
        <v>3</v>
      </c>
      <c r="N280" s="5" t="s">
        <v>4</v>
      </c>
      <c r="O280" s="5">
        <v>2</v>
      </c>
      <c r="P280" s="5">
        <f>ROUND(Source!EK263,O280)</f>
        <v>8974789.1500000004</v>
      </c>
      <c r="Q280" s="5"/>
      <c r="R280" s="5"/>
      <c r="S280" s="5"/>
      <c r="T280" s="5"/>
      <c r="U280" s="5"/>
      <c r="V280" s="5"/>
      <c r="W280" s="5">
        <v>913731.14</v>
      </c>
      <c r="X280" s="5">
        <v>1</v>
      </c>
      <c r="Y280" s="5">
        <v>913731.14</v>
      </c>
      <c r="Z280" s="5">
        <v>5925234.79</v>
      </c>
      <c r="AA280" s="5">
        <v>1</v>
      </c>
      <c r="AB280" s="5">
        <v>5925234.79</v>
      </c>
    </row>
    <row r="281" spans="1:28">
      <c r="A281" s="5">
        <v>50</v>
      </c>
      <c r="B281" s="5">
        <v>0</v>
      </c>
      <c r="C281" s="5">
        <v>0</v>
      </c>
      <c r="D281" s="5">
        <v>1</v>
      </c>
      <c r="E281" s="5">
        <v>215</v>
      </c>
      <c r="F281" s="5">
        <f>ROUND(Source!AT263,O281)</f>
        <v>1476815.55</v>
      </c>
      <c r="G281" s="5" t="s">
        <v>212</v>
      </c>
      <c r="H281" s="5" t="s">
        <v>213</v>
      </c>
      <c r="I281" s="5"/>
      <c r="J281" s="5"/>
      <c r="K281" s="5">
        <v>215</v>
      </c>
      <c r="L281" s="5">
        <v>17</v>
      </c>
      <c r="M281" s="5">
        <v>3</v>
      </c>
      <c r="N281" s="5" t="s">
        <v>4</v>
      </c>
      <c r="O281" s="5">
        <v>2</v>
      </c>
      <c r="P281" s="5">
        <f>ROUND(Source!EL263,O281)</f>
        <v>16259404.970000001</v>
      </c>
      <c r="Q281" s="5"/>
      <c r="R281" s="5"/>
      <c r="S281" s="5"/>
      <c r="T281" s="5"/>
      <c r="U281" s="5"/>
      <c r="V281" s="5"/>
      <c r="W281" s="5">
        <v>1247919.45</v>
      </c>
      <c r="X281" s="5">
        <v>1</v>
      </c>
      <c r="Y281" s="5">
        <v>1247919.45</v>
      </c>
      <c r="Z281" s="5">
        <v>13558726.439999999</v>
      </c>
      <c r="AA281" s="5">
        <v>1</v>
      </c>
      <c r="AB281" s="5">
        <v>13558726.439999999</v>
      </c>
    </row>
    <row r="282" spans="1:28">
      <c r="A282" s="5">
        <v>50</v>
      </c>
      <c r="B282" s="5">
        <v>0</v>
      </c>
      <c r="C282" s="5">
        <v>0</v>
      </c>
      <c r="D282" s="5">
        <v>1</v>
      </c>
      <c r="E282" s="5">
        <v>217</v>
      </c>
      <c r="F282" s="5">
        <f>ROUND(Source!AU263,O282)</f>
        <v>0</v>
      </c>
      <c r="G282" s="5" t="s">
        <v>214</v>
      </c>
      <c r="H282" s="5" t="s">
        <v>215</v>
      </c>
      <c r="I282" s="5"/>
      <c r="J282" s="5"/>
      <c r="K282" s="5">
        <v>217</v>
      </c>
      <c r="L282" s="5">
        <v>18</v>
      </c>
      <c r="M282" s="5">
        <v>3</v>
      </c>
      <c r="N282" s="5" t="s">
        <v>4</v>
      </c>
      <c r="O282" s="5">
        <v>2</v>
      </c>
      <c r="P282" s="5">
        <f>ROUND(Source!EM263,O282)</f>
        <v>0</v>
      </c>
      <c r="Q282" s="5"/>
      <c r="R282" s="5"/>
      <c r="S282" s="5"/>
      <c r="T282" s="5"/>
      <c r="U282" s="5"/>
      <c r="V282" s="5"/>
      <c r="W282" s="5">
        <v>0</v>
      </c>
      <c r="X282" s="5">
        <v>1</v>
      </c>
      <c r="Y282" s="5">
        <v>0</v>
      </c>
      <c r="Z282" s="5">
        <v>0</v>
      </c>
      <c r="AA282" s="5">
        <v>1</v>
      </c>
      <c r="AB282" s="5">
        <v>0</v>
      </c>
    </row>
    <row r="283" spans="1:28">
      <c r="A283" s="5">
        <v>50</v>
      </c>
      <c r="B283" s="5">
        <v>0</v>
      </c>
      <c r="C283" s="5">
        <v>0</v>
      </c>
      <c r="D283" s="5">
        <v>1</v>
      </c>
      <c r="E283" s="5">
        <v>230</v>
      </c>
      <c r="F283" s="5">
        <f>ROUND(Source!BA263,O283)</f>
        <v>0</v>
      </c>
      <c r="G283" s="5" t="s">
        <v>216</v>
      </c>
      <c r="H283" s="5" t="s">
        <v>217</v>
      </c>
      <c r="I283" s="5"/>
      <c r="J283" s="5"/>
      <c r="K283" s="5">
        <v>230</v>
      </c>
      <c r="L283" s="5">
        <v>19</v>
      </c>
      <c r="M283" s="5">
        <v>3</v>
      </c>
      <c r="N283" s="5" t="s">
        <v>4</v>
      </c>
      <c r="O283" s="5">
        <v>2</v>
      </c>
      <c r="P283" s="5">
        <f>ROUND(Source!ES263,O283)</f>
        <v>0</v>
      </c>
      <c r="Q283" s="5"/>
      <c r="R283" s="5"/>
      <c r="S283" s="5"/>
      <c r="T283" s="5"/>
      <c r="U283" s="5"/>
      <c r="V283" s="5"/>
      <c r="W283" s="5">
        <v>0</v>
      </c>
      <c r="X283" s="5">
        <v>1</v>
      </c>
      <c r="Y283" s="5">
        <v>0</v>
      </c>
      <c r="Z283" s="5">
        <v>0</v>
      </c>
      <c r="AA283" s="5">
        <v>1</v>
      </c>
      <c r="AB283" s="5">
        <v>0</v>
      </c>
    </row>
    <row r="284" spans="1:28">
      <c r="A284" s="5">
        <v>50</v>
      </c>
      <c r="B284" s="5">
        <v>0</v>
      </c>
      <c r="C284" s="5">
        <v>0</v>
      </c>
      <c r="D284" s="5">
        <v>1</v>
      </c>
      <c r="E284" s="5">
        <v>206</v>
      </c>
      <c r="F284" s="5">
        <f>ROUND(Source!T263,O284)</f>
        <v>0</v>
      </c>
      <c r="G284" s="5" t="s">
        <v>218</v>
      </c>
      <c r="H284" s="5" t="s">
        <v>219</v>
      </c>
      <c r="I284" s="5"/>
      <c r="J284" s="5"/>
      <c r="K284" s="5">
        <v>206</v>
      </c>
      <c r="L284" s="5">
        <v>20</v>
      </c>
      <c r="M284" s="5">
        <v>3</v>
      </c>
      <c r="N284" s="5" t="s">
        <v>4</v>
      </c>
      <c r="O284" s="5">
        <v>2</v>
      </c>
      <c r="P284" s="5">
        <f>ROUND(Source!DL263,O284)</f>
        <v>0</v>
      </c>
      <c r="Q284" s="5"/>
      <c r="R284" s="5"/>
      <c r="S284" s="5"/>
      <c r="T284" s="5"/>
      <c r="U284" s="5"/>
      <c r="V284" s="5"/>
      <c r="W284" s="5">
        <v>0</v>
      </c>
      <c r="X284" s="5">
        <v>1</v>
      </c>
      <c r="Y284" s="5">
        <v>0</v>
      </c>
      <c r="Z284" s="5">
        <v>0</v>
      </c>
      <c r="AA284" s="5">
        <v>1</v>
      </c>
      <c r="AB284" s="5">
        <v>0</v>
      </c>
    </row>
    <row r="285" spans="1:28">
      <c r="A285" s="5">
        <v>50</v>
      </c>
      <c r="B285" s="5">
        <v>0</v>
      </c>
      <c r="C285" s="5">
        <v>0</v>
      </c>
      <c r="D285" s="5">
        <v>1</v>
      </c>
      <c r="E285" s="5">
        <v>207</v>
      </c>
      <c r="F285" s="5">
        <f>Source!U263</f>
        <v>5034.1341373400001</v>
      </c>
      <c r="G285" s="5" t="s">
        <v>220</v>
      </c>
      <c r="H285" s="5" t="s">
        <v>221</v>
      </c>
      <c r="I285" s="5"/>
      <c r="J285" s="5"/>
      <c r="K285" s="5">
        <v>207</v>
      </c>
      <c r="L285" s="5">
        <v>21</v>
      </c>
      <c r="M285" s="5">
        <v>3</v>
      </c>
      <c r="N285" s="5" t="s">
        <v>4</v>
      </c>
      <c r="O285" s="5">
        <v>-1</v>
      </c>
      <c r="P285" s="5">
        <f>Source!DM263</f>
        <v>5034.1341373400001</v>
      </c>
      <c r="Q285" s="5"/>
      <c r="R285" s="5"/>
      <c r="S285" s="5"/>
      <c r="T285" s="5"/>
      <c r="U285" s="5"/>
      <c r="V285" s="5"/>
      <c r="W285" s="5">
        <v>3922.3488198399996</v>
      </c>
      <c r="X285" s="5">
        <v>1</v>
      </c>
      <c r="Y285" s="5">
        <v>3922.3488198399996</v>
      </c>
      <c r="Z285" s="5">
        <v>3922.3488198399996</v>
      </c>
      <c r="AA285" s="5">
        <v>1</v>
      </c>
      <c r="AB285" s="5">
        <v>3922.3488198399996</v>
      </c>
    </row>
    <row r="286" spans="1:28">
      <c r="A286" s="5">
        <v>50</v>
      </c>
      <c r="B286" s="5">
        <v>0</v>
      </c>
      <c r="C286" s="5">
        <v>0</v>
      </c>
      <c r="D286" s="5">
        <v>1</v>
      </c>
      <c r="E286" s="5">
        <v>208</v>
      </c>
      <c r="F286" s="5">
        <f>Source!V263</f>
        <v>0</v>
      </c>
      <c r="G286" s="5" t="s">
        <v>222</v>
      </c>
      <c r="H286" s="5" t="s">
        <v>223</v>
      </c>
      <c r="I286" s="5"/>
      <c r="J286" s="5"/>
      <c r="K286" s="5">
        <v>208</v>
      </c>
      <c r="L286" s="5">
        <v>22</v>
      </c>
      <c r="M286" s="5">
        <v>3</v>
      </c>
      <c r="N286" s="5" t="s">
        <v>4</v>
      </c>
      <c r="O286" s="5">
        <v>-1</v>
      </c>
      <c r="P286" s="5">
        <f>Source!DN263</f>
        <v>0</v>
      </c>
      <c r="Q286" s="5"/>
      <c r="R286" s="5"/>
      <c r="S286" s="5"/>
      <c r="T286" s="5"/>
      <c r="U286" s="5"/>
      <c r="V286" s="5"/>
      <c r="W286" s="5">
        <v>0</v>
      </c>
      <c r="X286" s="5">
        <v>1</v>
      </c>
      <c r="Y286" s="5">
        <v>0</v>
      </c>
      <c r="Z286" s="5">
        <v>0</v>
      </c>
      <c r="AA286" s="5">
        <v>1</v>
      </c>
      <c r="AB286" s="5">
        <v>0</v>
      </c>
    </row>
    <row r="287" spans="1:28">
      <c r="A287" s="5">
        <v>50</v>
      </c>
      <c r="B287" s="5">
        <v>0</v>
      </c>
      <c r="C287" s="5">
        <v>0</v>
      </c>
      <c r="D287" s="5">
        <v>1</v>
      </c>
      <c r="E287" s="5">
        <v>209</v>
      </c>
      <c r="F287" s="5">
        <f>ROUND(Source!W263,O287)</f>
        <v>0</v>
      </c>
      <c r="G287" s="5" t="s">
        <v>224</v>
      </c>
      <c r="H287" s="5" t="s">
        <v>225</v>
      </c>
      <c r="I287" s="5"/>
      <c r="J287" s="5"/>
      <c r="K287" s="5">
        <v>209</v>
      </c>
      <c r="L287" s="5">
        <v>23</v>
      </c>
      <c r="M287" s="5">
        <v>3</v>
      </c>
      <c r="N287" s="5" t="s">
        <v>4</v>
      </c>
      <c r="O287" s="5">
        <v>2</v>
      </c>
      <c r="P287" s="5">
        <f>ROUND(Source!DO263,O287)</f>
        <v>0</v>
      </c>
      <c r="Q287" s="5"/>
      <c r="R287" s="5"/>
      <c r="S287" s="5"/>
      <c r="T287" s="5"/>
      <c r="U287" s="5"/>
      <c r="V287" s="5"/>
      <c r="W287" s="5">
        <v>0</v>
      </c>
      <c r="X287" s="5">
        <v>1</v>
      </c>
      <c r="Y287" s="5">
        <v>0</v>
      </c>
      <c r="Z287" s="5">
        <v>0</v>
      </c>
      <c r="AA287" s="5">
        <v>1</v>
      </c>
      <c r="AB287" s="5">
        <v>0</v>
      </c>
    </row>
    <row r="288" spans="1:28">
      <c r="A288" s="5">
        <v>50</v>
      </c>
      <c r="B288" s="5">
        <v>0</v>
      </c>
      <c r="C288" s="5">
        <v>0</v>
      </c>
      <c r="D288" s="5">
        <v>1</v>
      </c>
      <c r="E288" s="5">
        <v>233</v>
      </c>
      <c r="F288" s="5">
        <f>ROUND(Source!BD263,O288)</f>
        <v>0</v>
      </c>
      <c r="G288" s="5" t="s">
        <v>226</v>
      </c>
      <c r="H288" s="5" t="s">
        <v>227</v>
      </c>
      <c r="I288" s="5"/>
      <c r="J288" s="5"/>
      <c r="K288" s="5">
        <v>233</v>
      </c>
      <c r="L288" s="5">
        <v>24</v>
      </c>
      <c r="M288" s="5">
        <v>3</v>
      </c>
      <c r="N288" s="5" t="s">
        <v>4</v>
      </c>
      <c r="O288" s="5">
        <v>2</v>
      </c>
      <c r="P288" s="5">
        <f>ROUND(Source!EV263,O288)</f>
        <v>0</v>
      </c>
      <c r="Q288" s="5"/>
      <c r="R288" s="5"/>
      <c r="S288" s="5"/>
      <c r="T288" s="5"/>
      <c r="U288" s="5"/>
      <c r="V288" s="5"/>
      <c r="W288" s="5">
        <v>0</v>
      </c>
      <c r="X288" s="5">
        <v>1</v>
      </c>
      <c r="Y288" s="5">
        <v>0</v>
      </c>
      <c r="Z288" s="5">
        <v>0</v>
      </c>
      <c r="AA288" s="5">
        <v>1</v>
      </c>
      <c r="AB288" s="5">
        <v>0</v>
      </c>
    </row>
    <row r="289" spans="1:50">
      <c r="A289" s="5">
        <v>50</v>
      </c>
      <c r="B289" s="5">
        <v>0</v>
      </c>
      <c r="C289" s="5">
        <v>0</v>
      </c>
      <c r="D289" s="5">
        <v>1</v>
      </c>
      <c r="E289" s="5">
        <v>210</v>
      </c>
      <c r="F289" s="5">
        <f>ROUND(Source!X263,O289)</f>
        <v>66003.429999999993</v>
      </c>
      <c r="G289" s="5" t="s">
        <v>228</v>
      </c>
      <c r="H289" s="5" t="s">
        <v>229</v>
      </c>
      <c r="I289" s="5"/>
      <c r="J289" s="5"/>
      <c r="K289" s="5">
        <v>210</v>
      </c>
      <c r="L289" s="5">
        <v>25</v>
      </c>
      <c r="M289" s="5">
        <v>3</v>
      </c>
      <c r="N289" s="5" t="s">
        <v>4</v>
      </c>
      <c r="O289" s="5">
        <v>2</v>
      </c>
      <c r="P289" s="5">
        <f>ROUND(Source!DP263,O289)</f>
        <v>2537504.4300000002</v>
      </c>
      <c r="Q289" s="5"/>
      <c r="R289" s="5"/>
      <c r="S289" s="5"/>
      <c r="T289" s="5"/>
      <c r="U289" s="5"/>
      <c r="V289" s="5"/>
      <c r="W289" s="5">
        <v>51323.45</v>
      </c>
      <c r="X289" s="5">
        <v>1</v>
      </c>
      <c r="Y289" s="5">
        <v>51323.45</v>
      </c>
      <c r="Z289" s="5">
        <v>1973298.64</v>
      </c>
      <c r="AA289" s="5">
        <v>1</v>
      </c>
      <c r="AB289" s="5">
        <v>1973298.64</v>
      </c>
    </row>
    <row r="290" spans="1:50">
      <c r="A290" s="5">
        <v>50</v>
      </c>
      <c r="B290" s="5">
        <v>0</v>
      </c>
      <c r="C290" s="5">
        <v>0</v>
      </c>
      <c r="D290" s="5">
        <v>1</v>
      </c>
      <c r="E290" s="5">
        <v>211</v>
      </c>
      <c r="F290" s="5">
        <f>ROUND(Source!Y263,O290)</f>
        <v>48000.72</v>
      </c>
      <c r="G290" s="5" t="s">
        <v>230</v>
      </c>
      <c r="H290" s="5" t="s">
        <v>231</v>
      </c>
      <c r="I290" s="5"/>
      <c r="J290" s="5"/>
      <c r="K290" s="5">
        <v>211</v>
      </c>
      <c r="L290" s="5">
        <v>26</v>
      </c>
      <c r="M290" s="5">
        <v>3</v>
      </c>
      <c r="N290" s="5" t="s">
        <v>4</v>
      </c>
      <c r="O290" s="5">
        <v>2</v>
      </c>
      <c r="P290" s="5">
        <f>ROUND(Source!DQ263,O290)</f>
        <v>1276391.42</v>
      </c>
      <c r="Q290" s="5"/>
      <c r="R290" s="5"/>
      <c r="S290" s="5"/>
      <c r="T290" s="5"/>
      <c r="U290" s="5"/>
      <c r="V290" s="5"/>
      <c r="W290" s="5">
        <v>36147.160000000003</v>
      </c>
      <c r="X290" s="5">
        <v>1</v>
      </c>
      <c r="Y290" s="5">
        <v>36147.160000000003</v>
      </c>
      <c r="Z290" s="5">
        <v>968322.25</v>
      </c>
      <c r="AA290" s="5">
        <v>1</v>
      </c>
      <c r="AB290" s="5">
        <v>968322.25</v>
      </c>
    </row>
    <row r="291" spans="1:50">
      <c r="A291" s="5">
        <v>50</v>
      </c>
      <c r="B291" s="5">
        <v>0</v>
      </c>
      <c r="C291" s="5">
        <v>0</v>
      </c>
      <c r="D291" s="5">
        <v>1</v>
      </c>
      <c r="E291" s="5">
        <v>224</v>
      </c>
      <c r="F291" s="5">
        <f>ROUND(Source!AR263,O291)</f>
        <v>2608927.13</v>
      </c>
      <c r="G291" s="5" t="s">
        <v>232</v>
      </c>
      <c r="H291" s="5" t="s">
        <v>233</v>
      </c>
      <c r="I291" s="5"/>
      <c r="J291" s="5"/>
      <c r="K291" s="5">
        <v>224</v>
      </c>
      <c r="L291" s="5">
        <v>27</v>
      </c>
      <c r="M291" s="5">
        <v>3</v>
      </c>
      <c r="N291" s="5" t="s">
        <v>4</v>
      </c>
      <c r="O291" s="5">
        <v>2</v>
      </c>
      <c r="P291" s="5">
        <f>ROUND(Source!EJ263,O291)</f>
        <v>25234194.120000001</v>
      </c>
      <c r="Q291" s="5"/>
      <c r="R291" s="5"/>
      <c r="S291" s="5"/>
      <c r="T291" s="5"/>
      <c r="U291" s="5"/>
      <c r="V291" s="5"/>
      <c r="W291" s="5">
        <v>2161650.59</v>
      </c>
      <c r="X291" s="5">
        <v>1</v>
      </c>
      <c r="Y291" s="5">
        <v>2161650.59</v>
      </c>
      <c r="Z291" s="5">
        <v>19483961.23</v>
      </c>
      <c r="AA291" s="5">
        <v>1</v>
      </c>
      <c r="AB291" s="5">
        <v>19483961.23</v>
      </c>
    </row>
    <row r="292" spans="1:50">
      <c r="A292" s="5">
        <v>50</v>
      </c>
      <c r="B292" s="5">
        <v>1</v>
      </c>
      <c r="C292" s="5">
        <v>0</v>
      </c>
      <c r="D292" s="5">
        <v>2</v>
      </c>
      <c r="E292" s="5">
        <v>0</v>
      </c>
      <c r="F292" s="5">
        <f>F291-F293-F294</f>
        <v>1132111.5799999998</v>
      </c>
      <c r="G292" s="5" t="s">
        <v>306</v>
      </c>
      <c r="H292" s="5" t="s">
        <v>18</v>
      </c>
      <c r="I292" s="5"/>
      <c r="J292" s="5"/>
      <c r="K292" s="5">
        <v>212</v>
      </c>
      <c r="L292" s="5">
        <v>28</v>
      </c>
      <c r="M292" s="5">
        <v>0</v>
      </c>
      <c r="N292" s="5" t="s">
        <v>4</v>
      </c>
      <c r="O292" s="5">
        <v>-1</v>
      </c>
      <c r="P292" s="5">
        <f>P291-P293-P294</f>
        <v>8974789.1500000004</v>
      </c>
      <c r="Q292" s="5"/>
      <c r="R292" s="5"/>
      <c r="S292" s="5"/>
      <c r="T292" s="5"/>
      <c r="U292" s="5"/>
      <c r="V292" s="5"/>
      <c r="W292" s="5">
        <v>913731.14</v>
      </c>
      <c r="X292" s="5">
        <v>1</v>
      </c>
      <c r="Y292" s="5">
        <v>913731.14</v>
      </c>
      <c r="Z292" s="5">
        <v>5925234.79</v>
      </c>
      <c r="AA292" s="5">
        <v>1</v>
      </c>
      <c r="AB292" s="5">
        <v>5925234.79</v>
      </c>
    </row>
    <row r="293" spans="1:50">
      <c r="A293" s="5">
        <v>50</v>
      </c>
      <c r="B293" s="5">
        <v>1</v>
      </c>
      <c r="C293" s="5">
        <v>0</v>
      </c>
      <c r="D293" s="5">
        <v>2</v>
      </c>
      <c r="E293" s="5">
        <v>0</v>
      </c>
      <c r="F293" s="5">
        <f>ROUND(F251,O293)</f>
        <v>1476815.55</v>
      </c>
      <c r="G293" s="5" t="s">
        <v>307</v>
      </c>
      <c r="H293" s="5" t="s">
        <v>234</v>
      </c>
      <c r="I293" s="5"/>
      <c r="J293" s="5"/>
      <c r="K293" s="5">
        <v>212</v>
      </c>
      <c r="L293" s="5">
        <v>29</v>
      </c>
      <c r="M293" s="5">
        <v>0</v>
      </c>
      <c r="N293" s="5" t="s">
        <v>4</v>
      </c>
      <c r="O293" s="5">
        <v>2</v>
      </c>
      <c r="P293" s="5">
        <f>ROUND(P251,O293)</f>
        <v>16259404.970000001</v>
      </c>
      <c r="Q293" s="5"/>
      <c r="R293" s="5"/>
      <c r="S293" s="5"/>
      <c r="T293" s="5"/>
      <c r="U293" s="5"/>
      <c r="V293" s="5"/>
      <c r="W293" s="5">
        <v>1247919.45</v>
      </c>
      <c r="X293" s="5">
        <v>1</v>
      </c>
      <c r="Y293" s="5">
        <v>1247919.45</v>
      </c>
      <c r="Z293" s="5">
        <v>13558726.439999999</v>
      </c>
      <c r="AA293" s="5">
        <v>1</v>
      </c>
      <c r="AB293" s="5">
        <v>13558726.439999999</v>
      </c>
    </row>
    <row r="294" spans="1:50">
      <c r="A294" s="5">
        <v>50</v>
      </c>
      <c r="B294" s="5">
        <v>1</v>
      </c>
      <c r="C294" s="5">
        <v>0</v>
      </c>
      <c r="D294" s="5">
        <v>2</v>
      </c>
      <c r="E294" s="5">
        <v>0</v>
      </c>
      <c r="F294" s="5">
        <f>ROUND(F252,O294)</f>
        <v>0</v>
      </c>
      <c r="G294" s="5" t="s">
        <v>308</v>
      </c>
      <c r="H294" s="5" t="s">
        <v>309</v>
      </c>
      <c r="I294" s="5"/>
      <c r="J294" s="5"/>
      <c r="K294" s="5">
        <v>212</v>
      </c>
      <c r="L294" s="5">
        <v>30</v>
      </c>
      <c r="M294" s="5">
        <v>0</v>
      </c>
      <c r="N294" s="5" t="s">
        <v>4</v>
      </c>
      <c r="O294" s="5">
        <v>2</v>
      </c>
      <c r="P294" s="5">
        <f>ROUND(P252,O294)</f>
        <v>0</v>
      </c>
      <c r="Q294" s="5"/>
      <c r="R294" s="5"/>
      <c r="S294" s="5"/>
      <c r="T294" s="5"/>
      <c r="U294" s="5"/>
      <c r="V294" s="5"/>
      <c r="W294" s="5">
        <v>0</v>
      </c>
      <c r="X294" s="5">
        <v>1</v>
      </c>
      <c r="Y294" s="5">
        <v>0</v>
      </c>
      <c r="Z294" s="5">
        <v>0</v>
      </c>
      <c r="AA294" s="5">
        <v>1</v>
      </c>
      <c r="AB294" s="5">
        <v>0</v>
      </c>
    </row>
    <row r="297" spans="1:50">
      <c r="A297">
        <v>70</v>
      </c>
      <c r="B297">
        <v>1</v>
      </c>
      <c r="D297">
        <v>1</v>
      </c>
      <c r="E297" t="s">
        <v>310</v>
      </c>
      <c r="F297" t="s">
        <v>311</v>
      </c>
      <c r="G297">
        <v>0</v>
      </c>
      <c r="H297">
        <v>0</v>
      </c>
      <c r="I297" t="s">
        <v>4</v>
      </c>
      <c r="J297">
        <v>1</v>
      </c>
      <c r="K297">
        <v>0</v>
      </c>
      <c r="L297" t="s">
        <v>4</v>
      </c>
      <c r="M297" t="s">
        <v>4</v>
      </c>
      <c r="N297">
        <v>0</v>
      </c>
      <c r="O297">
        <v>0</v>
      </c>
      <c r="P297" t="s">
        <v>4</v>
      </c>
    </row>
    <row r="298" spans="1:50">
      <c r="A298">
        <v>70</v>
      </c>
      <c r="B298">
        <v>1</v>
      </c>
      <c r="D298">
        <v>2</v>
      </c>
      <c r="E298" t="s">
        <v>312</v>
      </c>
      <c r="F298" t="s">
        <v>313</v>
      </c>
      <c r="G298">
        <v>1</v>
      </c>
      <c r="H298">
        <v>0</v>
      </c>
      <c r="I298" t="s">
        <v>4</v>
      </c>
      <c r="J298">
        <v>1</v>
      </c>
      <c r="K298">
        <v>0</v>
      </c>
      <c r="L298" t="s">
        <v>4</v>
      </c>
      <c r="M298" t="s">
        <v>4</v>
      </c>
      <c r="N298">
        <v>0</v>
      </c>
      <c r="O298">
        <v>1</v>
      </c>
      <c r="P298" t="s">
        <v>4</v>
      </c>
    </row>
    <row r="300" spans="1:50">
      <c r="A300">
        <v>-1</v>
      </c>
    </row>
    <row r="302" spans="1:50">
      <c r="A302" s="4">
        <v>75</v>
      </c>
      <c r="B302" s="4" t="s">
        <v>314</v>
      </c>
      <c r="C302" s="4">
        <v>2025</v>
      </c>
      <c r="D302" s="4">
        <v>0</v>
      </c>
      <c r="E302" s="4">
        <v>1</v>
      </c>
      <c r="F302" s="4"/>
      <c r="G302" s="4">
        <v>0</v>
      </c>
      <c r="H302" s="4">
        <v>2</v>
      </c>
      <c r="I302" s="4">
        <v>1</v>
      </c>
      <c r="J302" s="4">
        <v>1</v>
      </c>
      <c r="K302" s="4">
        <v>95</v>
      </c>
      <c r="L302" s="4">
        <v>65</v>
      </c>
      <c r="M302" s="4">
        <v>1</v>
      </c>
      <c r="N302" s="4">
        <v>70335976</v>
      </c>
      <c r="O302" s="4">
        <v>1</v>
      </c>
    </row>
    <row r="303" spans="1:50">
      <c r="A303" s="6">
        <v>1</v>
      </c>
      <c r="B303" s="6" t="s">
        <v>315</v>
      </c>
      <c r="C303" s="6" t="s">
        <v>316</v>
      </c>
      <c r="D303" s="6">
        <v>2025</v>
      </c>
      <c r="E303" s="6">
        <v>1</v>
      </c>
      <c r="F303" s="6">
        <v>1</v>
      </c>
      <c r="G303" s="6">
        <v>1</v>
      </c>
      <c r="H303" s="6">
        <v>0</v>
      </c>
      <c r="I303" s="6">
        <v>2</v>
      </c>
      <c r="J303" s="6">
        <v>1</v>
      </c>
      <c r="K303" s="6">
        <v>1</v>
      </c>
      <c r="L303" s="6">
        <v>1</v>
      </c>
      <c r="M303" s="6">
        <v>1</v>
      </c>
      <c r="N303" s="6">
        <v>1</v>
      </c>
      <c r="O303" s="6">
        <v>1</v>
      </c>
      <c r="P303" s="6">
        <v>1</v>
      </c>
      <c r="Q303" s="6">
        <v>1</v>
      </c>
      <c r="R303" s="6" t="s">
        <v>4</v>
      </c>
      <c r="S303" s="6" t="s">
        <v>4</v>
      </c>
      <c r="T303" s="6" t="s">
        <v>4</v>
      </c>
      <c r="U303" s="6" t="s">
        <v>4</v>
      </c>
      <c r="V303" s="6" t="s">
        <v>4</v>
      </c>
      <c r="W303" s="6" t="s">
        <v>4</v>
      </c>
      <c r="X303" s="6" t="s">
        <v>4</v>
      </c>
      <c r="Y303" s="6" t="s">
        <v>4</v>
      </c>
      <c r="Z303" s="6" t="s">
        <v>4</v>
      </c>
      <c r="AA303" s="6" t="s">
        <v>317</v>
      </c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>
        <v>70335977</v>
      </c>
      <c r="AO303" s="6"/>
      <c r="AP303" s="6"/>
      <c r="AQ303" s="6"/>
      <c r="AR303" s="6"/>
      <c r="AS303" s="6"/>
      <c r="AT303" s="6"/>
      <c r="AU303" s="6"/>
      <c r="AV303" s="6"/>
      <c r="AW303" s="6"/>
      <c r="AX303" s="6"/>
    </row>
    <row r="304" spans="1:50">
      <c r="A304" s="6">
        <v>1</v>
      </c>
      <c r="B304" s="6" t="s">
        <v>315</v>
      </c>
      <c r="C304" s="6" t="s">
        <v>318</v>
      </c>
      <c r="D304" s="6">
        <v>2025</v>
      </c>
      <c r="E304" s="6">
        <v>1</v>
      </c>
      <c r="F304" s="6">
        <v>1</v>
      </c>
      <c r="G304" s="6">
        <v>1</v>
      </c>
      <c r="H304" s="6">
        <v>0</v>
      </c>
      <c r="I304" s="6">
        <v>2</v>
      </c>
      <c r="J304" s="6">
        <v>1</v>
      </c>
      <c r="K304" s="6">
        <v>1</v>
      </c>
      <c r="L304" s="6">
        <v>1</v>
      </c>
      <c r="M304" s="6">
        <v>1</v>
      </c>
      <c r="N304" s="6">
        <v>1</v>
      </c>
      <c r="O304" s="6">
        <v>1</v>
      </c>
      <c r="P304" s="6">
        <v>1</v>
      </c>
      <c r="Q304" s="6">
        <v>1</v>
      </c>
      <c r="R304" s="6" t="s">
        <v>4</v>
      </c>
      <c r="S304" s="6" t="s">
        <v>4</v>
      </c>
      <c r="T304" s="6" t="s">
        <v>4</v>
      </c>
      <c r="U304" s="6" t="s">
        <v>4</v>
      </c>
      <c r="V304" s="6" t="s">
        <v>4</v>
      </c>
      <c r="W304" s="6" t="s">
        <v>4</v>
      </c>
      <c r="X304" s="6" t="s">
        <v>4</v>
      </c>
      <c r="Y304" s="6" t="s">
        <v>4</v>
      </c>
      <c r="Z304" s="6" t="s">
        <v>4</v>
      </c>
      <c r="AA304" s="6" t="s">
        <v>319</v>
      </c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>
        <v>70335978</v>
      </c>
      <c r="AO304" s="6"/>
      <c r="AP304" s="6"/>
      <c r="AQ304" s="6"/>
      <c r="AR304" s="6"/>
      <c r="AS304" s="6"/>
      <c r="AT304" s="6"/>
      <c r="AU304" s="6"/>
      <c r="AV304" s="6"/>
      <c r="AW304" s="6"/>
      <c r="AX304" s="6"/>
    </row>
    <row r="305" spans="1:15">
      <c r="A305" s="4">
        <v>75</v>
      </c>
      <c r="B305" s="4" t="s">
        <v>320</v>
      </c>
      <c r="C305" s="4">
        <v>2000</v>
      </c>
      <c r="D305" s="4">
        <v>0</v>
      </c>
      <c r="E305" s="4">
        <v>1</v>
      </c>
      <c r="F305" s="4">
        <v>0</v>
      </c>
      <c r="G305" s="4">
        <v>0</v>
      </c>
      <c r="H305" s="4">
        <v>1</v>
      </c>
      <c r="I305" s="4">
        <v>0</v>
      </c>
      <c r="J305" s="4">
        <v>1</v>
      </c>
      <c r="K305" s="4">
        <v>98</v>
      </c>
      <c r="L305" s="4">
        <v>77</v>
      </c>
      <c r="M305" s="4">
        <v>0</v>
      </c>
      <c r="N305" s="4">
        <v>70335979</v>
      </c>
      <c r="O305" s="4">
        <v>2</v>
      </c>
    </row>
    <row r="309" spans="1:15">
      <c r="A309">
        <v>65</v>
      </c>
      <c r="C309">
        <v>1</v>
      </c>
      <c r="D309">
        <v>0</v>
      </c>
      <c r="E309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C57"/>
  <sheetViews>
    <sheetView workbookViewId="0"/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321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4</v>
      </c>
      <c r="I12" s="1">
        <v>0</v>
      </c>
      <c r="J12" s="1" t="s">
        <v>4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4</v>
      </c>
      <c r="V12" s="1">
        <v>0</v>
      </c>
      <c r="W12" s="1" t="s">
        <v>4</v>
      </c>
      <c r="X12" s="1" t="s">
        <v>4</v>
      </c>
      <c r="Y12" s="1" t="s">
        <v>4</v>
      </c>
      <c r="Z12" s="1" t="s">
        <v>4</v>
      </c>
      <c r="AA12" s="1" t="s">
        <v>4</v>
      </c>
      <c r="AB12" s="1" t="s">
        <v>4</v>
      </c>
      <c r="AC12" s="1" t="s">
        <v>4</v>
      </c>
      <c r="AD12" s="1" t="s">
        <v>4</v>
      </c>
      <c r="AE12" s="1" t="s">
        <v>4</v>
      </c>
      <c r="AF12" s="1" t="s">
        <v>4</v>
      </c>
      <c r="AG12" s="1" t="s">
        <v>4</v>
      </c>
      <c r="AH12" s="1" t="s">
        <v>4</v>
      </c>
      <c r="AI12" s="1" t="s">
        <v>4</v>
      </c>
      <c r="AJ12" s="1" t="s">
        <v>4</v>
      </c>
      <c r="AK12" s="1"/>
      <c r="AL12" s="1" t="s">
        <v>4</v>
      </c>
      <c r="AM12" s="1" t="s">
        <v>4</v>
      </c>
      <c r="AN12" s="1" t="s">
        <v>4</v>
      </c>
      <c r="AO12" s="1"/>
      <c r="AP12" s="1" t="s">
        <v>4</v>
      </c>
      <c r="AQ12" s="1" t="s">
        <v>4</v>
      </c>
      <c r="AR12" s="1" t="s">
        <v>4</v>
      </c>
      <c r="AS12" s="1"/>
      <c r="AT12" s="1"/>
      <c r="AU12" s="1"/>
      <c r="AV12" s="1"/>
      <c r="AW12" s="1"/>
      <c r="AX12" s="1" t="s">
        <v>4</v>
      </c>
      <c r="AY12" s="1" t="s">
        <v>4</v>
      </c>
      <c r="AZ12" s="1" t="s">
        <v>4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4</v>
      </c>
      <c r="CJ12" s="1" t="s">
        <v>4</v>
      </c>
      <c r="CK12" s="1">
        <v>75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4</v>
      </c>
      <c r="DA12" s="1" t="s">
        <v>4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>
      <c r="A14" s="1">
        <v>22</v>
      </c>
      <c r="B14" s="1">
        <v>1</v>
      </c>
      <c r="C14" s="1">
        <v>0</v>
      </c>
      <c r="D14" s="1">
        <v>70335976</v>
      </c>
      <c r="E14" s="1">
        <v>70335979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>
      <c r="A16" s="7">
        <v>3</v>
      </c>
      <c r="B16" s="7">
        <v>0</v>
      </c>
      <c r="C16" s="7" t="s">
        <v>14</v>
      </c>
      <c r="D16" s="7" t="s">
        <v>15</v>
      </c>
      <c r="E16" s="8">
        <f>ROUND((Source!P250)/1000,2)</f>
        <v>8974.7900000000009</v>
      </c>
      <c r="F16" s="8">
        <f>ROUND((Source!P251)/1000,2)</f>
        <v>16259.4</v>
      </c>
      <c r="G16" s="8">
        <f>ROUND((Source!P242)/1000,2)</f>
        <v>0</v>
      </c>
      <c r="H16" s="8">
        <f>ROUND((Source!P252)/1000+(Source!P253)/1000,2)</f>
        <v>0</v>
      </c>
      <c r="I16" s="8">
        <f>E16+F16+G16+H16</f>
        <v>25234.190000000002</v>
      </c>
      <c r="J16" s="8">
        <f>ROUND((Source!P248+Source!P247)/1000,2)</f>
        <v>2996.46</v>
      </c>
      <c r="T16" s="9">
        <f>ROUND((Source!F250)/1000,2)</f>
        <v>1132.1099999999999</v>
      </c>
      <c r="U16" s="9">
        <f>ROUND((Source!F251)/1000,2)</f>
        <v>1476.82</v>
      </c>
      <c r="V16" s="9">
        <f>ROUND((Source!F242)/1000,2)</f>
        <v>0</v>
      </c>
      <c r="W16" s="9">
        <f>ROUND((Source!F252)/1000+(Source!F253)/1000,2)</f>
        <v>0</v>
      </c>
      <c r="X16" s="9">
        <f>T16+U16+V16+W16</f>
        <v>2608.9299999999998</v>
      </c>
      <c r="Y16" s="9">
        <f>ROUND((Source!F248+Source!F247)/1000,2)</f>
        <v>64.209999999999994</v>
      </c>
      <c r="AI16" s="7">
        <v>0</v>
      </c>
      <c r="AJ16" s="7">
        <v>-1</v>
      </c>
      <c r="AK16" s="7" t="s">
        <v>589</v>
      </c>
      <c r="AL16" s="7" t="s">
        <v>4</v>
      </c>
      <c r="AM16" s="7" t="s">
        <v>4</v>
      </c>
      <c r="AN16" s="7">
        <v>0</v>
      </c>
      <c r="AO16" s="7" t="s">
        <v>4</v>
      </c>
      <c r="AP16" s="7" t="s">
        <v>4</v>
      </c>
      <c r="AT16" s="8">
        <v>16457674.25</v>
      </c>
      <c r="AU16" s="8">
        <v>14070831.560000001</v>
      </c>
      <c r="AV16" s="8">
        <v>0</v>
      </c>
      <c r="AW16" s="8">
        <v>0</v>
      </c>
      <c r="AX16" s="8">
        <v>0</v>
      </c>
      <c r="AY16" s="8">
        <v>143560.45000000001</v>
      </c>
      <c r="AZ16" s="8">
        <v>52916.3</v>
      </c>
      <c r="BA16" s="8">
        <v>2243282.2400000002</v>
      </c>
      <c r="BB16" s="8">
        <v>5925234.79</v>
      </c>
      <c r="BC16" s="8">
        <v>13558726.439999999</v>
      </c>
      <c r="BD16" s="8">
        <v>0</v>
      </c>
      <c r="BE16" s="8">
        <v>0</v>
      </c>
      <c r="BF16" s="8">
        <v>3922.3488198399996</v>
      </c>
      <c r="BG16" s="8">
        <v>0</v>
      </c>
      <c r="BH16" s="8">
        <v>0</v>
      </c>
      <c r="BI16" s="8">
        <v>1973298.64</v>
      </c>
      <c r="BJ16" s="8">
        <v>968322.25</v>
      </c>
      <c r="BK16" s="8">
        <v>19483961.23</v>
      </c>
      <c r="BR16" s="9">
        <v>2072195.74</v>
      </c>
      <c r="BS16" s="9">
        <v>2013445.32</v>
      </c>
      <c r="BT16" s="9">
        <v>0</v>
      </c>
      <c r="BU16" s="9">
        <v>0</v>
      </c>
      <c r="BV16" s="9">
        <v>0</v>
      </c>
      <c r="BW16" s="9">
        <v>10683.52</v>
      </c>
      <c r="BX16" s="9">
        <v>1133.8399999999999</v>
      </c>
      <c r="BY16" s="9">
        <v>48066.9</v>
      </c>
      <c r="BZ16" s="9">
        <v>913731.14</v>
      </c>
      <c r="CA16" s="9">
        <v>1247919.45</v>
      </c>
      <c r="CB16" s="9">
        <v>0</v>
      </c>
      <c r="CC16" s="9">
        <v>0</v>
      </c>
      <c r="CD16" s="9">
        <v>3922.3488198399996</v>
      </c>
      <c r="CE16" s="9">
        <v>0</v>
      </c>
      <c r="CF16" s="9">
        <v>0</v>
      </c>
      <c r="CG16" s="9">
        <v>51323.45</v>
      </c>
      <c r="CH16" s="9">
        <v>36147.160000000003</v>
      </c>
      <c r="CI16" s="9">
        <v>2161650.59</v>
      </c>
    </row>
    <row r="18" spans="1:40">
      <c r="A18">
        <v>51</v>
      </c>
      <c r="E18" s="10">
        <f>SUMIF(A16:A17,3,E16:E17)</f>
        <v>8974.7900000000009</v>
      </c>
      <c r="F18" s="10">
        <f>SUMIF(A16:A17,3,F16:F17)</f>
        <v>16259.4</v>
      </c>
      <c r="G18" s="10">
        <f>SUMIF(A16:A17,3,G16:G17)</f>
        <v>0</v>
      </c>
      <c r="H18" s="10">
        <f>SUMIF(A16:A17,3,H16:H17)</f>
        <v>0</v>
      </c>
      <c r="I18" s="10">
        <f>SUMIF(A16:A17,3,I16:I17)</f>
        <v>25234.190000000002</v>
      </c>
      <c r="J18" s="10">
        <f>SUMIF(A16:A17,3,J16:J17)</f>
        <v>2996.46</v>
      </c>
      <c r="K18" s="10"/>
      <c r="L18" s="10"/>
      <c r="M18" s="10"/>
      <c r="N18" s="10"/>
      <c r="O18" s="10"/>
      <c r="P18" s="10"/>
      <c r="Q18" s="10"/>
      <c r="R18" s="10"/>
      <c r="S18" s="10"/>
      <c r="T18" s="3">
        <f>SUMIF(A16:A17,3,T16:T17)</f>
        <v>1132.1099999999999</v>
      </c>
      <c r="U18" s="3">
        <f>SUMIF(A16:A17,3,U16:U17)</f>
        <v>1476.82</v>
      </c>
      <c r="V18" s="3">
        <f>SUMIF(A16:A17,3,V16:V17)</f>
        <v>0</v>
      </c>
      <c r="W18" s="3">
        <f>SUMIF(A16:A17,3,W16:W17)</f>
        <v>0</v>
      </c>
      <c r="X18" s="3">
        <f>SUMIF(A16:A17,3,X16:X17)</f>
        <v>2608.9299999999998</v>
      </c>
      <c r="Y18" s="3">
        <f>SUMIF(A16:A17,3,Y16:Y17)</f>
        <v>64.209999999999994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20" spans="1:40">
      <c r="A20" s="5">
        <v>50</v>
      </c>
      <c r="B20" s="5">
        <v>0</v>
      </c>
      <c r="C20" s="5">
        <v>0</v>
      </c>
      <c r="D20" s="5">
        <v>1</v>
      </c>
      <c r="E20" s="5">
        <v>201</v>
      </c>
      <c r="F20" s="5">
        <v>16457674.25</v>
      </c>
      <c r="G20" s="5" t="s">
        <v>180</v>
      </c>
      <c r="H20" s="5" t="s">
        <v>181</v>
      </c>
      <c r="I20" s="5"/>
      <c r="J20" s="5"/>
      <c r="K20" s="5">
        <v>201</v>
      </c>
      <c r="L20" s="5">
        <v>1</v>
      </c>
      <c r="M20" s="5">
        <v>3</v>
      </c>
      <c r="N20" s="5" t="s">
        <v>4</v>
      </c>
      <c r="O20" s="5">
        <v>2</v>
      </c>
      <c r="P20" s="5">
        <v>2072195.74</v>
      </c>
    </row>
    <row r="21" spans="1:40">
      <c r="A21" s="5">
        <v>50</v>
      </c>
      <c r="B21" s="5">
        <v>0</v>
      </c>
      <c r="C21" s="5">
        <v>0</v>
      </c>
      <c r="D21" s="5">
        <v>1</v>
      </c>
      <c r="E21" s="5">
        <v>202</v>
      </c>
      <c r="F21" s="5">
        <v>14070831.560000001</v>
      </c>
      <c r="G21" s="5" t="s">
        <v>182</v>
      </c>
      <c r="H21" s="5" t="s">
        <v>183</v>
      </c>
      <c r="I21" s="5"/>
      <c r="J21" s="5"/>
      <c r="K21" s="5">
        <v>202</v>
      </c>
      <c r="L21" s="5">
        <v>2</v>
      </c>
      <c r="M21" s="5">
        <v>3</v>
      </c>
      <c r="N21" s="5" t="s">
        <v>4</v>
      </c>
      <c r="O21" s="5">
        <v>2</v>
      </c>
      <c r="P21" s="5">
        <v>2013445.32</v>
      </c>
    </row>
    <row r="22" spans="1:40">
      <c r="A22" s="5">
        <v>50</v>
      </c>
      <c r="B22" s="5">
        <v>0</v>
      </c>
      <c r="C22" s="5">
        <v>0</v>
      </c>
      <c r="D22" s="5">
        <v>1</v>
      </c>
      <c r="E22" s="5">
        <v>222</v>
      </c>
      <c r="F22" s="5">
        <v>0</v>
      </c>
      <c r="G22" s="5" t="s">
        <v>184</v>
      </c>
      <c r="H22" s="5" t="s">
        <v>185</v>
      </c>
      <c r="I22" s="5"/>
      <c r="J22" s="5"/>
      <c r="K22" s="5">
        <v>222</v>
      </c>
      <c r="L22" s="5">
        <v>3</v>
      </c>
      <c r="M22" s="5">
        <v>3</v>
      </c>
      <c r="N22" s="5" t="s">
        <v>4</v>
      </c>
      <c r="O22" s="5">
        <v>2</v>
      </c>
      <c r="P22" s="5">
        <v>0</v>
      </c>
    </row>
    <row r="23" spans="1:40">
      <c r="A23" s="5">
        <v>50</v>
      </c>
      <c r="B23" s="5">
        <v>0</v>
      </c>
      <c r="C23" s="5">
        <v>0</v>
      </c>
      <c r="D23" s="5">
        <v>1</v>
      </c>
      <c r="E23" s="5">
        <v>225</v>
      </c>
      <c r="F23" s="5">
        <v>14070831.560000001</v>
      </c>
      <c r="G23" s="5" t="s">
        <v>186</v>
      </c>
      <c r="H23" s="5" t="s">
        <v>187</v>
      </c>
      <c r="I23" s="5"/>
      <c r="J23" s="5"/>
      <c r="K23" s="5">
        <v>225</v>
      </c>
      <c r="L23" s="5">
        <v>4</v>
      </c>
      <c r="M23" s="5">
        <v>3</v>
      </c>
      <c r="N23" s="5" t="s">
        <v>4</v>
      </c>
      <c r="O23" s="5">
        <v>2</v>
      </c>
      <c r="P23" s="5">
        <v>2013445.32</v>
      </c>
    </row>
    <row r="24" spans="1:40">
      <c r="A24" s="5">
        <v>50</v>
      </c>
      <c r="B24" s="5">
        <v>0</v>
      </c>
      <c r="C24" s="5">
        <v>0</v>
      </c>
      <c r="D24" s="5">
        <v>1</v>
      </c>
      <c r="E24" s="5">
        <v>226</v>
      </c>
      <c r="F24" s="5">
        <v>14070831.560000001</v>
      </c>
      <c r="G24" s="5" t="s">
        <v>188</v>
      </c>
      <c r="H24" s="5" t="s">
        <v>189</v>
      </c>
      <c r="I24" s="5"/>
      <c r="J24" s="5"/>
      <c r="K24" s="5">
        <v>226</v>
      </c>
      <c r="L24" s="5">
        <v>5</v>
      </c>
      <c r="M24" s="5">
        <v>3</v>
      </c>
      <c r="N24" s="5" t="s">
        <v>4</v>
      </c>
      <c r="O24" s="5">
        <v>2</v>
      </c>
      <c r="P24" s="5">
        <v>2013445.32</v>
      </c>
    </row>
    <row r="25" spans="1:40">
      <c r="A25" s="5">
        <v>50</v>
      </c>
      <c r="B25" s="5">
        <v>0</v>
      </c>
      <c r="C25" s="5">
        <v>0</v>
      </c>
      <c r="D25" s="5">
        <v>1</v>
      </c>
      <c r="E25" s="5">
        <v>227</v>
      </c>
      <c r="F25" s="5">
        <v>0</v>
      </c>
      <c r="G25" s="5" t="s">
        <v>190</v>
      </c>
      <c r="H25" s="5" t="s">
        <v>191</v>
      </c>
      <c r="I25" s="5"/>
      <c r="J25" s="5"/>
      <c r="K25" s="5">
        <v>227</v>
      </c>
      <c r="L25" s="5">
        <v>6</v>
      </c>
      <c r="M25" s="5">
        <v>3</v>
      </c>
      <c r="N25" s="5" t="s">
        <v>4</v>
      </c>
      <c r="O25" s="5">
        <v>2</v>
      </c>
      <c r="P25" s="5">
        <v>0</v>
      </c>
    </row>
    <row r="26" spans="1:40">
      <c r="A26" s="5">
        <v>50</v>
      </c>
      <c r="B26" s="5">
        <v>0</v>
      </c>
      <c r="C26" s="5">
        <v>0</v>
      </c>
      <c r="D26" s="5">
        <v>1</v>
      </c>
      <c r="E26" s="5">
        <v>228</v>
      </c>
      <c r="F26" s="5">
        <v>14070831.560000001</v>
      </c>
      <c r="G26" s="5" t="s">
        <v>192</v>
      </c>
      <c r="H26" s="5" t="s">
        <v>193</v>
      </c>
      <c r="I26" s="5"/>
      <c r="J26" s="5"/>
      <c r="K26" s="5">
        <v>228</v>
      </c>
      <c r="L26" s="5">
        <v>7</v>
      </c>
      <c r="M26" s="5">
        <v>3</v>
      </c>
      <c r="N26" s="5" t="s">
        <v>4</v>
      </c>
      <c r="O26" s="5">
        <v>2</v>
      </c>
      <c r="P26" s="5">
        <v>2013445.32</v>
      </c>
    </row>
    <row r="27" spans="1:40">
      <c r="A27" s="5">
        <v>50</v>
      </c>
      <c r="B27" s="5">
        <v>0</v>
      </c>
      <c r="C27" s="5">
        <v>0</v>
      </c>
      <c r="D27" s="5">
        <v>1</v>
      </c>
      <c r="E27" s="5">
        <v>216</v>
      </c>
      <c r="F27" s="5">
        <v>0</v>
      </c>
      <c r="G27" s="5" t="s">
        <v>194</v>
      </c>
      <c r="H27" s="5" t="s">
        <v>195</v>
      </c>
      <c r="I27" s="5"/>
      <c r="J27" s="5"/>
      <c r="K27" s="5">
        <v>216</v>
      </c>
      <c r="L27" s="5">
        <v>8</v>
      </c>
      <c r="M27" s="5">
        <v>3</v>
      </c>
      <c r="N27" s="5" t="s">
        <v>4</v>
      </c>
      <c r="O27" s="5">
        <v>2</v>
      </c>
      <c r="P27" s="5">
        <v>0</v>
      </c>
    </row>
    <row r="28" spans="1:40">
      <c r="A28" s="5">
        <v>50</v>
      </c>
      <c r="B28" s="5">
        <v>0</v>
      </c>
      <c r="C28" s="5">
        <v>0</v>
      </c>
      <c r="D28" s="5">
        <v>1</v>
      </c>
      <c r="E28" s="5">
        <v>223</v>
      </c>
      <c r="F28" s="5">
        <v>0</v>
      </c>
      <c r="G28" s="5" t="s">
        <v>196</v>
      </c>
      <c r="H28" s="5" t="s">
        <v>197</v>
      </c>
      <c r="I28" s="5"/>
      <c r="J28" s="5"/>
      <c r="K28" s="5">
        <v>223</v>
      </c>
      <c r="L28" s="5">
        <v>9</v>
      </c>
      <c r="M28" s="5">
        <v>3</v>
      </c>
      <c r="N28" s="5" t="s">
        <v>4</v>
      </c>
      <c r="O28" s="5">
        <v>2</v>
      </c>
      <c r="P28" s="5">
        <v>0</v>
      </c>
    </row>
    <row r="29" spans="1:40">
      <c r="A29" s="5">
        <v>50</v>
      </c>
      <c r="B29" s="5">
        <v>0</v>
      </c>
      <c r="C29" s="5">
        <v>0</v>
      </c>
      <c r="D29" s="5">
        <v>1</v>
      </c>
      <c r="E29" s="5">
        <v>229</v>
      </c>
      <c r="F29" s="5">
        <v>0</v>
      </c>
      <c r="G29" s="5" t="s">
        <v>198</v>
      </c>
      <c r="H29" s="5" t="s">
        <v>199</v>
      </c>
      <c r="I29" s="5"/>
      <c r="J29" s="5"/>
      <c r="K29" s="5">
        <v>229</v>
      </c>
      <c r="L29" s="5">
        <v>10</v>
      </c>
      <c r="M29" s="5">
        <v>3</v>
      </c>
      <c r="N29" s="5" t="s">
        <v>4</v>
      </c>
      <c r="O29" s="5">
        <v>2</v>
      </c>
      <c r="P29" s="5">
        <v>0</v>
      </c>
    </row>
    <row r="30" spans="1:40">
      <c r="A30" s="5">
        <v>50</v>
      </c>
      <c r="B30" s="5">
        <v>0</v>
      </c>
      <c r="C30" s="5">
        <v>0</v>
      </c>
      <c r="D30" s="5">
        <v>1</v>
      </c>
      <c r="E30" s="5">
        <v>203</v>
      </c>
      <c r="F30" s="5">
        <v>143560.45000000001</v>
      </c>
      <c r="G30" s="5" t="s">
        <v>200</v>
      </c>
      <c r="H30" s="5" t="s">
        <v>201</v>
      </c>
      <c r="I30" s="5"/>
      <c r="J30" s="5"/>
      <c r="K30" s="5">
        <v>203</v>
      </c>
      <c r="L30" s="5">
        <v>11</v>
      </c>
      <c r="M30" s="5">
        <v>3</v>
      </c>
      <c r="N30" s="5" t="s">
        <v>4</v>
      </c>
      <c r="O30" s="5">
        <v>2</v>
      </c>
      <c r="P30" s="5">
        <v>10683.52</v>
      </c>
    </row>
    <row r="31" spans="1:40">
      <c r="A31" s="5">
        <v>50</v>
      </c>
      <c r="B31" s="5">
        <v>0</v>
      </c>
      <c r="C31" s="5">
        <v>0</v>
      </c>
      <c r="D31" s="5">
        <v>1</v>
      </c>
      <c r="E31" s="5">
        <v>231</v>
      </c>
      <c r="F31" s="5">
        <v>0</v>
      </c>
      <c r="G31" s="5" t="s">
        <v>202</v>
      </c>
      <c r="H31" s="5" t="s">
        <v>203</v>
      </c>
      <c r="I31" s="5"/>
      <c r="J31" s="5"/>
      <c r="K31" s="5">
        <v>231</v>
      </c>
      <c r="L31" s="5">
        <v>12</v>
      </c>
      <c r="M31" s="5">
        <v>3</v>
      </c>
      <c r="N31" s="5" t="s">
        <v>4</v>
      </c>
      <c r="O31" s="5">
        <v>2</v>
      </c>
      <c r="P31" s="5">
        <v>0</v>
      </c>
    </row>
    <row r="32" spans="1:40">
      <c r="A32" s="5">
        <v>50</v>
      </c>
      <c r="B32" s="5">
        <v>0</v>
      </c>
      <c r="C32" s="5">
        <v>0</v>
      </c>
      <c r="D32" s="5">
        <v>1</v>
      </c>
      <c r="E32" s="5">
        <v>204</v>
      </c>
      <c r="F32" s="5">
        <v>52916.3</v>
      </c>
      <c r="G32" s="5" t="s">
        <v>204</v>
      </c>
      <c r="H32" s="5" t="s">
        <v>205</v>
      </c>
      <c r="I32" s="5"/>
      <c r="J32" s="5"/>
      <c r="K32" s="5">
        <v>204</v>
      </c>
      <c r="L32" s="5">
        <v>13</v>
      </c>
      <c r="M32" s="5">
        <v>3</v>
      </c>
      <c r="N32" s="5" t="s">
        <v>4</v>
      </c>
      <c r="O32" s="5">
        <v>2</v>
      </c>
      <c r="P32" s="5">
        <v>1133.8399999999999</v>
      </c>
    </row>
    <row r="33" spans="1:16">
      <c r="A33" s="5">
        <v>50</v>
      </c>
      <c r="B33" s="5">
        <v>0</v>
      </c>
      <c r="C33" s="5">
        <v>0</v>
      </c>
      <c r="D33" s="5">
        <v>1</v>
      </c>
      <c r="E33" s="5">
        <v>205</v>
      </c>
      <c r="F33" s="5">
        <v>2243282.2400000002</v>
      </c>
      <c r="G33" s="5" t="s">
        <v>206</v>
      </c>
      <c r="H33" s="5" t="s">
        <v>207</v>
      </c>
      <c r="I33" s="5"/>
      <c r="J33" s="5"/>
      <c r="K33" s="5">
        <v>205</v>
      </c>
      <c r="L33" s="5">
        <v>14</v>
      </c>
      <c r="M33" s="5">
        <v>3</v>
      </c>
      <c r="N33" s="5" t="s">
        <v>4</v>
      </c>
      <c r="O33" s="5">
        <v>2</v>
      </c>
      <c r="P33" s="5">
        <v>48066.9</v>
      </c>
    </row>
    <row r="34" spans="1:16">
      <c r="A34" s="5">
        <v>50</v>
      </c>
      <c r="B34" s="5">
        <v>0</v>
      </c>
      <c r="C34" s="5">
        <v>0</v>
      </c>
      <c r="D34" s="5">
        <v>1</v>
      </c>
      <c r="E34" s="5">
        <v>232</v>
      </c>
      <c r="F34" s="5">
        <v>0</v>
      </c>
      <c r="G34" s="5" t="s">
        <v>208</v>
      </c>
      <c r="H34" s="5" t="s">
        <v>209</v>
      </c>
      <c r="I34" s="5"/>
      <c r="J34" s="5"/>
      <c r="K34" s="5">
        <v>232</v>
      </c>
      <c r="L34" s="5">
        <v>15</v>
      </c>
      <c r="M34" s="5">
        <v>3</v>
      </c>
      <c r="N34" s="5" t="s">
        <v>4</v>
      </c>
      <c r="O34" s="5">
        <v>2</v>
      </c>
      <c r="P34" s="5">
        <v>0</v>
      </c>
    </row>
    <row r="35" spans="1:16">
      <c r="A35" s="5">
        <v>50</v>
      </c>
      <c r="B35" s="5">
        <v>0</v>
      </c>
      <c r="C35" s="5">
        <v>0</v>
      </c>
      <c r="D35" s="5">
        <v>1</v>
      </c>
      <c r="E35" s="5">
        <v>214</v>
      </c>
      <c r="F35" s="5">
        <v>5925234.79</v>
      </c>
      <c r="G35" s="5" t="s">
        <v>210</v>
      </c>
      <c r="H35" s="5" t="s">
        <v>211</v>
      </c>
      <c r="I35" s="5"/>
      <c r="J35" s="5"/>
      <c r="K35" s="5">
        <v>214</v>
      </c>
      <c r="L35" s="5">
        <v>16</v>
      </c>
      <c r="M35" s="5">
        <v>3</v>
      </c>
      <c r="N35" s="5" t="s">
        <v>4</v>
      </c>
      <c r="O35" s="5">
        <v>2</v>
      </c>
      <c r="P35" s="5">
        <v>913731.14</v>
      </c>
    </row>
    <row r="36" spans="1:16">
      <c r="A36" s="5">
        <v>50</v>
      </c>
      <c r="B36" s="5">
        <v>0</v>
      </c>
      <c r="C36" s="5">
        <v>0</v>
      </c>
      <c r="D36" s="5">
        <v>1</v>
      </c>
      <c r="E36" s="5">
        <v>215</v>
      </c>
      <c r="F36" s="5">
        <v>13558726.439999999</v>
      </c>
      <c r="G36" s="5" t="s">
        <v>212</v>
      </c>
      <c r="H36" s="5" t="s">
        <v>213</v>
      </c>
      <c r="I36" s="5"/>
      <c r="J36" s="5"/>
      <c r="K36" s="5">
        <v>215</v>
      </c>
      <c r="L36" s="5">
        <v>17</v>
      </c>
      <c r="M36" s="5">
        <v>3</v>
      </c>
      <c r="N36" s="5" t="s">
        <v>4</v>
      </c>
      <c r="O36" s="5">
        <v>2</v>
      </c>
      <c r="P36" s="5">
        <v>1247919.45</v>
      </c>
    </row>
    <row r="37" spans="1:16">
      <c r="A37" s="5">
        <v>50</v>
      </c>
      <c r="B37" s="5">
        <v>0</v>
      </c>
      <c r="C37" s="5">
        <v>0</v>
      </c>
      <c r="D37" s="5">
        <v>1</v>
      </c>
      <c r="E37" s="5">
        <v>217</v>
      </c>
      <c r="F37" s="5">
        <v>0</v>
      </c>
      <c r="G37" s="5" t="s">
        <v>214</v>
      </c>
      <c r="H37" s="5" t="s">
        <v>215</v>
      </c>
      <c r="I37" s="5"/>
      <c r="J37" s="5"/>
      <c r="K37" s="5">
        <v>217</v>
      </c>
      <c r="L37" s="5">
        <v>18</v>
      </c>
      <c r="M37" s="5">
        <v>3</v>
      </c>
      <c r="N37" s="5" t="s">
        <v>4</v>
      </c>
      <c r="O37" s="5">
        <v>2</v>
      </c>
      <c r="P37" s="5">
        <v>0</v>
      </c>
    </row>
    <row r="38" spans="1:16">
      <c r="A38" s="5">
        <v>50</v>
      </c>
      <c r="B38" s="5">
        <v>0</v>
      </c>
      <c r="C38" s="5">
        <v>0</v>
      </c>
      <c r="D38" s="5">
        <v>1</v>
      </c>
      <c r="E38" s="5">
        <v>230</v>
      </c>
      <c r="F38" s="5">
        <v>0</v>
      </c>
      <c r="G38" s="5" t="s">
        <v>216</v>
      </c>
      <c r="H38" s="5" t="s">
        <v>217</v>
      </c>
      <c r="I38" s="5"/>
      <c r="J38" s="5"/>
      <c r="K38" s="5">
        <v>230</v>
      </c>
      <c r="L38" s="5">
        <v>19</v>
      </c>
      <c r="M38" s="5">
        <v>3</v>
      </c>
      <c r="N38" s="5" t="s">
        <v>4</v>
      </c>
      <c r="O38" s="5">
        <v>2</v>
      </c>
      <c r="P38" s="5">
        <v>0</v>
      </c>
    </row>
    <row r="39" spans="1:16">
      <c r="A39" s="5">
        <v>50</v>
      </c>
      <c r="B39" s="5">
        <v>0</v>
      </c>
      <c r="C39" s="5">
        <v>0</v>
      </c>
      <c r="D39" s="5">
        <v>1</v>
      </c>
      <c r="E39" s="5">
        <v>206</v>
      </c>
      <c r="F39" s="5">
        <v>0</v>
      </c>
      <c r="G39" s="5" t="s">
        <v>218</v>
      </c>
      <c r="H39" s="5" t="s">
        <v>219</v>
      </c>
      <c r="I39" s="5"/>
      <c r="J39" s="5"/>
      <c r="K39" s="5">
        <v>206</v>
      </c>
      <c r="L39" s="5">
        <v>20</v>
      </c>
      <c r="M39" s="5">
        <v>3</v>
      </c>
      <c r="N39" s="5" t="s">
        <v>4</v>
      </c>
      <c r="O39" s="5">
        <v>2</v>
      </c>
      <c r="P39" s="5">
        <v>0</v>
      </c>
    </row>
    <row r="40" spans="1:16">
      <c r="A40" s="5">
        <v>50</v>
      </c>
      <c r="B40" s="5">
        <v>0</v>
      </c>
      <c r="C40" s="5">
        <v>0</v>
      </c>
      <c r="D40" s="5">
        <v>1</v>
      </c>
      <c r="E40" s="5">
        <v>207</v>
      </c>
      <c r="F40" s="5">
        <v>3922.3488198399996</v>
      </c>
      <c r="G40" s="5" t="s">
        <v>220</v>
      </c>
      <c r="H40" s="5" t="s">
        <v>221</v>
      </c>
      <c r="I40" s="5"/>
      <c r="J40" s="5"/>
      <c r="K40" s="5">
        <v>207</v>
      </c>
      <c r="L40" s="5">
        <v>21</v>
      </c>
      <c r="M40" s="5">
        <v>3</v>
      </c>
      <c r="N40" s="5" t="s">
        <v>4</v>
      </c>
      <c r="O40" s="5">
        <v>-1</v>
      </c>
      <c r="P40" s="5">
        <v>3922.3488198399996</v>
      </c>
    </row>
    <row r="41" spans="1:16">
      <c r="A41" s="5">
        <v>50</v>
      </c>
      <c r="B41" s="5">
        <v>0</v>
      </c>
      <c r="C41" s="5">
        <v>0</v>
      </c>
      <c r="D41" s="5">
        <v>1</v>
      </c>
      <c r="E41" s="5">
        <v>208</v>
      </c>
      <c r="F41" s="5">
        <v>0</v>
      </c>
      <c r="G41" s="5" t="s">
        <v>222</v>
      </c>
      <c r="H41" s="5" t="s">
        <v>223</v>
      </c>
      <c r="I41" s="5"/>
      <c r="J41" s="5"/>
      <c r="K41" s="5">
        <v>208</v>
      </c>
      <c r="L41" s="5">
        <v>22</v>
      </c>
      <c r="M41" s="5">
        <v>3</v>
      </c>
      <c r="N41" s="5" t="s">
        <v>4</v>
      </c>
      <c r="O41" s="5">
        <v>-1</v>
      </c>
      <c r="P41" s="5">
        <v>0</v>
      </c>
    </row>
    <row r="42" spans="1:16">
      <c r="A42" s="5">
        <v>50</v>
      </c>
      <c r="B42" s="5">
        <v>0</v>
      </c>
      <c r="C42" s="5">
        <v>0</v>
      </c>
      <c r="D42" s="5">
        <v>1</v>
      </c>
      <c r="E42" s="5">
        <v>209</v>
      </c>
      <c r="F42" s="5">
        <v>0</v>
      </c>
      <c r="G42" s="5" t="s">
        <v>224</v>
      </c>
      <c r="H42" s="5" t="s">
        <v>225</v>
      </c>
      <c r="I42" s="5"/>
      <c r="J42" s="5"/>
      <c r="K42" s="5">
        <v>209</v>
      </c>
      <c r="L42" s="5">
        <v>23</v>
      </c>
      <c r="M42" s="5">
        <v>3</v>
      </c>
      <c r="N42" s="5" t="s">
        <v>4</v>
      </c>
      <c r="O42" s="5">
        <v>2</v>
      </c>
      <c r="P42" s="5">
        <v>0</v>
      </c>
    </row>
    <row r="43" spans="1:16">
      <c r="A43" s="5">
        <v>50</v>
      </c>
      <c r="B43" s="5">
        <v>0</v>
      </c>
      <c r="C43" s="5">
        <v>0</v>
      </c>
      <c r="D43" s="5">
        <v>1</v>
      </c>
      <c r="E43" s="5">
        <v>233</v>
      </c>
      <c r="F43" s="5">
        <v>0</v>
      </c>
      <c r="G43" s="5" t="s">
        <v>226</v>
      </c>
      <c r="H43" s="5" t="s">
        <v>227</v>
      </c>
      <c r="I43" s="5"/>
      <c r="J43" s="5"/>
      <c r="K43" s="5">
        <v>233</v>
      </c>
      <c r="L43" s="5">
        <v>24</v>
      </c>
      <c r="M43" s="5">
        <v>3</v>
      </c>
      <c r="N43" s="5" t="s">
        <v>4</v>
      </c>
      <c r="O43" s="5">
        <v>2</v>
      </c>
      <c r="P43" s="5">
        <v>0</v>
      </c>
    </row>
    <row r="44" spans="1:16">
      <c r="A44" s="5">
        <v>50</v>
      </c>
      <c r="B44" s="5">
        <v>0</v>
      </c>
      <c r="C44" s="5">
        <v>0</v>
      </c>
      <c r="D44" s="5">
        <v>1</v>
      </c>
      <c r="E44" s="5">
        <v>210</v>
      </c>
      <c r="F44" s="5">
        <v>1973298.64</v>
      </c>
      <c r="G44" s="5" t="s">
        <v>228</v>
      </c>
      <c r="H44" s="5" t="s">
        <v>229</v>
      </c>
      <c r="I44" s="5"/>
      <c r="J44" s="5"/>
      <c r="K44" s="5">
        <v>210</v>
      </c>
      <c r="L44" s="5">
        <v>25</v>
      </c>
      <c r="M44" s="5">
        <v>3</v>
      </c>
      <c r="N44" s="5" t="s">
        <v>4</v>
      </c>
      <c r="O44" s="5">
        <v>2</v>
      </c>
      <c r="P44" s="5">
        <v>51323.45</v>
      </c>
    </row>
    <row r="45" spans="1:16">
      <c r="A45" s="5">
        <v>50</v>
      </c>
      <c r="B45" s="5">
        <v>0</v>
      </c>
      <c r="C45" s="5">
        <v>0</v>
      </c>
      <c r="D45" s="5">
        <v>1</v>
      </c>
      <c r="E45" s="5">
        <v>211</v>
      </c>
      <c r="F45" s="5">
        <v>968322.25</v>
      </c>
      <c r="G45" s="5" t="s">
        <v>230</v>
      </c>
      <c r="H45" s="5" t="s">
        <v>231</v>
      </c>
      <c r="I45" s="5"/>
      <c r="J45" s="5"/>
      <c r="K45" s="5">
        <v>211</v>
      </c>
      <c r="L45" s="5">
        <v>26</v>
      </c>
      <c r="M45" s="5">
        <v>3</v>
      </c>
      <c r="N45" s="5" t="s">
        <v>4</v>
      </c>
      <c r="O45" s="5">
        <v>2</v>
      </c>
      <c r="P45" s="5">
        <v>36147.160000000003</v>
      </c>
    </row>
    <row r="46" spans="1:16">
      <c r="A46" s="5">
        <v>50</v>
      </c>
      <c r="B46" s="5">
        <v>0</v>
      </c>
      <c r="C46" s="5">
        <v>0</v>
      </c>
      <c r="D46" s="5">
        <v>1</v>
      </c>
      <c r="E46" s="5">
        <v>224</v>
      </c>
      <c r="F46" s="5">
        <v>19483961.23</v>
      </c>
      <c r="G46" s="5" t="s">
        <v>232</v>
      </c>
      <c r="H46" s="5" t="s">
        <v>233</v>
      </c>
      <c r="I46" s="5"/>
      <c r="J46" s="5"/>
      <c r="K46" s="5">
        <v>224</v>
      </c>
      <c r="L46" s="5">
        <v>27</v>
      </c>
      <c r="M46" s="5">
        <v>3</v>
      </c>
      <c r="N46" s="5" t="s">
        <v>4</v>
      </c>
      <c r="O46" s="5">
        <v>2</v>
      </c>
      <c r="P46" s="5">
        <v>2161650.59</v>
      </c>
    </row>
    <row r="47" spans="1:16">
      <c r="A47" s="5">
        <v>50</v>
      </c>
      <c r="B47" s="5">
        <v>1</v>
      </c>
      <c r="C47" s="5">
        <v>0</v>
      </c>
      <c r="D47" s="5">
        <v>2</v>
      </c>
      <c r="E47" s="5">
        <v>0</v>
      </c>
      <c r="F47" s="5">
        <v>5925234.79</v>
      </c>
      <c r="G47" s="5" t="s">
        <v>306</v>
      </c>
      <c r="H47" s="5" t="s">
        <v>18</v>
      </c>
      <c r="I47" s="5"/>
      <c r="J47" s="5"/>
      <c r="K47" s="5">
        <v>212</v>
      </c>
      <c r="L47" s="5">
        <v>28</v>
      </c>
      <c r="M47" s="5">
        <v>0</v>
      </c>
      <c r="N47" s="5" t="s">
        <v>4</v>
      </c>
      <c r="O47" s="5">
        <v>-1</v>
      </c>
      <c r="P47" s="5">
        <v>913731.14</v>
      </c>
    </row>
    <row r="48" spans="1:16">
      <c r="A48" s="5">
        <v>50</v>
      </c>
      <c r="B48" s="5">
        <v>1</v>
      </c>
      <c r="C48" s="5">
        <v>0</v>
      </c>
      <c r="D48" s="5">
        <v>2</v>
      </c>
      <c r="E48" s="5">
        <v>0</v>
      </c>
      <c r="F48" s="5">
        <v>13558726.439999999</v>
      </c>
      <c r="G48" s="5" t="s">
        <v>307</v>
      </c>
      <c r="H48" s="5" t="s">
        <v>234</v>
      </c>
      <c r="I48" s="5"/>
      <c r="J48" s="5"/>
      <c r="K48" s="5">
        <v>212</v>
      </c>
      <c r="L48" s="5">
        <v>29</v>
      </c>
      <c r="M48" s="5">
        <v>0</v>
      </c>
      <c r="N48" s="5" t="s">
        <v>4</v>
      </c>
      <c r="O48" s="5">
        <v>2</v>
      </c>
      <c r="P48" s="5">
        <v>1247919.45</v>
      </c>
    </row>
    <row r="49" spans="1:50">
      <c r="A49" s="5">
        <v>50</v>
      </c>
      <c r="B49" s="5">
        <v>1</v>
      </c>
      <c r="C49" s="5">
        <v>0</v>
      </c>
      <c r="D49" s="5">
        <v>2</v>
      </c>
      <c r="E49" s="5">
        <v>0</v>
      </c>
      <c r="F49" s="5">
        <v>0</v>
      </c>
      <c r="G49" s="5" t="s">
        <v>308</v>
      </c>
      <c r="H49" s="5" t="s">
        <v>309</v>
      </c>
      <c r="I49" s="5"/>
      <c r="J49" s="5"/>
      <c r="K49" s="5">
        <v>212</v>
      </c>
      <c r="L49" s="5">
        <v>30</v>
      </c>
      <c r="M49" s="5">
        <v>0</v>
      </c>
      <c r="N49" s="5" t="s">
        <v>4</v>
      </c>
      <c r="O49" s="5">
        <v>2</v>
      </c>
      <c r="P49" s="5">
        <v>0</v>
      </c>
    </row>
    <row r="51" spans="1:50">
      <c r="A51">
        <v>-1</v>
      </c>
    </row>
    <row r="54" spans="1:50">
      <c r="A54" s="4">
        <v>75</v>
      </c>
      <c r="B54" s="4" t="s">
        <v>314</v>
      </c>
      <c r="C54" s="4">
        <v>2025</v>
      </c>
      <c r="D54" s="4">
        <v>0</v>
      </c>
      <c r="E54" s="4">
        <v>1</v>
      </c>
      <c r="F54" s="4"/>
      <c r="G54" s="4">
        <v>0</v>
      </c>
      <c r="H54" s="4">
        <v>2</v>
      </c>
      <c r="I54" s="4">
        <v>1</v>
      </c>
      <c r="J54" s="4">
        <v>1</v>
      </c>
      <c r="K54" s="4">
        <v>95</v>
      </c>
      <c r="L54" s="4">
        <v>65</v>
      </c>
      <c r="M54" s="4">
        <v>1</v>
      </c>
      <c r="N54" s="4">
        <v>70335976</v>
      </c>
      <c r="O54" s="4">
        <v>1</v>
      </c>
    </row>
    <row r="55" spans="1:50">
      <c r="A55" s="6">
        <v>1</v>
      </c>
      <c r="B55" s="6" t="s">
        <v>315</v>
      </c>
      <c r="C55" s="6" t="s">
        <v>316</v>
      </c>
      <c r="D55" s="6">
        <v>2025</v>
      </c>
      <c r="E55" s="6">
        <v>1</v>
      </c>
      <c r="F55" s="6">
        <v>1</v>
      </c>
      <c r="G55" s="6">
        <v>1</v>
      </c>
      <c r="H55" s="6">
        <v>0</v>
      </c>
      <c r="I55" s="6">
        <v>2</v>
      </c>
      <c r="J55" s="6">
        <v>1</v>
      </c>
      <c r="K55" s="6">
        <v>1</v>
      </c>
      <c r="L55" s="6">
        <v>1</v>
      </c>
      <c r="M55" s="6">
        <v>1</v>
      </c>
      <c r="N55" s="6">
        <v>1</v>
      </c>
      <c r="O55" s="6">
        <v>1</v>
      </c>
      <c r="P55" s="6">
        <v>1</v>
      </c>
      <c r="Q55" s="6">
        <v>1</v>
      </c>
      <c r="R55" s="6" t="s">
        <v>4</v>
      </c>
      <c r="S55" s="6" t="s">
        <v>4</v>
      </c>
      <c r="T55" s="6" t="s">
        <v>4</v>
      </c>
      <c r="U55" s="6" t="s">
        <v>4</v>
      </c>
      <c r="V55" s="6" t="s">
        <v>4</v>
      </c>
      <c r="W55" s="6" t="s">
        <v>4</v>
      </c>
      <c r="X55" s="6" t="s">
        <v>4</v>
      </c>
      <c r="Y55" s="6" t="s">
        <v>4</v>
      </c>
      <c r="Z55" s="6" t="s">
        <v>4</v>
      </c>
      <c r="AA55" s="6" t="s">
        <v>317</v>
      </c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>
        <v>70335977</v>
      </c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1:50">
      <c r="A56" s="6">
        <v>1</v>
      </c>
      <c r="B56" s="6" t="s">
        <v>315</v>
      </c>
      <c r="C56" s="6" t="s">
        <v>318</v>
      </c>
      <c r="D56" s="6">
        <v>2025</v>
      </c>
      <c r="E56" s="6">
        <v>1</v>
      </c>
      <c r="F56" s="6">
        <v>1</v>
      </c>
      <c r="G56" s="6">
        <v>1</v>
      </c>
      <c r="H56" s="6">
        <v>0</v>
      </c>
      <c r="I56" s="6">
        <v>2</v>
      </c>
      <c r="J56" s="6">
        <v>1</v>
      </c>
      <c r="K56" s="6">
        <v>1</v>
      </c>
      <c r="L56" s="6">
        <v>1</v>
      </c>
      <c r="M56" s="6">
        <v>1</v>
      </c>
      <c r="N56" s="6">
        <v>1</v>
      </c>
      <c r="O56" s="6">
        <v>1</v>
      </c>
      <c r="P56" s="6">
        <v>1</v>
      </c>
      <c r="Q56" s="6">
        <v>1</v>
      </c>
      <c r="R56" s="6" t="s">
        <v>4</v>
      </c>
      <c r="S56" s="6" t="s">
        <v>4</v>
      </c>
      <c r="T56" s="6" t="s">
        <v>4</v>
      </c>
      <c r="U56" s="6" t="s">
        <v>4</v>
      </c>
      <c r="V56" s="6" t="s">
        <v>4</v>
      </c>
      <c r="W56" s="6" t="s">
        <v>4</v>
      </c>
      <c r="X56" s="6" t="s">
        <v>4</v>
      </c>
      <c r="Y56" s="6" t="s">
        <v>4</v>
      </c>
      <c r="Z56" s="6" t="s">
        <v>4</v>
      </c>
      <c r="AA56" s="6" t="s">
        <v>319</v>
      </c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>
        <v>70335978</v>
      </c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1:50">
      <c r="A57" s="4">
        <v>75</v>
      </c>
      <c r="B57" s="4" t="s">
        <v>320</v>
      </c>
      <c r="C57" s="4">
        <v>2000</v>
      </c>
      <c r="D57" s="4">
        <v>0</v>
      </c>
      <c r="E57" s="4">
        <v>1</v>
      </c>
      <c r="F57" s="4">
        <v>0</v>
      </c>
      <c r="G57" s="4">
        <v>0</v>
      </c>
      <c r="H57" s="4">
        <v>1</v>
      </c>
      <c r="I57" s="4">
        <v>0</v>
      </c>
      <c r="J57" s="4">
        <v>1</v>
      </c>
      <c r="K57" s="4">
        <v>98</v>
      </c>
      <c r="L57" s="4">
        <v>77</v>
      </c>
      <c r="M57" s="4">
        <v>0</v>
      </c>
      <c r="N57" s="4">
        <v>70335979</v>
      </c>
      <c r="O57" s="4">
        <v>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O296"/>
  <sheetViews>
    <sheetView workbookViewId="0"/>
  </sheetViews>
  <sheetFormatPr defaultColWidth="9.140625" defaultRowHeight="12.75"/>
  <cols>
    <col min="1" max="256" width="9.140625" customWidth="1"/>
  </cols>
  <sheetData>
    <row r="1" spans="1:119">
      <c r="A1">
        <f>ROW(Source!A29)</f>
        <v>29</v>
      </c>
      <c r="B1">
        <v>70335979</v>
      </c>
      <c r="C1">
        <v>70336215</v>
      </c>
      <c r="D1">
        <v>69275358</v>
      </c>
      <c r="E1">
        <v>1075</v>
      </c>
      <c r="F1">
        <v>1</v>
      </c>
      <c r="G1">
        <v>1075</v>
      </c>
      <c r="H1">
        <v>1</v>
      </c>
      <c r="I1" t="s">
        <v>322</v>
      </c>
      <c r="J1" t="s">
        <v>4</v>
      </c>
      <c r="K1" t="s">
        <v>323</v>
      </c>
      <c r="L1">
        <v>1191</v>
      </c>
      <c r="N1">
        <v>1013</v>
      </c>
      <c r="O1" t="s">
        <v>324</v>
      </c>
      <c r="P1" t="s">
        <v>324</v>
      </c>
      <c r="Q1">
        <v>1</v>
      </c>
      <c r="W1">
        <v>0</v>
      </c>
      <c r="X1">
        <v>476480486</v>
      </c>
      <c r="Y1">
        <f>(AT1*1.1)</f>
        <v>80.729000000000013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4</v>
      </c>
      <c r="AT1">
        <v>73.39</v>
      </c>
      <c r="AU1" t="s">
        <v>26</v>
      </c>
      <c r="AV1">
        <v>1</v>
      </c>
      <c r="AW1">
        <v>2</v>
      </c>
      <c r="AX1">
        <v>70336220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ROUND(AT1*Source!I29*AH1*AL1,2)</f>
        <v>0</v>
      </c>
      <c r="CV1">
        <f>ROUND(Y1*Source!I29,9)</f>
        <v>9.6874800000000008</v>
      </c>
      <c r="CW1">
        <v>0</v>
      </c>
      <c r="CX1">
        <f>ROUND(Y1*Source!I29,9)</f>
        <v>9.6874800000000008</v>
      </c>
      <c r="CY1">
        <f>AD1</f>
        <v>0</v>
      </c>
      <c r="CZ1">
        <f>AH1</f>
        <v>0</v>
      </c>
      <c r="DA1">
        <f>AL1</f>
        <v>1</v>
      </c>
      <c r="DB1">
        <f>ROUND((ROUND(AT1*CZ1,2)*1.1),6)</f>
        <v>0</v>
      </c>
      <c r="DC1">
        <f>ROUND((ROUND(AT1*AG1,2)*1.1),6)</f>
        <v>0</v>
      </c>
      <c r="DD1" t="s">
        <v>4</v>
      </c>
      <c r="DE1" t="s">
        <v>4</v>
      </c>
      <c r="DF1">
        <f t="shared" ref="DF1:DF15" si="0">ROUND(ROUND(AE1,2)*CX1,2)</f>
        <v>0</v>
      </c>
      <c r="DG1">
        <f>ROUND(ROUND(AF1,2)*CX1,2)</f>
        <v>0</v>
      </c>
      <c r="DH1">
        <f>ROUND(ROUND(AG1,2)*CX1,2)</f>
        <v>0</v>
      </c>
      <c r="DI1">
        <f t="shared" ref="DI1:DI64" si="1">ROUND(ROUND(AH1,2)*CX1,2)</f>
        <v>0</v>
      </c>
      <c r="DJ1">
        <f>DI1</f>
        <v>0</v>
      </c>
      <c r="DK1">
        <v>0</v>
      </c>
      <c r="DL1" t="s">
        <v>4</v>
      </c>
      <c r="DM1">
        <v>0</v>
      </c>
      <c r="DN1" t="s">
        <v>4</v>
      </c>
      <c r="DO1">
        <v>0</v>
      </c>
    </row>
    <row r="2" spans="1:119">
      <c r="A2">
        <f>ROW(Source!A29)</f>
        <v>29</v>
      </c>
      <c r="B2">
        <v>70335979</v>
      </c>
      <c r="C2">
        <v>70336215</v>
      </c>
      <c r="D2">
        <v>69364109</v>
      </c>
      <c r="E2">
        <v>1</v>
      </c>
      <c r="F2">
        <v>1</v>
      </c>
      <c r="G2">
        <v>1075</v>
      </c>
      <c r="H2">
        <v>2</v>
      </c>
      <c r="I2" t="s">
        <v>325</v>
      </c>
      <c r="J2" t="s">
        <v>326</v>
      </c>
      <c r="K2" t="s">
        <v>327</v>
      </c>
      <c r="L2">
        <v>1368</v>
      </c>
      <c r="N2">
        <v>1011</v>
      </c>
      <c r="O2" t="s">
        <v>328</v>
      </c>
      <c r="P2" t="s">
        <v>328</v>
      </c>
      <c r="Q2">
        <v>1</v>
      </c>
      <c r="W2">
        <v>0</v>
      </c>
      <c r="X2">
        <v>-1684648454</v>
      </c>
      <c r="Y2">
        <f>(AT2*1.1)</f>
        <v>36.630000000000003</v>
      </c>
      <c r="AA2">
        <v>0</v>
      </c>
      <c r="AB2">
        <v>34.479999999999997</v>
      </c>
      <c r="AC2">
        <v>12.62</v>
      </c>
      <c r="AD2">
        <v>0</v>
      </c>
      <c r="AE2">
        <v>0</v>
      </c>
      <c r="AF2">
        <v>34.479999999999997</v>
      </c>
      <c r="AG2">
        <v>12.62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4</v>
      </c>
      <c r="AT2">
        <v>33.299999999999997</v>
      </c>
      <c r="AU2" t="s">
        <v>26</v>
      </c>
      <c r="AV2">
        <v>0</v>
      </c>
      <c r="AW2">
        <v>2</v>
      </c>
      <c r="AX2">
        <v>70336221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ROUND(Y2*Source!I29*DO2,9)</f>
        <v>0</v>
      </c>
      <c r="CX2">
        <f>ROUND(Y2*Source!I29,9)</f>
        <v>4.3956</v>
      </c>
      <c r="CY2">
        <f>AB2</f>
        <v>34.479999999999997</v>
      </c>
      <c r="CZ2">
        <f>AF2</f>
        <v>34.479999999999997</v>
      </c>
      <c r="DA2">
        <f>AJ2</f>
        <v>1</v>
      </c>
      <c r="DB2">
        <f>ROUND((ROUND(AT2*CZ2,2)*1.1),6)</f>
        <v>1262.998</v>
      </c>
      <c r="DC2">
        <f>ROUND((ROUND(AT2*AG2,2)*1.1),6)</f>
        <v>462.27499999999998</v>
      </c>
      <c r="DD2" t="s">
        <v>4</v>
      </c>
      <c r="DE2" t="s">
        <v>4</v>
      </c>
      <c r="DF2">
        <f t="shared" si="0"/>
        <v>0</v>
      </c>
      <c r="DG2">
        <f>ROUND(ROUND(AF2,2)*CX2,2)</f>
        <v>151.56</v>
      </c>
      <c r="DH2">
        <f>ROUND(ROUND(AG2,2)*CX2,2)</f>
        <v>55.47</v>
      </c>
      <c r="DI2">
        <f t="shared" si="1"/>
        <v>0</v>
      </c>
      <c r="DJ2">
        <f>DG2</f>
        <v>151.56</v>
      </c>
      <c r="DK2">
        <v>0</v>
      </c>
      <c r="DL2" t="s">
        <v>4</v>
      </c>
      <c r="DM2">
        <v>0</v>
      </c>
      <c r="DN2" t="s">
        <v>4</v>
      </c>
      <c r="DO2">
        <v>0</v>
      </c>
    </row>
    <row r="3" spans="1:119">
      <c r="A3">
        <f>ROW(Source!A29)</f>
        <v>29</v>
      </c>
      <c r="B3">
        <v>70335979</v>
      </c>
      <c r="C3">
        <v>70336215</v>
      </c>
      <c r="D3">
        <v>69364591</v>
      </c>
      <c r="E3">
        <v>1</v>
      </c>
      <c r="F3">
        <v>1</v>
      </c>
      <c r="G3">
        <v>1075</v>
      </c>
      <c r="H3">
        <v>2</v>
      </c>
      <c r="I3" t="s">
        <v>329</v>
      </c>
      <c r="J3" t="s">
        <v>330</v>
      </c>
      <c r="K3" t="s">
        <v>331</v>
      </c>
      <c r="L3">
        <v>1368</v>
      </c>
      <c r="N3">
        <v>1011</v>
      </c>
      <c r="O3" t="s">
        <v>328</v>
      </c>
      <c r="P3" t="s">
        <v>328</v>
      </c>
      <c r="Q3">
        <v>1</v>
      </c>
      <c r="W3">
        <v>0</v>
      </c>
      <c r="X3">
        <v>-710101739</v>
      </c>
      <c r="Y3">
        <f>(AT3*1.1)</f>
        <v>36.630000000000003</v>
      </c>
      <c r="AA3">
        <v>0</v>
      </c>
      <c r="AB3">
        <v>0.5</v>
      </c>
      <c r="AC3">
        <v>0</v>
      </c>
      <c r="AD3">
        <v>0</v>
      </c>
      <c r="AE3">
        <v>0</v>
      </c>
      <c r="AF3">
        <v>0.5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4</v>
      </c>
      <c r="AT3">
        <v>33.299999999999997</v>
      </c>
      <c r="AU3" t="s">
        <v>26</v>
      </c>
      <c r="AV3">
        <v>0</v>
      </c>
      <c r="AW3">
        <v>2</v>
      </c>
      <c r="AX3">
        <v>70336222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ROUND(Y3*Source!I29*DO3,9)</f>
        <v>0</v>
      </c>
      <c r="CX3">
        <f>ROUND(Y3*Source!I29,9)</f>
        <v>4.3956</v>
      </c>
      <c r="CY3">
        <f>AB3</f>
        <v>0.5</v>
      </c>
      <c r="CZ3">
        <f>AF3</f>
        <v>0.5</v>
      </c>
      <c r="DA3">
        <f>AJ3</f>
        <v>1</v>
      </c>
      <c r="DB3">
        <f>ROUND((ROUND(AT3*CZ3,2)*1.1),6)</f>
        <v>18.315000000000001</v>
      </c>
      <c r="DC3">
        <f>ROUND((ROUND(AT3*AG3,2)*1.1),6)</f>
        <v>0</v>
      </c>
      <c r="DD3" t="s">
        <v>4</v>
      </c>
      <c r="DE3" t="s">
        <v>4</v>
      </c>
      <c r="DF3">
        <f t="shared" si="0"/>
        <v>0</v>
      </c>
      <c r="DG3">
        <f>ROUND(ROUND(AF3,2)*CX3,2)</f>
        <v>2.2000000000000002</v>
      </c>
      <c r="DH3">
        <f>ROUND(ROUND(AG3,2)*CX3,2)</f>
        <v>0</v>
      </c>
      <c r="DI3">
        <f t="shared" si="1"/>
        <v>0</v>
      </c>
      <c r="DJ3">
        <f>DG3</f>
        <v>2.2000000000000002</v>
      </c>
      <c r="DK3">
        <v>0</v>
      </c>
      <c r="DL3" t="s">
        <v>4</v>
      </c>
      <c r="DM3">
        <v>0</v>
      </c>
      <c r="DN3" t="s">
        <v>4</v>
      </c>
      <c r="DO3">
        <v>0</v>
      </c>
    </row>
    <row r="4" spans="1:119">
      <c r="A4">
        <f>ROW(Source!A29)</f>
        <v>29</v>
      </c>
      <c r="B4">
        <v>70335979</v>
      </c>
      <c r="C4">
        <v>70336215</v>
      </c>
      <c r="D4">
        <v>69287161</v>
      </c>
      <c r="E4">
        <v>1075</v>
      </c>
      <c r="F4">
        <v>1</v>
      </c>
      <c r="G4">
        <v>1075</v>
      </c>
      <c r="H4">
        <v>3</v>
      </c>
      <c r="I4" t="s">
        <v>332</v>
      </c>
      <c r="J4" t="s">
        <v>4</v>
      </c>
      <c r="K4" t="s">
        <v>333</v>
      </c>
      <c r="L4">
        <v>1348</v>
      </c>
      <c r="N4">
        <v>1009</v>
      </c>
      <c r="O4" t="s">
        <v>94</v>
      </c>
      <c r="P4" t="s">
        <v>94</v>
      </c>
      <c r="Q4">
        <v>1000</v>
      </c>
      <c r="W4">
        <v>0</v>
      </c>
      <c r="X4">
        <v>1489638031</v>
      </c>
      <c r="Y4">
        <f>(AT4*1)</f>
        <v>0.39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4</v>
      </c>
      <c r="AT4">
        <v>0.39</v>
      </c>
      <c r="AU4" t="s">
        <v>25</v>
      </c>
      <c r="AV4">
        <v>0</v>
      </c>
      <c r="AW4">
        <v>2</v>
      </c>
      <c r="AX4">
        <v>70336223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v>0</v>
      </c>
      <c r="CX4">
        <f>ROUND(Y4*Source!I29,9)</f>
        <v>4.6800000000000001E-2</v>
      </c>
      <c r="CY4">
        <f>AA4</f>
        <v>0</v>
      </c>
      <c r="CZ4">
        <f>AE4</f>
        <v>0</v>
      </c>
      <c r="DA4">
        <f>AI4</f>
        <v>1</v>
      </c>
      <c r="DB4">
        <f>ROUND((ROUND(AT4*CZ4,2)*1),6)</f>
        <v>0</v>
      </c>
      <c r="DC4">
        <f>ROUND((ROUND(AT4*AG4,2)*1),6)</f>
        <v>0</v>
      </c>
      <c r="DD4" t="s">
        <v>4</v>
      </c>
      <c r="DE4" t="s">
        <v>4</v>
      </c>
      <c r="DF4">
        <f t="shared" si="0"/>
        <v>0</v>
      </c>
      <c r="DG4">
        <f>ROUND(ROUND(AF4,2)*CX4,2)</f>
        <v>0</v>
      </c>
      <c r="DH4">
        <f>ROUND(ROUND(AG4,2)*CX4,2)</f>
        <v>0</v>
      </c>
      <c r="DI4">
        <f t="shared" si="1"/>
        <v>0</v>
      </c>
      <c r="DJ4">
        <f>DF4</f>
        <v>0</v>
      </c>
      <c r="DK4">
        <v>0</v>
      </c>
      <c r="DL4" t="s">
        <v>4</v>
      </c>
      <c r="DM4">
        <v>0</v>
      </c>
      <c r="DN4" t="s">
        <v>4</v>
      </c>
      <c r="DO4">
        <v>0</v>
      </c>
    </row>
    <row r="5" spans="1:119">
      <c r="A5">
        <f>ROW(Source!A30)</f>
        <v>30</v>
      </c>
      <c r="B5">
        <v>70335976</v>
      </c>
      <c r="C5">
        <v>70336215</v>
      </c>
      <c r="D5">
        <v>69275358</v>
      </c>
      <c r="E5">
        <v>1075</v>
      </c>
      <c r="F5">
        <v>1</v>
      </c>
      <c r="G5">
        <v>1075</v>
      </c>
      <c r="H5">
        <v>1</v>
      </c>
      <c r="I5" t="s">
        <v>322</v>
      </c>
      <c r="J5" t="s">
        <v>4</v>
      </c>
      <c r="K5" t="s">
        <v>323</v>
      </c>
      <c r="L5">
        <v>1191</v>
      </c>
      <c r="N5">
        <v>1013</v>
      </c>
      <c r="O5" t="s">
        <v>324</v>
      </c>
      <c r="P5" t="s">
        <v>324</v>
      </c>
      <c r="Q5">
        <v>1</v>
      </c>
      <c r="W5">
        <v>0</v>
      </c>
      <c r="X5">
        <v>476480486</v>
      </c>
      <c r="Y5">
        <f>(AT5*1.1)</f>
        <v>80.729000000000013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4</v>
      </c>
      <c r="AT5">
        <v>73.39</v>
      </c>
      <c r="AU5" t="s">
        <v>26</v>
      </c>
      <c r="AV5">
        <v>1</v>
      </c>
      <c r="AW5">
        <v>2</v>
      </c>
      <c r="AX5">
        <v>70336220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ROUND(AT5*Source!I30*AH5*AL5,2)</f>
        <v>0</v>
      </c>
      <c r="CV5">
        <f>ROUND(Y5*Source!I30,9)</f>
        <v>9.6874800000000008</v>
      </c>
      <c r="CW5">
        <v>0</v>
      </c>
      <c r="CX5">
        <f>ROUND(Y5*Source!I30,9)</f>
        <v>9.6874800000000008</v>
      </c>
      <c r="CY5">
        <f>AD5</f>
        <v>0</v>
      </c>
      <c r="CZ5">
        <f>AH5</f>
        <v>0</v>
      </c>
      <c r="DA5">
        <f>AL5</f>
        <v>1</v>
      </c>
      <c r="DB5">
        <f>ROUND((ROUND(AT5*CZ5,2)*1.1),6)</f>
        <v>0</v>
      </c>
      <c r="DC5">
        <f>ROUND((ROUND(AT5*AG5,2)*1.1),6)</f>
        <v>0</v>
      </c>
      <c r="DD5" t="s">
        <v>4</v>
      </c>
      <c r="DE5" t="s">
        <v>4</v>
      </c>
      <c r="DF5">
        <f t="shared" si="0"/>
        <v>0</v>
      </c>
      <c r="DG5">
        <f>ROUND(ROUND(AF5,2)*CX5,2)</f>
        <v>0</v>
      </c>
      <c r="DH5">
        <f>ROUND(ROUND(AG5,2)*CX5,2)</f>
        <v>0</v>
      </c>
      <c r="DI5">
        <f t="shared" si="1"/>
        <v>0</v>
      </c>
      <c r="DJ5">
        <f>DI5</f>
        <v>0</v>
      </c>
      <c r="DK5">
        <v>0</v>
      </c>
      <c r="DL5" t="s">
        <v>4</v>
      </c>
      <c r="DM5">
        <v>0</v>
      </c>
      <c r="DN5" t="s">
        <v>4</v>
      </c>
      <c r="DO5">
        <v>0</v>
      </c>
    </row>
    <row r="6" spans="1:119">
      <c r="A6">
        <f>ROW(Source!A30)</f>
        <v>30</v>
      </c>
      <c r="B6">
        <v>70335976</v>
      </c>
      <c r="C6">
        <v>70336215</v>
      </c>
      <c r="D6">
        <v>69364109</v>
      </c>
      <c r="E6">
        <v>1</v>
      </c>
      <c r="F6">
        <v>1</v>
      </c>
      <c r="G6">
        <v>1075</v>
      </c>
      <c r="H6">
        <v>2</v>
      </c>
      <c r="I6" t="s">
        <v>325</v>
      </c>
      <c r="J6" t="s">
        <v>326</v>
      </c>
      <c r="K6" t="s">
        <v>327</v>
      </c>
      <c r="L6">
        <v>1368</v>
      </c>
      <c r="N6">
        <v>1011</v>
      </c>
      <c r="O6" t="s">
        <v>328</v>
      </c>
      <c r="P6" t="s">
        <v>328</v>
      </c>
      <c r="Q6">
        <v>1</v>
      </c>
      <c r="W6">
        <v>0</v>
      </c>
      <c r="X6">
        <v>-1684648454</v>
      </c>
      <c r="Y6">
        <f>(AT6*1.1)</f>
        <v>36.630000000000003</v>
      </c>
      <c r="AA6">
        <v>0</v>
      </c>
      <c r="AB6">
        <v>870.75</v>
      </c>
      <c r="AC6">
        <v>616.66</v>
      </c>
      <c r="AD6">
        <v>0</v>
      </c>
      <c r="AE6">
        <v>0</v>
      </c>
      <c r="AF6">
        <v>34.479999999999997</v>
      </c>
      <c r="AG6">
        <v>12.62</v>
      </c>
      <c r="AH6">
        <v>0</v>
      </c>
      <c r="AI6">
        <v>1</v>
      </c>
      <c r="AJ6">
        <v>24.12</v>
      </c>
      <c r="AK6">
        <v>46.67</v>
      </c>
      <c r="AL6">
        <v>1</v>
      </c>
      <c r="AM6">
        <v>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4</v>
      </c>
      <c r="AT6">
        <v>33.299999999999997</v>
      </c>
      <c r="AU6" t="s">
        <v>26</v>
      </c>
      <c r="AV6">
        <v>0</v>
      </c>
      <c r="AW6">
        <v>2</v>
      </c>
      <c r="AX6">
        <v>70336221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f>ROUND(Y6*Source!I30*DO6,9)</f>
        <v>0</v>
      </c>
      <c r="CX6">
        <f>ROUND(Y6*Source!I30,9)</f>
        <v>4.3956</v>
      </c>
      <c r="CY6">
        <f>AB6</f>
        <v>870.75</v>
      </c>
      <c r="CZ6">
        <f>AF6</f>
        <v>34.479999999999997</v>
      </c>
      <c r="DA6">
        <f>AJ6</f>
        <v>24.12</v>
      </c>
      <c r="DB6">
        <f>ROUND((ROUND(AT6*CZ6,2)*1.1),6)</f>
        <v>1262.998</v>
      </c>
      <c r="DC6">
        <f>ROUND((ROUND(AT6*AG6,2)*1.1),6)</f>
        <v>462.27499999999998</v>
      </c>
      <c r="DD6" t="s">
        <v>4</v>
      </c>
      <c r="DE6" t="s">
        <v>4</v>
      </c>
      <c r="DF6">
        <f t="shared" si="0"/>
        <v>0</v>
      </c>
      <c r="DG6">
        <f>ROUND(ROUND(AF6*AJ6,2)*CX6,2)</f>
        <v>3655.64</v>
      </c>
      <c r="DH6">
        <f>ROUND(ROUND(AG6*AK6,2)*CX6,2)</f>
        <v>2588.92</v>
      </c>
      <c r="DI6">
        <f t="shared" si="1"/>
        <v>0</v>
      </c>
      <c r="DJ6">
        <f>DG6</f>
        <v>3655.64</v>
      </c>
      <c r="DK6">
        <v>0</v>
      </c>
      <c r="DL6" t="s">
        <v>4</v>
      </c>
      <c r="DM6">
        <v>0</v>
      </c>
      <c r="DN6" t="s">
        <v>4</v>
      </c>
      <c r="DO6">
        <v>0</v>
      </c>
    </row>
    <row r="7" spans="1:119">
      <c r="A7">
        <f>ROW(Source!A30)</f>
        <v>30</v>
      </c>
      <c r="B7">
        <v>70335976</v>
      </c>
      <c r="C7">
        <v>70336215</v>
      </c>
      <c r="D7">
        <v>69364591</v>
      </c>
      <c r="E7">
        <v>1</v>
      </c>
      <c r="F7">
        <v>1</v>
      </c>
      <c r="G7">
        <v>1075</v>
      </c>
      <c r="H7">
        <v>2</v>
      </c>
      <c r="I7" t="s">
        <v>329</v>
      </c>
      <c r="J7" t="s">
        <v>330</v>
      </c>
      <c r="K7" t="s">
        <v>331</v>
      </c>
      <c r="L7">
        <v>1368</v>
      </c>
      <c r="N7">
        <v>1011</v>
      </c>
      <c r="O7" t="s">
        <v>328</v>
      </c>
      <c r="P7" t="s">
        <v>328</v>
      </c>
      <c r="Q7">
        <v>1</v>
      </c>
      <c r="W7">
        <v>0</v>
      </c>
      <c r="X7">
        <v>-710101739</v>
      </c>
      <c r="Y7">
        <f>(AT7*1.1)</f>
        <v>36.630000000000003</v>
      </c>
      <c r="AA7">
        <v>0</v>
      </c>
      <c r="AB7">
        <v>4.58</v>
      </c>
      <c r="AC7">
        <v>0</v>
      </c>
      <c r="AD7">
        <v>0</v>
      </c>
      <c r="AE7">
        <v>0</v>
      </c>
      <c r="AF7">
        <v>0.5</v>
      </c>
      <c r="AG7">
        <v>0</v>
      </c>
      <c r="AH7">
        <v>0</v>
      </c>
      <c r="AI7">
        <v>1</v>
      </c>
      <c r="AJ7">
        <v>8.74</v>
      </c>
      <c r="AK7">
        <v>46.67</v>
      </c>
      <c r="AL7">
        <v>1</v>
      </c>
      <c r="AM7">
        <v>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4</v>
      </c>
      <c r="AT7">
        <v>33.299999999999997</v>
      </c>
      <c r="AU7" t="s">
        <v>26</v>
      </c>
      <c r="AV7">
        <v>0</v>
      </c>
      <c r="AW7">
        <v>2</v>
      </c>
      <c r="AX7">
        <v>70336222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f>ROUND(Y7*Source!I30*DO7,9)</f>
        <v>0</v>
      </c>
      <c r="CX7">
        <f>ROUND(Y7*Source!I30,9)</f>
        <v>4.3956</v>
      </c>
      <c r="CY7">
        <f>AB7</f>
        <v>4.58</v>
      </c>
      <c r="CZ7">
        <f>AF7</f>
        <v>0.5</v>
      </c>
      <c r="DA7">
        <f>AJ7</f>
        <v>8.74</v>
      </c>
      <c r="DB7">
        <f>ROUND((ROUND(AT7*CZ7,2)*1.1),6)</f>
        <v>18.315000000000001</v>
      </c>
      <c r="DC7">
        <f>ROUND((ROUND(AT7*AG7,2)*1.1),6)</f>
        <v>0</v>
      </c>
      <c r="DD7" t="s">
        <v>4</v>
      </c>
      <c r="DE7" t="s">
        <v>4</v>
      </c>
      <c r="DF7">
        <f t="shared" si="0"/>
        <v>0</v>
      </c>
      <c r="DG7">
        <f>ROUND(ROUND(AF7*AJ7,2)*CX7,2)</f>
        <v>19.21</v>
      </c>
      <c r="DH7">
        <f>ROUND(ROUND(AG7*AK7,2)*CX7,2)</f>
        <v>0</v>
      </c>
      <c r="DI7">
        <f t="shared" si="1"/>
        <v>0</v>
      </c>
      <c r="DJ7">
        <f>DG7</f>
        <v>19.21</v>
      </c>
      <c r="DK7">
        <v>0</v>
      </c>
      <c r="DL7" t="s">
        <v>4</v>
      </c>
      <c r="DM7">
        <v>0</v>
      </c>
      <c r="DN7" t="s">
        <v>4</v>
      </c>
      <c r="DO7">
        <v>0</v>
      </c>
    </row>
    <row r="8" spans="1:119">
      <c r="A8">
        <f>ROW(Source!A30)</f>
        <v>30</v>
      </c>
      <c r="B8">
        <v>70335976</v>
      </c>
      <c r="C8">
        <v>70336215</v>
      </c>
      <c r="D8">
        <v>69287161</v>
      </c>
      <c r="E8">
        <v>1075</v>
      </c>
      <c r="F8">
        <v>1</v>
      </c>
      <c r="G8">
        <v>1075</v>
      </c>
      <c r="H8">
        <v>3</v>
      </c>
      <c r="I8" t="s">
        <v>332</v>
      </c>
      <c r="J8" t="s">
        <v>4</v>
      </c>
      <c r="K8" t="s">
        <v>333</v>
      </c>
      <c r="L8">
        <v>1348</v>
      </c>
      <c r="N8">
        <v>1009</v>
      </c>
      <c r="O8" t="s">
        <v>94</v>
      </c>
      <c r="P8" t="s">
        <v>94</v>
      </c>
      <c r="Q8">
        <v>1000</v>
      </c>
      <c r="W8">
        <v>0</v>
      </c>
      <c r="X8">
        <v>1489638031</v>
      </c>
      <c r="Y8">
        <f>(AT8*1)</f>
        <v>0.39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4</v>
      </c>
      <c r="AT8">
        <v>0.39</v>
      </c>
      <c r="AU8" t="s">
        <v>25</v>
      </c>
      <c r="AV8">
        <v>0</v>
      </c>
      <c r="AW8">
        <v>2</v>
      </c>
      <c r="AX8">
        <v>70336223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ROUND(Y8*Source!I30,9)</f>
        <v>4.6800000000000001E-2</v>
      </c>
      <c r="CY8">
        <f>AA8</f>
        <v>0</v>
      </c>
      <c r="CZ8">
        <f>AE8</f>
        <v>0</v>
      </c>
      <c r="DA8">
        <f>AI8</f>
        <v>1</v>
      </c>
      <c r="DB8">
        <f>ROUND((ROUND(AT8*CZ8,2)*1),6)</f>
        <v>0</v>
      </c>
      <c r="DC8">
        <f>ROUND((ROUND(AT8*AG8,2)*1),6)</f>
        <v>0</v>
      </c>
      <c r="DD8" t="s">
        <v>4</v>
      </c>
      <c r="DE8" t="s">
        <v>4</v>
      </c>
      <c r="DF8">
        <f t="shared" si="0"/>
        <v>0</v>
      </c>
      <c r="DG8">
        <f t="shared" ref="DG8:DG44" si="2">ROUND(ROUND(AF8,2)*CX8,2)</f>
        <v>0</v>
      </c>
      <c r="DH8">
        <f t="shared" ref="DH8:DH44" si="3">ROUND(ROUND(AG8,2)*CX8,2)</f>
        <v>0</v>
      </c>
      <c r="DI8">
        <f t="shared" si="1"/>
        <v>0</v>
      </c>
      <c r="DJ8">
        <f>DF8</f>
        <v>0</v>
      </c>
      <c r="DK8">
        <v>0</v>
      </c>
      <c r="DL8" t="s">
        <v>4</v>
      </c>
      <c r="DM8">
        <v>0</v>
      </c>
      <c r="DN8" t="s">
        <v>4</v>
      </c>
      <c r="DO8">
        <v>0</v>
      </c>
    </row>
    <row r="9" spans="1:119">
      <c r="A9">
        <f>ROW(Source!A31)</f>
        <v>31</v>
      </c>
      <c r="B9">
        <v>70335979</v>
      </c>
      <c r="C9">
        <v>70337191</v>
      </c>
      <c r="D9">
        <v>69275358</v>
      </c>
      <c r="E9">
        <v>1075</v>
      </c>
      <c r="F9">
        <v>1</v>
      </c>
      <c r="G9">
        <v>1075</v>
      </c>
      <c r="H9">
        <v>1</v>
      </c>
      <c r="I9" t="s">
        <v>322</v>
      </c>
      <c r="J9" t="s">
        <v>4</v>
      </c>
      <c r="K9" t="s">
        <v>323</v>
      </c>
      <c r="L9">
        <v>1191</v>
      </c>
      <c r="N9">
        <v>1013</v>
      </c>
      <c r="O9" t="s">
        <v>324</v>
      </c>
      <c r="P9" t="s">
        <v>324</v>
      </c>
      <c r="Q9">
        <v>1</v>
      </c>
      <c r="W9">
        <v>0</v>
      </c>
      <c r="X9">
        <v>476480486</v>
      </c>
      <c r="Y9">
        <f>(AT9*1.1)</f>
        <v>158.4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4</v>
      </c>
      <c r="AT9">
        <v>144</v>
      </c>
      <c r="AU9" t="s">
        <v>26</v>
      </c>
      <c r="AV9">
        <v>1</v>
      </c>
      <c r="AW9">
        <v>2</v>
      </c>
      <c r="AX9">
        <v>70337192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U9">
        <f>ROUND(AT9*Source!I31*AH9*AL9,2)</f>
        <v>0</v>
      </c>
      <c r="CV9">
        <f>ROUND(Y9*Source!I31,9)</f>
        <v>2.8512</v>
      </c>
      <c r="CW9">
        <v>0</v>
      </c>
      <c r="CX9">
        <f>ROUND(Y9*Source!I31,9)</f>
        <v>2.8512</v>
      </c>
      <c r="CY9">
        <f>AD9</f>
        <v>0</v>
      </c>
      <c r="CZ9">
        <f>AH9</f>
        <v>0</v>
      </c>
      <c r="DA9">
        <f>AL9</f>
        <v>1</v>
      </c>
      <c r="DB9">
        <f>ROUND((ROUND(AT9*CZ9,2)*1.1),6)</f>
        <v>0</v>
      </c>
      <c r="DC9">
        <f>ROUND((ROUND(AT9*AG9,2)*1.1),6)</f>
        <v>0</v>
      </c>
      <c r="DD9" t="s">
        <v>4</v>
      </c>
      <c r="DE9" t="s">
        <v>4</v>
      </c>
      <c r="DF9">
        <f t="shared" si="0"/>
        <v>0</v>
      </c>
      <c r="DG9">
        <f t="shared" si="2"/>
        <v>0</v>
      </c>
      <c r="DH9">
        <f t="shared" si="3"/>
        <v>0</v>
      </c>
      <c r="DI9">
        <f t="shared" si="1"/>
        <v>0</v>
      </c>
      <c r="DJ9">
        <f>DI9</f>
        <v>0</v>
      </c>
      <c r="DK9">
        <v>0</v>
      </c>
      <c r="DL9" t="s">
        <v>4</v>
      </c>
      <c r="DM9">
        <v>0</v>
      </c>
      <c r="DN9" t="s">
        <v>4</v>
      </c>
      <c r="DO9">
        <v>0</v>
      </c>
    </row>
    <row r="10" spans="1:119">
      <c r="A10">
        <f>ROW(Source!A31)</f>
        <v>31</v>
      </c>
      <c r="B10">
        <v>70335979</v>
      </c>
      <c r="C10">
        <v>70337191</v>
      </c>
      <c r="D10">
        <v>69333840</v>
      </c>
      <c r="E10">
        <v>1</v>
      </c>
      <c r="F10">
        <v>1</v>
      </c>
      <c r="G10">
        <v>1075</v>
      </c>
      <c r="H10">
        <v>3</v>
      </c>
      <c r="I10" t="s">
        <v>334</v>
      </c>
      <c r="J10" t="s">
        <v>335</v>
      </c>
      <c r="K10" t="s">
        <v>336</v>
      </c>
      <c r="L10">
        <v>1339</v>
      </c>
      <c r="N10">
        <v>1007</v>
      </c>
      <c r="O10" t="s">
        <v>56</v>
      </c>
      <c r="P10" t="s">
        <v>56</v>
      </c>
      <c r="Q10">
        <v>1</v>
      </c>
      <c r="W10">
        <v>0</v>
      </c>
      <c r="X10">
        <v>1834402112</v>
      </c>
      <c r="Y10">
        <f>(AT10*1)</f>
        <v>0.3</v>
      </c>
      <c r="AA10">
        <v>585</v>
      </c>
      <c r="AB10">
        <v>0</v>
      </c>
      <c r="AC10">
        <v>0</v>
      </c>
      <c r="AD10">
        <v>0</v>
      </c>
      <c r="AE10">
        <v>585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4</v>
      </c>
      <c r="AT10">
        <v>0.3</v>
      </c>
      <c r="AU10" t="s">
        <v>25</v>
      </c>
      <c r="AV10">
        <v>0</v>
      </c>
      <c r="AW10">
        <v>2</v>
      </c>
      <c r="AX10">
        <v>70337193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ROUND(Y10*Source!I31,9)</f>
        <v>5.4000000000000003E-3</v>
      </c>
      <c r="CY10">
        <f>AA10</f>
        <v>585</v>
      </c>
      <c r="CZ10">
        <f>AE10</f>
        <v>585</v>
      </c>
      <c r="DA10">
        <f>AI10</f>
        <v>1</v>
      </c>
      <c r="DB10">
        <f>ROUND((ROUND(AT10*CZ10,2)*1),6)</f>
        <v>175.5</v>
      </c>
      <c r="DC10">
        <f>ROUND((ROUND(AT10*AG10,2)*1),6)</f>
        <v>0</v>
      </c>
      <c r="DD10" t="s">
        <v>4</v>
      </c>
      <c r="DE10" t="s">
        <v>4</v>
      </c>
      <c r="DF10">
        <f t="shared" si="0"/>
        <v>3.16</v>
      </c>
      <c r="DG10">
        <f t="shared" si="2"/>
        <v>0</v>
      </c>
      <c r="DH10">
        <f t="shared" si="3"/>
        <v>0</v>
      </c>
      <c r="DI10">
        <f t="shared" si="1"/>
        <v>0</v>
      </c>
      <c r="DJ10">
        <f>DF10</f>
        <v>3.16</v>
      </c>
      <c r="DK10">
        <v>0</v>
      </c>
      <c r="DL10" t="s">
        <v>4</v>
      </c>
      <c r="DM10">
        <v>0</v>
      </c>
      <c r="DN10" t="s">
        <v>4</v>
      </c>
      <c r="DO10">
        <v>0</v>
      </c>
    </row>
    <row r="11" spans="1:119">
      <c r="A11">
        <f>ROW(Source!A31)</f>
        <v>31</v>
      </c>
      <c r="B11">
        <v>70335979</v>
      </c>
      <c r="C11">
        <v>70337191</v>
      </c>
      <c r="D11">
        <v>69341947</v>
      </c>
      <c r="E11">
        <v>1</v>
      </c>
      <c r="F11">
        <v>1</v>
      </c>
      <c r="G11">
        <v>1075</v>
      </c>
      <c r="H11">
        <v>3</v>
      </c>
      <c r="I11" t="s">
        <v>41</v>
      </c>
      <c r="J11" t="s">
        <v>44</v>
      </c>
      <c r="K11" t="s">
        <v>42</v>
      </c>
      <c r="L11">
        <v>1301</v>
      </c>
      <c r="N11">
        <v>1003</v>
      </c>
      <c r="O11" t="s">
        <v>43</v>
      </c>
      <c r="P11" t="s">
        <v>43</v>
      </c>
      <c r="Q11">
        <v>1</v>
      </c>
      <c r="W11">
        <v>1</v>
      </c>
      <c r="X11">
        <v>-1582708316</v>
      </c>
      <c r="Y11">
        <f>(AT11*1)</f>
        <v>-1000</v>
      </c>
      <c r="AA11">
        <v>15.01</v>
      </c>
      <c r="AB11">
        <v>0</v>
      </c>
      <c r="AC11">
        <v>0</v>
      </c>
      <c r="AD11">
        <v>0</v>
      </c>
      <c r="AE11">
        <v>15.01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4</v>
      </c>
      <c r="AT11">
        <v>-1000</v>
      </c>
      <c r="AU11" t="s">
        <v>25</v>
      </c>
      <c r="AV11">
        <v>0</v>
      </c>
      <c r="AW11">
        <v>2</v>
      </c>
      <c r="AX11">
        <v>70337194</v>
      </c>
      <c r="AY11">
        <v>1</v>
      </c>
      <c r="AZ11">
        <v>6144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ROUND(Y11*Source!I31,9)</f>
        <v>-18</v>
      </c>
      <c r="CY11">
        <f>AA11</f>
        <v>15.01</v>
      </c>
      <c r="CZ11">
        <f>AE11</f>
        <v>15.01</v>
      </c>
      <c r="DA11">
        <f>AI11</f>
        <v>1</v>
      </c>
      <c r="DB11">
        <f>ROUND((ROUND(AT11*CZ11,2)*1),6)</f>
        <v>-15010</v>
      </c>
      <c r="DC11">
        <f>ROUND((ROUND(AT11*AG11,2)*1),6)</f>
        <v>0</v>
      </c>
      <c r="DD11" t="s">
        <v>4</v>
      </c>
      <c r="DE11" t="s">
        <v>4</v>
      </c>
      <c r="DF11">
        <f t="shared" si="0"/>
        <v>-270.18</v>
      </c>
      <c r="DG11">
        <f t="shared" si="2"/>
        <v>0</v>
      </c>
      <c r="DH11">
        <f t="shared" si="3"/>
        <v>0</v>
      </c>
      <c r="DI11">
        <f t="shared" si="1"/>
        <v>0</v>
      </c>
      <c r="DJ11">
        <f>DF11</f>
        <v>-270.18</v>
      </c>
      <c r="DK11">
        <v>0</v>
      </c>
      <c r="DL11" t="s">
        <v>4</v>
      </c>
      <c r="DM11">
        <v>0</v>
      </c>
      <c r="DN11" t="s">
        <v>4</v>
      </c>
      <c r="DO11">
        <v>0</v>
      </c>
    </row>
    <row r="12" spans="1:119">
      <c r="A12">
        <f>ROW(Source!A31)</f>
        <v>31</v>
      </c>
      <c r="B12">
        <v>70335979</v>
      </c>
      <c r="C12">
        <v>70337191</v>
      </c>
      <c r="D12">
        <v>69341948</v>
      </c>
      <c r="E12">
        <v>1</v>
      </c>
      <c r="F12">
        <v>1</v>
      </c>
      <c r="G12">
        <v>1075</v>
      </c>
      <c r="H12">
        <v>3</v>
      </c>
      <c r="I12" t="s">
        <v>46</v>
      </c>
      <c r="J12" t="s">
        <v>48</v>
      </c>
      <c r="K12" t="s">
        <v>47</v>
      </c>
      <c r="L12">
        <v>1301</v>
      </c>
      <c r="N12">
        <v>1003</v>
      </c>
      <c r="O12" t="s">
        <v>43</v>
      </c>
      <c r="P12" t="s">
        <v>43</v>
      </c>
      <c r="Q12">
        <v>1</v>
      </c>
      <c r="W12">
        <v>1</v>
      </c>
      <c r="X12">
        <v>1329163801</v>
      </c>
      <c r="Y12">
        <f>(AT12*1)</f>
        <v>1000</v>
      </c>
      <c r="AA12">
        <v>24.4</v>
      </c>
      <c r="AB12">
        <v>0</v>
      </c>
      <c r="AC12">
        <v>0</v>
      </c>
      <c r="AD12">
        <v>0</v>
      </c>
      <c r="AE12">
        <v>24.4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0</v>
      </c>
      <c r="AN12">
        <v>0</v>
      </c>
      <c r="AO12">
        <v>0</v>
      </c>
      <c r="AP12">
        <v>1</v>
      </c>
      <c r="AQ12">
        <v>0</v>
      </c>
      <c r="AR12">
        <v>0</v>
      </c>
      <c r="AS12" t="s">
        <v>4</v>
      </c>
      <c r="AT12">
        <v>1000</v>
      </c>
      <c r="AU12" t="s">
        <v>25</v>
      </c>
      <c r="AV12">
        <v>0</v>
      </c>
      <c r="AW12">
        <v>1</v>
      </c>
      <c r="AX12">
        <v>-1</v>
      </c>
      <c r="AY12">
        <v>0</v>
      </c>
      <c r="AZ12">
        <v>0</v>
      </c>
      <c r="BA12" t="s">
        <v>4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ROUND(Y12*Source!I31,9)</f>
        <v>18</v>
      </c>
      <c r="CY12">
        <f>AA12</f>
        <v>24.4</v>
      </c>
      <c r="CZ12">
        <f>AE12</f>
        <v>24.4</v>
      </c>
      <c r="DA12">
        <f>AI12</f>
        <v>1</v>
      </c>
      <c r="DB12">
        <f>ROUND((ROUND(AT12*CZ12,2)*1),6)</f>
        <v>24400</v>
      </c>
      <c r="DC12">
        <f>ROUND((ROUND(AT12*AG12,2)*1),6)</f>
        <v>0</v>
      </c>
      <c r="DD12" t="s">
        <v>4</v>
      </c>
      <c r="DE12" t="s">
        <v>4</v>
      </c>
      <c r="DF12">
        <f t="shared" si="0"/>
        <v>439.2</v>
      </c>
      <c r="DG12">
        <f t="shared" si="2"/>
        <v>0</v>
      </c>
      <c r="DH12">
        <f t="shared" si="3"/>
        <v>0</v>
      </c>
      <c r="DI12">
        <f t="shared" si="1"/>
        <v>0</v>
      </c>
      <c r="DJ12">
        <f>DF12</f>
        <v>439.2</v>
      </c>
      <c r="DK12">
        <v>0</v>
      </c>
      <c r="DL12" t="s">
        <v>4</v>
      </c>
      <c r="DM12">
        <v>0</v>
      </c>
      <c r="DN12" t="s">
        <v>4</v>
      </c>
      <c r="DO12">
        <v>0</v>
      </c>
    </row>
    <row r="13" spans="1:119">
      <c r="A13">
        <f>ROW(Source!A31)</f>
        <v>31</v>
      </c>
      <c r="B13">
        <v>70335979</v>
      </c>
      <c r="C13">
        <v>70337191</v>
      </c>
      <c r="D13">
        <v>69341980</v>
      </c>
      <c r="E13">
        <v>1</v>
      </c>
      <c r="F13">
        <v>1</v>
      </c>
      <c r="G13">
        <v>1075</v>
      </c>
      <c r="H13">
        <v>3</v>
      </c>
      <c r="I13" t="s">
        <v>337</v>
      </c>
      <c r="J13" t="s">
        <v>338</v>
      </c>
      <c r="K13" t="s">
        <v>339</v>
      </c>
      <c r="L13">
        <v>1354</v>
      </c>
      <c r="N13">
        <v>1010</v>
      </c>
      <c r="O13" t="s">
        <v>134</v>
      </c>
      <c r="P13" t="s">
        <v>134</v>
      </c>
      <c r="Q13">
        <v>1</v>
      </c>
      <c r="W13">
        <v>0</v>
      </c>
      <c r="X13">
        <v>614028301</v>
      </c>
      <c r="Y13">
        <f>(AT13*1)</f>
        <v>20</v>
      </c>
      <c r="AA13">
        <v>3.26</v>
      </c>
      <c r="AB13">
        <v>0</v>
      </c>
      <c r="AC13">
        <v>0</v>
      </c>
      <c r="AD13">
        <v>0</v>
      </c>
      <c r="AE13">
        <v>3.26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4</v>
      </c>
      <c r="AT13">
        <v>20</v>
      </c>
      <c r="AU13" t="s">
        <v>25</v>
      </c>
      <c r="AV13">
        <v>0</v>
      </c>
      <c r="AW13">
        <v>2</v>
      </c>
      <c r="AX13">
        <v>70337195</v>
      </c>
      <c r="AY13">
        <v>1</v>
      </c>
      <c r="AZ13">
        <v>0</v>
      </c>
      <c r="BA13">
        <v>12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ROUND(Y13*Source!I31,9)</f>
        <v>0.36</v>
      </c>
      <c r="CY13">
        <f>AA13</f>
        <v>3.26</v>
      </c>
      <c r="CZ13">
        <f>AE13</f>
        <v>3.26</v>
      </c>
      <c r="DA13">
        <f>AI13</f>
        <v>1</v>
      </c>
      <c r="DB13">
        <f>ROUND((ROUND(AT13*CZ13,2)*1),6)</f>
        <v>65.2</v>
      </c>
      <c r="DC13">
        <f>ROUND((ROUND(AT13*AG13,2)*1),6)</f>
        <v>0</v>
      </c>
      <c r="DD13" t="s">
        <v>4</v>
      </c>
      <c r="DE13" t="s">
        <v>4</v>
      </c>
      <c r="DF13">
        <f t="shared" si="0"/>
        <v>1.17</v>
      </c>
      <c r="DG13">
        <f t="shared" si="2"/>
        <v>0</v>
      </c>
      <c r="DH13">
        <f t="shared" si="3"/>
        <v>0</v>
      </c>
      <c r="DI13">
        <f t="shared" si="1"/>
        <v>0</v>
      </c>
      <c r="DJ13">
        <f>DF13</f>
        <v>1.17</v>
      </c>
      <c r="DK13">
        <v>0</v>
      </c>
      <c r="DL13" t="s">
        <v>4</v>
      </c>
      <c r="DM13">
        <v>0</v>
      </c>
      <c r="DN13" t="s">
        <v>4</v>
      </c>
      <c r="DO13">
        <v>0</v>
      </c>
    </row>
    <row r="14" spans="1:119">
      <c r="A14">
        <f>ROW(Source!A31)</f>
        <v>31</v>
      </c>
      <c r="B14">
        <v>70335979</v>
      </c>
      <c r="C14">
        <v>70337191</v>
      </c>
      <c r="D14">
        <v>69342089</v>
      </c>
      <c r="E14">
        <v>1</v>
      </c>
      <c r="F14">
        <v>1</v>
      </c>
      <c r="G14">
        <v>1075</v>
      </c>
      <c r="H14">
        <v>3</v>
      </c>
      <c r="I14" t="s">
        <v>340</v>
      </c>
      <c r="J14" t="s">
        <v>341</v>
      </c>
      <c r="K14" t="s">
        <v>342</v>
      </c>
      <c r="L14">
        <v>1358</v>
      </c>
      <c r="N14">
        <v>1010</v>
      </c>
      <c r="O14" t="s">
        <v>343</v>
      </c>
      <c r="P14" t="s">
        <v>343</v>
      </c>
      <c r="Q14">
        <v>10</v>
      </c>
      <c r="W14">
        <v>0</v>
      </c>
      <c r="X14">
        <v>1279135400</v>
      </c>
      <c r="Y14">
        <f>(AT14*1)</f>
        <v>32</v>
      </c>
      <c r="AA14">
        <v>144.77000000000001</v>
      </c>
      <c r="AB14">
        <v>0</v>
      </c>
      <c r="AC14">
        <v>0</v>
      </c>
      <c r="AD14">
        <v>0</v>
      </c>
      <c r="AE14">
        <v>144.77000000000001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4</v>
      </c>
      <c r="AT14">
        <v>32</v>
      </c>
      <c r="AU14" t="s">
        <v>25</v>
      </c>
      <c r="AV14">
        <v>0</v>
      </c>
      <c r="AW14">
        <v>2</v>
      </c>
      <c r="AX14">
        <v>70337196</v>
      </c>
      <c r="AY14">
        <v>1</v>
      </c>
      <c r="AZ14">
        <v>0</v>
      </c>
      <c r="BA14">
        <v>13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ROUND(Y14*Source!I31,9)</f>
        <v>0.57599999999999996</v>
      </c>
      <c r="CY14">
        <f>AA14</f>
        <v>144.77000000000001</v>
      </c>
      <c r="CZ14">
        <f>AE14</f>
        <v>144.77000000000001</v>
      </c>
      <c r="DA14">
        <f>AI14</f>
        <v>1</v>
      </c>
      <c r="DB14">
        <f>ROUND((ROUND(AT14*CZ14,2)*1),6)</f>
        <v>4632.6400000000003</v>
      </c>
      <c r="DC14">
        <f>ROUND((ROUND(AT14*AG14,2)*1),6)</f>
        <v>0</v>
      </c>
      <c r="DD14" t="s">
        <v>4</v>
      </c>
      <c r="DE14" t="s">
        <v>4</v>
      </c>
      <c r="DF14">
        <f t="shared" si="0"/>
        <v>83.39</v>
      </c>
      <c r="DG14">
        <f t="shared" si="2"/>
        <v>0</v>
      </c>
      <c r="DH14">
        <f t="shared" si="3"/>
        <v>0</v>
      </c>
      <c r="DI14">
        <f t="shared" si="1"/>
        <v>0</v>
      </c>
      <c r="DJ14">
        <f>DF14</f>
        <v>83.39</v>
      </c>
      <c r="DK14">
        <v>0</v>
      </c>
      <c r="DL14" t="s">
        <v>4</v>
      </c>
      <c r="DM14">
        <v>0</v>
      </c>
      <c r="DN14" t="s">
        <v>4</v>
      </c>
      <c r="DO14">
        <v>0</v>
      </c>
    </row>
    <row r="15" spans="1:119">
      <c r="A15">
        <f>ROW(Source!A32)</f>
        <v>32</v>
      </c>
      <c r="B15">
        <v>70335976</v>
      </c>
      <c r="C15">
        <v>70337191</v>
      </c>
      <c r="D15">
        <v>69275358</v>
      </c>
      <c r="E15">
        <v>1075</v>
      </c>
      <c r="F15">
        <v>1</v>
      </c>
      <c r="G15">
        <v>1075</v>
      </c>
      <c r="H15">
        <v>1</v>
      </c>
      <c r="I15" t="s">
        <v>322</v>
      </c>
      <c r="J15" t="s">
        <v>4</v>
      </c>
      <c r="K15" t="s">
        <v>323</v>
      </c>
      <c r="L15">
        <v>1191</v>
      </c>
      <c r="N15">
        <v>1013</v>
      </c>
      <c r="O15" t="s">
        <v>324</v>
      </c>
      <c r="P15" t="s">
        <v>324</v>
      </c>
      <c r="Q15">
        <v>1</v>
      </c>
      <c r="W15">
        <v>0</v>
      </c>
      <c r="X15">
        <v>476480486</v>
      </c>
      <c r="Y15">
        <f>(AT15*1.1)</f>
        <v>158.4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4</v>
      </c>
      <c r="AT15">
        <v>144</v>
      </c>
      <c r="AU15" t="s">
        <v>26</v>
      </c>
      <c r="AV15">
        <v>1</v>
      </c>
      <c r="AW15">
        <v>2</v>
      </c>
      <c r="AX15">
        <v>70337192</v>
      </c>
      <c r="AY15">
        <v>1</v>
      </c>
      <c r="AZ15">
        <v>0</v>
      </c>
      <c r="BA15">
        <v>14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U15">
        <f>ROUND(AT15*Source!I32*AH15*AL15,2)</f>
        <v>0</v>
      </c>
      <c r="CV15">
        <f>ROUND(Y15*Source!I32,9)</f>
        <v>2.8512</v>
      </c>
      <c r="CW15">
        <v>0</v>
      </c>
      <c r="CX15">
        <f>ROUND(Y15*Source!I32,9)</f>
        <v>2.8512</v>
      </c>
      <c r="CY15">
        <f>AD15</f>
        <v>0</v>
      </c>
      <c r="CZ15">
        <f>AH15</f>
        <v>0</v>
      </c>
      <c r="DA15">
        <f>AL15</f>
        <v>1</v>
      </c>
      <c r="DB15">
        <f>ROUND((ROUND(AT15*CZ15,2)*1.1),6)</f>
        <v>0</v>
      </c>
      <c r="DC15">
        <f>ROUND((ROUND(AT15*AG15,2)*1.1),6)</f>
        <v>0</v>
      </c>
      <c r="DD15" t="s">
        <v>4</v>
      </c>
      <c r="DE15" t="s">
        <v>4</v>
      </c>
      <c r="DF15">
        <f t="shared" si="0"/>
        <v>0</v>
      </c>
      <c r="DG15">
        <f t="shared" si="2"/>
        <v>0</v>
      </c>
      <c r="DH15">
        <f t="shared" si="3"/>
        <v>0</v>
      </c>
      <c r="DI15">
        <f t="shared" si="1"/>
        <v>0</v>
      </c>
      <c r="DJ15">
        <f>DI15</f>
        <v>0</v>
      </c>
      <c r="DK15">
        <v>0</v>
      </c>
      <c r="DL15" t="s">
        <v>4</v>
      </c>
      <c r="DM15">
        <v>0</v>
      </c>
      <c r="DN15" t="s">
        <v>4</v>
      </c>
      <c r="DO15">
        <v>0</v>
      </c>
    </row>
    <row r="16" spans="1:119">
      <c r="A16">
        <f>ROW(Source!A32)</f>
        <v>32</v>
      </c>
      <c r="B16">
        <v>70335976</v>
      </c>
      <c r="C16">
        <v>70337191</v>
      </c>
      <c r="D16">
        <v>69333840</v>
      </c>
      <c r="E16">
        <v>1</v>
      </c>
      <c r="F16">
        <v>1</v>
      </c>
      <c r="G16">
        <v>1075</v>
      </c>
      <c r="H16">
        <v>3</v>
      </c>
      <c r="I16" t="s">
        <v>334</v>
      </c>
      <c r="J16" t="s">
        <v>335</v>
      </c>
      <c r="K16" t="s">
        <v>336</v>
      </c>
      <c r="L16">
        <v>1339</v>
      </c>
      <c r="N16">
        <v>1007</v>
      </c>
      <c r="O16" t="s">
        <v>56</v>
      </c>
      <c r="P16" t="s">
        <v>56</v>
      </c>
      <c r="Q16">
        <v>1</v>
      </c>
      <c r="W16">
        <v>0</v>
      </c>
      <c r="X16">
        <v>1834402112</v>
      </c>
      <c r="Y16">
        <f>(AT16*1)</f>
        <v>0.3</v>
      </c>
      <c r="AA16">
        <v>2295.56</v>
      </c>
      <c r="AB16">
        <v>0</v>
      </c>
      <c r="AC16">
        <v>0</v>
      </c>
      <c r="AD16">
        <v>0</v>
      </c>
      <c r="AE16">
        <v>585</v>
      </c>
      <c r="AF16">
        <v>0</v>
      </c>
      <c r="AG16">
        <v>0</v>
      </c>
      <c r="AH16">
        <v>0</v>
      </c>
      <c r="AI16">
        <v>3.63</v>
      </c>
      <c r="AJ16">
        <v>1</v>
      </c>
      <c r="AK16">
        <v>1</v>
      </c>
      <c r="AL16">
        <v>1</v>
      </c>
      <c r="AM16">
        <v>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4</v>
      </c>
      <c r="AT16">
        <v>0.3</v>
      </c>
      <c r="AU16" t="s">
        <v>25</v>
      </c>
      <c r="AV16">
        <v>0</v>
      </c>
      <c r="AW16">
        <v>2</v>
      </c>
      <c r="AX16">
        <v>70337193</v>
      </c>
      <c r="AY16">
        <v>1</v>
      </c>
      <c r="AZ16">
        <v>0</v>
      </c>
      <c r="BA16">
        <v>15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ROUND(Y16*Source!I32,9)</f>
        <v>5.4000000000000003E-3</v>
      </c>
      <c r="CY16">
        <f>AA16</f>
        <v>2295.56</v>
      </c>
      <c r="CZ16">
        <f>AE16</f>
        <v>585</v>
      </c>
      <c r="DA16">
        <f>AI16</f>
        <v>3.63</v>
      </c>
      <c r="DB16">
        <f>ROUND((ROUND(AT16*CZ16,2)*1),6)</f>
        <v>175.5</v>
      </c>
      <c r="DC16">
        <f>ROUND((ROUND(AT16*AG16,2)*1),6)</f>
        <v>0</v>
      </c>
      <c r="DD16" t="s">
        <v>4</v>
      </c>
      <c r="DE16" t="s">
        <v>4</v>
      </c>
      <c r="DF16">
        <f>ROUND(ROUND(AE16*AI16,2)*CX16,2)</f>
        <v>11.47</v>
      </c>
      <c r="DG16">
        <f t="shared" si="2"/>
        <v>0</v>
      </c>
      <c r="DH16">
        <f t="shared" si="3"/>
        <v>0</v>
      </c>
      <c r="DI16">
        <f t="shared" si="1"/>
        <v>0</v>
      </c>
      <c r="DJ16">
        <f>DF16</f>
        <v>11.47</v>
      </c>
      <c r="DK16">
        <v>0</v>
      </c>
      <c r="DL16" t="s">
        <v>4</v>
      </c>
      <c r="DM16">
        <v>0</v>
      </c>
      <c r="DN16" t="s">
        <v>4</v>
      </c>
      <c r="DO16">
        <v>0</v>
      </c>
    </row>
    <row r="17" spans="1:119">
      <c r="A17">
        <f>ROW(Source!A32)</f>
        <v>32</v>
      </c>
      <c r="B17">
        <v>70335976</v>
      </c>
      <c r="C17">
        <v>70337191</v>
      </c>
      <c r="D17">
        <v>69341947</v>
      </c>
      <c r="E17">
        <v>1</v>
      </c>
      <c r="F17">
        <v>1</v>
      </c>
      <c r="G17">
        <v>1075</v>
      </c>
      <c r="H17">
        <v>3</v>
      </c>
      <c r="I17" t="s">
        <v>41</v>
      </c>
      <c r="J17" t="s">
        <v>44</v>
      </c>
      <c r="K17" t="s">
        <v>42</v>
      </c>
      <c r="L17">
        <v>1301</v>
      </c>
      <c r="N17">
        <v>1003</v>
      </c>
      <c r="O17" t="s">
        <v>43</v>
      </c>
      <c r="P17" t="s">
        <v>43</v>
      </c>
      <c r="Q17">
        <v>1</v>
      </c>
      <c r="W17">
        <v>1</v>
      </c>
      <c r="X17">
        <v>-1582708316</v>
      </c>
      <c r="Y17">
        <f>(AT17*1)</f>
        <v>-1000</v>
      </c>
      <c r="AA17">
        <v>148.94999999999999</v>
      </c>
      <c r="AB17">
        <v>0</v>
      </c>
      <c r="AC17">
        <v>0</v>
      </c>
      <c r="AD17">
        <v>0</v>
      </c>
      <c r="AE17">
        <v>15.01</v>
      </c>
      <c r="AF17">
        <v>0</v>
      </c>
      <c r="AG17">
        <v>0</v>
      </c>
      <c r="AH17">
        <v>0</v>
      </c>
      <c r="AI17">
        <v>9.18</v>
      </c>
      <c r="AJ17">
        <v>1</v>
      </c>
      <c r="AK17">
        <v>1</v>
      </c>
      <c r="AL17">
        <v>1</v>
      </c>
      <c r="AM17">
        <v>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4</v>
      </c>
      <c r="AT17">
        <v>-1000</v>
      </c>
      <c r="AU17" t="s">
        <v>25</v>
      </c>
      <c r="AV17">
        <v>0</v>
      </c>
      <c r="AW17">
        <v>2</v>
      </c>
      <c r="AX17">
        <v>70337194</v>
      </c>
      <c r="AY17">
        <v>1</v>
      </c>
      <c r="AZ17">
        <v>6144</v>
      </c>
      <c r="BA17">
        <v>16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ROUND(Y17*Source!I32,9)</f>
        <v>-18</v>
      </c>
      <c r="CY17">
        <f>AA17</f>
        <v>148.94999999999999</v>
      </c>
      <c r="CZ17">
        <f>AE17</f>
        <v>15.01</v>
      </c>
      <c r="DA17">
        <f>AI17</f>
        <v>9.18</v>
      </c>
      <c r="DB17">
        <f>ROUND((ROUND(AT17*CZ17,2)*1),6)</f>
        <v>-15010</v>
      </c>
      <c r="DC17">
        <f>ROUND((ROUND(AT17*AG17,2)*1),6)</f>
        <v>0</v>
      </c>
      <c r="DD17" t="s">
        <v>4</v>
      </c>
      <c r="DE17" t="s">
        <v>4</v>
      </c>
      <c r="DF17">
        <f>ROUND(ROUND(AE17*AI17,2)*CX17,2)</f>
        <v>-2480.2199999999998</v>
      </c>
      <c r="DG17">
        <f t="shared" si="2"/>
        <v>0</v>
      </c>
      <c r="DH17">
        <f t="shared" si="3"/>
        <v>0</v>
      </c>
      <c r="DI17">
        <f t="shared" si="1"/>
        <v>0</v>
      </c>
      <c r="DJ17">
        <f>DF17</f>
        <v>-2480.2199999999998</v>
      </c>
      <c r="DK17">
        <v>0</v>
      </c>
      <c r="DL17" t="s">
        <v>4</v>
      </c>
      <c r="DM17">
        <v>0</v>
      </c>
      <c r="DN17" t="s">
        <v>4</v>
      </c>
      <c r="DO17">
        <v>0</v>
      </c>
    </row>
    <row r="18" spans="1:119">
      <c r="A18">
        <f>ROW(Source!A32)</f>
        <v>32</v>
      </c>
      <c r="B18">
        <v>70335976</v>
      </c>
      <c r="C18">
        <v>70337191</v>
      </c>
      <c r="D18">
        <v>69341948</v>
      </c>
      <c r="E18">
        <v>1</v>
      </c>
      <c r="F18">
        <v>1</v>
      </c>
      <c r="G18">
        <v>1075</v>
      </c>
      <c r="H18">
        <v>3</v>
      </c>
      <c r="I18" t="s">
        <v>46</v>
      </c>
      <c r="J18" t="s">
        <v>48</v>
      </c>
      <c r="K18" t="s">
        <v>47</v>
      </c>
      <c r="L18">
        <v>1301</v>
      </c>
      <c r="N18">
        <v>1003</v>
      </c>
      <c r="O18" t="s">
        <v>43</v>
      </c>
      <c r="P18" t="s">
        <v>43</v>
      </c>
      <c r="Q18">
        <v>1</v>
      </c>
      <c r="W18">
        <v>1</v>
      </c>
      <c r="X18">
        <v>1329163801</v>
      </c>
      <c r="Y18">
        <f>(AT18*1)</f>
        <v>1000</v>
      </c>
      <c r="AA18">
        <v>226.43</v>
      </c>
      <c r="AB18">
        <v>0</v>
      </c>
      <c r="AC18">
        <v>0</v>
      </c>
      <c r="AD18">
        <v>0</v>
      </c>
      <c r="AE18">
        <v>24.4</v>
      </c>
      <c r="AF18">
        <v>0</v>
      </c>
      <c r="AG18">
        <v>0</v>
      </c>
      <c r="AH18">
        <v>0</v>
      </c>
      <c r="AI18">
        <v>9.2799999999999994</v>
      </c>
      <c r="AJ18">
        <v>1</v>
      </c>
      <c r="AK18">
        <v>1</v>
      </c>
      <c r="AL18">
        <v>1</v>
      </c>
      <c r="AM18">
        <v>0</v>
      </c>
      <c r="AN18">
        <v>0</v>
      </c>
      <c r="AO18">
        <v>0</v>
      </c>
      <c r="AP18">
        <v>1</v>
      </c>
      <c r="AQ18">
        <v>0</v>
      </c>
      <c r="AR18">
        <v>0</v>
      </c>
      <c r="AS18" t="s">
        <v>4</v>
      </c>
      <c r="AT18">
        <v>1000</v>
      </c>
      <c r="AU18" t="s">
        <v>25</v>
      </c>
      <c r="AV18">
        <v>0</v>
      </c>
      <c r="AW18">
        <v>1</v>
      </c>
      <c r="AX18">
        <v>-1</v>
      </c>
      <c r="AY18">
        <v>0</v>
      </c>
      <c r="AZ18">
        <v>0</v>
      </c>
      <c r="BA18" t="s">
        <v>4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ROUND(Y18*Source!I32,9)</f>
        <v>18</v>
      </c>
      <c r="CY18">
        <f>AA18</f>
        <v>226.43</v>
      </c>
      <c r="CZ18">
        <f>AE18</f>
        <v>24.4</v>
      </c>
      <c r="DA18">
        <f>AI18</f>
        <v>9.2799999999999994</v>
      </c>
      <c r="DB18">
        <f>ROUND((ROUND(AT18*CZ18,2)*1),6)</f>
        <v>24400</v>
      </c>
      <c r="DC18">
        <f>ROUND((ROUND(AT18*AG18,2)*1),6)</f>
        <v>0</v>
      </c>
      <c r="DD18" t="s">
        <v>4</v>
      </c>
      <c r="DE18" t="s">
        <v>4</v>
      </c>
      <c r="DF18">
        <f>ROUND(ROUND(AE18*AI18,2)*CX18,2)</f>
        <v>4075.74</v>
      </c>
      <c r="DG18">
        <f t="shared" si="2"/>
        <v>0</v>
      </c>
      <c r="DH18">
        <f t="shared" si="3"/>
        <v>0</v>
      </c>
      <c r="DI18">
        <f t="shared" si="1"/>
        <v>0</v>
      </c>
      <c r="DJ18">
        <f>DF18</f>
        <v>4075.74</v>
      </c>
      <c r="DK18">
        <v>0</v>
      </c>
      <c r="DL18" t="s">
        <v>4</v>
      </c>
      <c r="DM18">
        <v>0</v>
      </c>
      <c r="DN18" t="s">
        <v>4</v>
      </c>
      <c r="DO18">
        <v>0</v>
      </c>
    </row>
    <row r="19" spans="1:119">
      <c r="A19">
        <f>ROW(Source!A32)</f>
        <v>32</v>
      </c>
      <c r="B19">
        <v>70335976</v>
      </c>
      <c r="C19">
        <v>70337191</v>
      </c>
      <c r="D19">
        <v>69341980</v>
      </c>
      <c r="E19">
        <v>1</v>
      </c>
      <c r="F19">
        <v>1</v>
      </c>
      <c r="G19">
        <v>1075</v>
      </c>
      <c r="H19">
        <v>3</v>
      </c>
      <c r="I19" t="s">
        <v>337</v>
      </c>
      <c r="J19" t="s">
        <v>338</v>
      </c>
      <c r="K19" t="s">
        <v>339</v>
      </c>
      <c r="L19">
        <v>1354</v>
      </c>
      <c r="N19">
        <v>1010</v>
      </c>
      <c r="O19" t="s">
        <v>134</v>
      </c>
      <c r="P19" t="s">
        <v>134</v>
      </c>
      <c r="Q19">
        <v>1</v>
      </c>
      <c r="W19">
        <v>0</v>
      </c>
      <c r="X19">
        <v>614028301</v>
      </c>
      <c r="Y19">
        <f>(AT19*1)</f>
        <v>20</v>
      </c>
      <c r="AA19">
        <v>42.89</v>
      </c>
      <c r="AB19">
        <v>0</v>
      </c>
      <c r="AC19">
        <v>0</v>
      </c>
      <c r="AD19">
        <v>0</v>
      </c>
      <c r="AE19">
        <v>3.26</v>
      </c>
      <c r="AF19">
        <v>0</v>
      </c>
      <c r="AG19">
        <v>0</v>
      </c>
      <c r="AH19">
        <v>0</v>
      </c>
      <c r="AI19">
        <v>12.17</v>
      </c>
      <c r="AJ19">
        <v>1</v>
      </c>
      <c r="AK19">
        <v>1</v>
      </c>
      <c r="AL19">
        <v>1</v>
      </c>
      <c r="AM19">
        <v>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4</v>
      </c>
      <c r="AT19">
        <v>20</v>
      </c>
      <c r="AU19" t="s">
        <v>25</v>
      </c>
      <c r="AV19">
        <v>0</v>
      </c>
      <c r="AW19">
        <v>2</v>
      </c>
      <c r="AX19">
        <v>70337195</v>
      </c>
      <c r="AY19">
        <v>1</v>
      </c>
      <c r="AZ19">
        <v>0</v>
      </c>
      <c r="BA19">
        <v>17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ROUND(Y19*Source!I32,9)</f>
        <v>0.36</v>
      </c>
      <c r="CY19">
        <f>AA19</f>
        <v>42.89</v>
      </c>
      <c r="CZ19">
        <f>AE19</f>
        <v>3.26</v>
      </c>
      <c r="DA19">
        <f>AI19</f>
        <v>12.17</v>
      </c>
      <c r="DB19">
        <f>ROUND((ROUND(AT19*CZ19,2)*1),6)</f>
        <v>65.2</v>
      </c>
      <c r="DC19">
        <f>ROUND((ROUND(AT19*AG19,2)*1),6)</f>
        <v>0</v>
      </c>
      <c r="DD19" t="s">
        <v>4</v>
      </c>
      <c r="DE19" t="s">
        <v>4</v>
      </c>
      <c r="DF19">
        <f>ROUND(ROUND(AE19*AI19,2)*CX19,2)</f>
        <v>14.28</v>
      </c>
      <c r="DG19">
        <f t="shared" si="2"/>
        <v>0</v>
      </c>
      <c r="DH19">
        <f t="shared" si="3"/>
        <v>0</v>
      </c>
      <c r="DI19">
        <f t="shared" si="1"/>
        <v>0</v>
      </c>
      <c r="DJ19">
        <f>DF19</f>
        <v>14.28</v>
      </c>
      <c r="DK19">
        <v>0</v>
      </c>
      <c r="DL19" t="s">
        <v>4</v>
      </c>
      <c r="DM19">
        <v>0</v>
      </c>
      <c r="DN19" t="s">
        <v>4</v>
      </c>
      <c r="DO19">
        <v>0</v>
      </c>
    </row>
    <row r="20" spans="1:119">
      <c r="A20">
        <f>ROW(Source!A32)</f>
        <v>32</v>
      </c>
      <c r="B20">
        <v>70335976</v>
      </c>
      <c r="C20">
        <v>70337191</v>
      </c>
      <c r="D20">
        <v>69342089</v>
      </c>
      <c r="E20">
        <v>1</v>
      </c>
      <c r="F20">
        <v>1</v>
      </c>
      <c r="G20">
        <v>1075</v>
      </c>
      <c r="H20">
        <v>3</v>
      </c>
      <c r="I20" t="s">
        <v>340</v>
      </c>
      <c r="J20" t="s">
        <v>341</v>
      </c>
      <c r="K20" t="s">
        <v>342</v>
      </c>
      <c r="L20">
        <v>1358</v>
      </c>
      <c r="N20">
        <v>1010</v>
      </c>
      <c r="O20" t="s">
        <v>343</v>
      </c>
      <c r="P20" t="s">
        <v>343</v>
      </c>
      <c r="Q20">
        <v>10</v>
      </c>
      <c r="W20">
        <v>0</v>
      </c>
      <c r="X20">
        <v>1279135400</v>
      </c>
      <c r="Y20">
        <f>(AT20*1)</f>
        <v>32</v>
      </c>
      <c r="AA20">
        <v>460.1</v>
      </c>
      <c r="AB20">
        <v>0</v>
      </c>
      <c r="AC20">
        <v>0</v>
      </c>
      <c r="AD20">
        <v>0</v>
      </c>
      <c r="AE20">
        <v>144.77000000000001</v>
      </c>
      <c r="AF20">
        <v>0</v>
      </c>
      <c r="AG20">
        <v>0</v>
      </c>
      <c r="AH20">
        <v>0</v>
      </c>
      <c r="AI20">
        <v>2.94</v>
      </c>
      <c r="AJ20">
        <v>1</v>
      </c>
      <c r="AK20">
        <v>1</v>
      </c>
      <c r="AL20">
        <v>1</v>
      </c>
      <c r="AM20">
        <v>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4</v>
      </c>
      <c r="AT20">
        <v>32</v>
      </c>
      <c r="AU20" t="s">
        <v>25</v>
      </c>
      <c r="AV20">
        <v>0</v>
      </c>
      <c r="AW20">
        <v>2</v>
      </c>
      <c r="AX20">
        <v>70337196</v>
      </c>
      <c r="AY20">
        <v>1</v>
      </c>
      <c r="AZ20">
        <v>0</v>
      </c>
      <c r="BA20">
        <v>18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ROUND(Y20*Source!I32,9)</f>
        <v>0.57599999999999996</v>
      </c>
      <c r="CY20">
        <f>AA20</f>
        <v>460.1</v>
      </c>
      <c r="CZ20">
        <f>AE20</f>
        <v>144.77000000000001</v>
      </c>
      <c r="DA20">
        <f>AI20</f>
        <v>2.94</v>
      </c>
      <c r="DB20">
        <f>ROUND((ROUND(AT20*CZ20,2)*1),6)</f>
        <v>4632.6400000000003</v>
      </c>
      <c r="DC20">
        <f>ROUND((ROUND(AT20*AG20,2)*1),6)</f>
        <v>0</v>
      </c>
      <c r="DD20" t="s">
        <v>4</v>
      </c>
      <c r="DE20" t="s">
        <v>4</v>
      </c>
      <c r="DF20">
        <f>ROUND(ROUND(AE20*AI20,2)*CX20,2)</f>
        <v>245.16</v>
      </c>
      <c r="DG20">
        <f t="shared" si="2"/>
        <v>0</v>
      </c>
      <c r="DH20">
        <f t="shared" si="3"/>
        <v>0</v>
      </c>
      <c r="DI20">
        <f t="shared" si="1"/>
        <v>0</v>
      </c>
      <c r="DJ20">
        <f>DF20</f>
        <v>245.16</v>
      </c>
      <c r="DK20">
        <v>0</v>
      </c>
      <c r="DL20" t="s">
        <v>4</v>
      </c>
      <c r="DM20">
        <v>0</v>
      </c>
      <c r="DN20" t="s">
        <v>4</v>
      </c>
      <c r="DO20">
        <v>0</v>
      </c>
    </row>
    <row r="21" spans="1:119">
      <c r="A21">
        <f>ROW(Source!A37)</f>
        <v>37</v>
      </c>
      <c r="B21">
        <v>70335979</v>
      </c>
      <c r="C21">
        <v>70336224</v>
      </c>
      <c r="D21">
        <v>69275358</v>
      </c>
      <c r="E21">
        <v>1075</v>
      </c>
      <c r="F21">
        <v>1</v>
      </c>
      <c r="G21">
        <v>1075</v>
      </c>
      <c r="H21">
        <v>1</v>
      </c>
      <c r="I21" t="s">
        <v>322</v>
      </c>
      <c r="J21" t="s">
        <v>4</v>
      </c>
      <c r="K21" t="s">
        <v>323</v>
      </c>
      <c r="L21">
        <v>1191</v>
      </c>
      <c r="N21">
        <v>1013</v>
      </c>
      <c r="O21" t="s">
        <v>324</v>
      </c>
      <c r="P21" t="s">
        <v>324</v>
      </c>
      <c r="Q21">
        <v>1</v>
      </c>
      <c r="W21">
        <v>0</v>
      </c>
      <c r="X21">
        <v>476480486</v>
      </c>
      <c r="Y21">
        <f>(AT21*1.1)</f>
        <v>145.20000000000002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4</v>
      </c>
      <c r="AT21">
        <v>132</v>
      </c>
      <c r="AU21" t="s">
        <v>26</v>
      </c>
      <c r="AV21">
        <v>1</v>
      </c>
      <c r="AW21">
        <v>2</v>
      </c>
      <c r="AX21">
        <v>70336231</v>
      </c>
      <c r="AY21">
        <v>1</v>
      </c>
      <c r="AZ21">
        <v>0</v>
      </c>
      <c r="BA21">
        <v>19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U21">
        <f>ROUND(AT21*Source!I37*AH21*AL21,2)</f>
        <v>0</v>
      </c>
      <c r="CV21">
        <f>ROUND(Y21*Source!I37,9)</f>
        <v>17.423999999999999</v>
      </c>
      <c r="CW21">
        <v>0</v>
      </c>
      <c r="CX21">
        <f>ROUND(Y21*Source!I37,9)</f>
        <v>17.423999999999999</v>
      </c>
      <c r="CY21">
        <f>AD21</f>
        <v>0</v>
      </c>
      <c r="CZ21">
        <f>AH21</f>
        <v>0</v>
      </c>
      <c r="DA21">
        <f>AL21</f>
        <v>1</v>
      </c>
      <c r="DB21">
        <f>ROUND((ROUND(AT21*CZ21,2)*1.1),6)</f>
        <v>0</v>
      </c>
      <c r="DC21">
        <f>ROUND((ROUND(AT21*AG21,2)*1.1),6)</f>
        <v>0</v>
      </c>
      <c r="DD21" t="s">
        <v>4</v>
      </c>
      <c r="DE21" t="s">
        <v>4</v>
      </c>
      <c r="DF21">
        <f t="shared" ref="DF21:DF27" si="4">ROUND(ROUND(AE21,2)*CX21,2)</f>
        <v>0</v>
      </c>
      <c r="DG21">
        <f t="shared" si="2"/>
        <v>0</v>
      </c>
      <c r="DH21">
        <f t="shared" si="3"/>
        <v>0</v>
      </c>
      <c r="DI21">
        <f t="shared" si="1"/>
        <v>0</v>
      </c>
      <c r="DJ21">
        <f>DI21</f>
        <v>0</v>
      </c>
      <c r="DK21">
        <v>0</v>
      </c>
      <c r="DL21" t="s">
        <v>4</v>
      </c>
      <c r="DM21">
        <v>0</v>
      </c>
      <c r="DN21" t="s">
        <v>4</v>
      </c>
      <c r="DO21">
        <v>0</v>
      </c>
    </row>
    <row r="22" spans="1:119">
      <c r="A22">
        <f>ROW(Source!A37)</f>
        <v>37</v>
      </c>
      <c r="B22">
        <v>70335979</v>
      </c>
      <c r="C22">
        <v>70336224</v>
      </c>
      <c r="D22">
        <v>69333752</v>
      </c>
      <c r="E22">
        <v>1</v>
      </c>
      <c r="F22">
        <v>1</v>
      </c>
      <c r="G22">
        <v>1075</v>
      </c>
      <c r="H22">
        <v>3</v>
      </c>
      <c r="I22" t="s">
        <v>344</v>
      </c>
      <c r="J22" t="s">
        <v>345</v>
      </c>
      <c r="K22" t="s">
        <v>346</v>
      </c>
      <c r="L22">
        <v>1348</v>
      </c>
      <c r="N22">
        <v>1009</v>
      </c>
      <c r="O22" t="s">
        <v>94</v>
      </c>
      <c r="P22" t="s">
        <v>94</v>
      </c>
      <c r="Q22">
        <v>1000</v>
      </c>
      <c r="W22">
        <v>0</v>
      </c>
      <c r="X22">
        <v>777194217</v>
      </c>
      <c r="Y22">
        <f>(AT22*1)</f>
        <v>6.0000000000000001E-3</v>
      </c>
      <c r="AA22">
        <v>6521.42</v>
      </c>
      <c r="AB22">
        <v>0</v>
      </c>
      <c r="AC22">
        <v>0</v>
      </c>
      <c r="AD22">
        <v>0</v>
      </c>
      <c r="AE22">
        <v>6521.42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4</v>
      </c>
      <c r="AT22">
        <v>6.0000000000000001E-3</v>
      </c>
      <c r="AU22" t="s">
        <v>25</v>
      </c>
      <c r="AV22">
        <v>0</v>
      </c>
      <c r="AW22">
        <v>2</v>
      </c>
      <c r="AX22">
        <v>70336232</v>
      </c>
      <c r="AY22">
        <v>1</v>
      </c>
      <c r="AZ22">
        <v>0</v>
      </c>
      <c r="BA22">
        <v>20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ROUND(Y22*Source!I37,9)</f>
        <v>7.2000000000000005E-4</v>
      </c>
      <c r="CY22">
        <f>AA22</f>
        <v>6521.42</v>
      </c>
      <c r="CZ22">
        <f>AE22</f>
        <v>6521.42</v>
      </c>
      <c r="DA22">
        <f>AI22</f>
        <v>1</v>
      </c>
      <c r="DB22">
        <f>ROUND((ROUND(AT22*CZ22,2)*1),6)</f>
        <v>39.130000000000003</v>
      </c>
      <c r="DC22">
        <f>ROUND((ROUND(AT22*AG22,2)*1),6)</f>
        <v>0</v>
      </c>
      <c r="DD22" t="s">
        <v>4</v>
      </c>
      <c r="DE22" t="s">
        <v>4</v>
      </c>
      <c r="DF22">
        <f t="shared" si="4"/>
        <v>4.7</v>
      </c>
      <c r="DG22">
        <f t="shared" si="2"/>
        <v>0</v>
      </c>
      <c r="DH22">
        <f t="shared" si="3"/>
        <v>0</v>
      </c>
      <c r="DI22">
        <f t="shared" si="1"/>
        <v>0</v>
      </c>
      <c r="DJ22">
        <f>DF22</f>
        <v>4.7</v>
      </c>
      <c r="DK22">
        <v>0</v>
      </c>
      <c r="DL22" t="s">
        <v>4</v>
      </c>
      <c r="DM22">
        <v>0</v>
      </c>
      <c r="DN22" t="s">
        <v>4</v>
      </c>
      <c r="DO22">
        <v>0</v>
      </c>
    </row>
    <row r="23" spans="1:119">
      <c r="A23">
        <f>ROW(Source!A37)</f>
        <v>37</v>
      </c>
      <c r="B23">
        <v>70335979</v>
      </c>
      <c r="C23">
        <v>70336224</v>
      </c>
      <c r="D23">
        <v>69333827</v>
      </c>
      <c r="E23">
        <v>1</v>
      </c>
      <c r="F23">
        <v>1</v>
      </c>
      <c r="G23">
        <v>1075</v>
      </c>
      <c r="H23">
        <v>3</v>
      </c>
      <c r="I23" t="s">
        <v>347</v>
      </c>
      <c r="J23" t="s">
        <v>348</v>
      </c>
      <c r="K23" t="s">
        <v>349</v>
      </c>
      <c r="L23">
        <v>1339</v>
      </c>
      <c r="N23">
        <v>1007</v>
      </c>
      <c r="O23" t="s">
        <v>56</v>
      </c>
      <c r="P23" t="s">
        <v>56</v>
      </c>
      <c r="Q23">
        <v>1</v>
      </c>
      <c r="W23">
        <v>0</v>
      </c>
      <c r="X23">
        <v>1270593418</v>
      </c>
      <c r="Y23">
        <f>(AT23*1)</f>
        <v>1.7999999999999999E-2</v>
      </c>
      <c r="AA23">
        <v>1828.56</v>
      </c>
      <c r="AB23">
        <v>0</v>
      </c>
      <c r="AC23">
        <v>0</v>
      </c>
      <c r="AD23">
        <v>0</v>
      </c>
      <c r="AE23">
        <v>1828.56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4</v>
      </c>
      <c r="AT23">
        <v>1.7999999999999999E-2</v>
      </c>
      <c r="AU23" t="s">
        <v>25</v>
      </c>
      <c r="AV23">
        <v>0</v>
      </c>
      <c r="AW23">
        <v>2</v>
      </c>
      <c r="AX23">
        <v>70336233</v>
      </c>
      <c r="AY23">
        <v>1</v>
      </c>
      <c r="AZ23">
        <v>0</v>
      </c>
      <c r="BA23">
        <v>21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ROUND(Y23*Source!I37,9)</f>
        <v>2.16E-3</v>
      </c>
      <c r="CY23">
        <f>AA23</f>
        <v>1828.56</v>
      </c>
      <c r="CZ23">
        <f>AE23</f>
        <v>1828.56</v>
      </c>
      <c r="DA23">
        <f>AI23</f>
        <v>1</v>
      </c>
      <c r="DB23">
        <f>ROUND((ROUND(AT23*CZ23,2)*1),6)</f>
        <v>32.909999999999997</v>
      </c>
      <c r="DC23">
        <f>ROUND((ROUND(AT23*AG23,2)*1),6)</f>
        <v>0</v>
      </c>
      <c r="DD23" t="s">
        <v>4</v>
      </c>
      <c r="DE23" t="s">
        <v>4</v>
      </c>
      <c r="DF23">
        <f t="shared" si="4"/>
        <v>3.95</v>
      </c>
      <c r="DG23">
        <f t="shared" si="2"/>
        <v>0</v>
      </c>
      <c r="DH23">
        <f t="shared" si="3"/>
        <v>0</v>
      </c>
      <c r="DI23">
        <f t="shared" si="1"/>
        <v>0</v>
      </c>
      <c r="DJ23">
        <f>DF23</f>
        <v>3.95</v>
      </c>
      <c r="DK23">
        <v>0</v>
      </c>
      <c r="DL23" t="s">
        <v>4</v>
      </c>
      <c r="DM23">
        <v>0</v>
      </c>
      <c r="DN23" t="s">
        <v>4</v>
      </c>
      <c r="DO23">
        <v>0</v>
      </c>
    </row>
    <row r="24" spans="1:119">
      <c r="A24">
        <f>ROW(Source!A37)</f>
        <v>37</v>
      </c>
      <c r="B24">
        <v>70335979</v>
      </c>
      <c r="C24">
        <v>70336224</v>
      </c>
      <c r="D24">
        <v>69333708</v>
      </c>
      <c r="E24">
        <v>1</v>
      </c>
      <c r="F24">
        <v>1</v>
      </c>
      <c r="G24">
        <v>1075</v>
      </c>
      <c r="H24">
        <v>3</v>
      </c>
      <c r="I24" t="s">
        <v>350</v>
      </c>
      <c r="J24" t="s">
        <v>351</v>
      </c>
      <c r="K24" t="s">
        <v>352</v>
      </c>
      <c r="L24">
        <v>1339</v>
      </c>
      <c r="N24">
        <v>1007</v>
      </c>
      <c r="O24" t="s">
        <v>56</v>
      </c>
      <c r="P24" t="s">
        <v>56</v>
      </c>
      <c r="Q24">
        <v>1</v>
      </c>
      <c r="W24">
        <v>0</v>
      </c>
      <c r="X24">
        <v>215494493</v>
      </c>
      <c r="Y24">
        <f>(AT24*1)</f>
        <v>0.3</v>
      </c>
      <c r="AA24">
        <v>2472.13</v>
      </c>
      <c r="AB24">
        <v>0</v>
      </c>
      <c r="AC24">
        <v>0</v>
      </c>
      <c r="AD24">
        <v>0</v>
      </c>
      <c r="AE24">
        <v>2472.13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4</v>
      </c>
      <c r="AT24">
        <v>0.3</v>
      </c>
      <c r="AU24" t="s">
        <v>25</v>
      </c>
      <c r="AV24">
        <v>0</v>
      </c>
      <c r="AW24">
        <v>2</v>
      </c>
      <c r="AX24">
        <v>70336234</v>
      </c>
      <c r="AY24">
        <v>1</v>
      </c>
      <c r="AZ24">
        <v>0</v>
      </c>
      <c r="BA24">
        <v>22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ROUND(Y24*Source!I37,9)</f>
        <v>3.5999999999999997E-2</v>
      </c>
      <c r="CY24">
        <f>AA24</f>
        <v>2472.13</v>
      </c>
      <c r="CZ24">
        <f>AE24</f>
        <v>2472.13</v>
      </c>
      <c r="DA24">
        <f>AI24</f>
        <v>1</v>
      </c>
      <c r="DB24">
        <f>ROUND((ROUND(AT24*CZ24,2)*1),6)</f>
        <v>741.64</v>
      </c>
      <c r="DC24">
        <f>ROUND((ROUND(AT24*AG24,2)*1),6)</f>
        <v>0</v>
      </c>
      <c r="DD24" t="s">
        <v>4</v>
      </c>
      <c r="DE24" t="s">
        <v>4</v>
      </c>
      <c r="DF24">
        <f t="shared" si="4"/>
        <v>89</v>
      </c>
      <c r="DG24">
        <f t="shared" si="2"/>
        <v>0</v>
      </c>
      <c r="DH24">
        <f t="shared" si="3"/>
        <v>0</v>
      </c>
      <c r="DI24">
        <f t="shared" si="1"/>
        <v>0</v>
      </c>
      <c r="DJ24">
        <f>DF24</f>
        <v>89</v>
      </c>
      <c r="DK24">
        <v>0</v>
      </c>
      <c r="DL24" t="s">
        <v>4</v>
      </c>
      <c r="DM24">
        <v>0</v>
      </c>
      <c r="DN24" t="s">
        <v>4</v>
      </c>
      <c r="DO24">
        <v>0</v>
      </c>
    </row>
    <row r="25" spans="1:119">
      <c r="A25">
        <f>ROW(Source!A37)</f>
        <v>37</v>
      </c>
      <c r="B25">
        <v>70335979</v>
      </c>
      <c r="C25">
        <v>70336224</v>
      </c>
      <c r="D25">
        <v>69334307</v>
      </c>
      <c r="E25">
        <v>1</v>
      </c>
      <c r="F25">
        <v>1</v>
      </c>
      <c r="G25">
        <v>1075</v>
      </c>
      <c r="H25">
        <v>3</v>
      </c>
      <c r="I25" t="s">
        <v>353</v>
      </c>
      <c r="J25" t="s">
        <v>354</v>
      </c>
      <c r="K25" t="s">
        <v>355</v>
      </c>
      <c r="L25">
        <v>1348</v>
      </c>
      <c r="N25">
        <v>1009</v>
      </c>
      <c r="O25" t="s">
        <v>94</v>
      </c>
      <c r="P25" t="s">
        <v>94</v>
      </c>
      <c r="Q25">
        <v>1000</v>
      </c>
      <c r="W25">
        <v>0</v>
      </c>
      <c r="X25">
        <v>73889291</v>
      </c>
      <c r="Y25">
        <f>(AT25*1)</f>
        <v>5.4000000000000003E-3</v>
      </c>
      <c r="AA25">
        <v>9098.51</v>
      </c>
      <c r="AB25">
        <v>0</v>
      </c>
      <c r="AC25">
        <v>0</v>
      </c>
      <c r="AD25">
        <v>0</v>
      </c>
      <c r="AE25">
        <v>9098.51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4</v>
      </c>
      <c r="AT25">
        <v>5.4000000000000003E-3</v>
      </c>
      <c r="AU25" t="s">
        <v>25</v>
      </c>
      <c r="AV25">
        <v>0</v>
      </c>
      <c r="AW25">
        <v>2</v>
      </c>
      <c r="AX25">
        <v>70336235</v>
      </c>
      <c r="AY25">
        <v>1</v>
      </c>
      <c r="AZ25">
        <v>0</v>
      </c>
      <c r="BA25">
        <v>23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ROUND(Y25*Source!I37,9)</f>
        <v>6.4800000000000003E-4</v>
      </c>
      <c r="CY25">
        <f>AA25</f>
        <v>9098.51</v>
      </c>
      <c r="CZ25">
        <f>AE25</f>
        <v>9098.51</v>
      </c>
      <c r="DA25">
        <f>AI25</f>
        <v>1</v>
      </c>
      <c r="DB25">
        <f>ROUND((ROUND(AT25*CZ25,2)*1),6)</f>
        <v>49.13</v>
      </c>
      <c r="DC25">
        <f>ROUND((ROUND(AT25*AG25,2)*1),6)</f>
        <v>0</v>
      </c>
      <c r="DD25" t="s">
        <v>4</v>
      </c>
      <c r="DE25" t="s">
        <v>4</v>
      </c>
      <c r="DF25">
        <f t="shared" si="4"/>
        <v>5.9</v>
      </c>
      <c r="DG25">
        <f t="shared" si="2"/>
        <v>0</v>
      </c>
      <c r="DH25">
        <f t="shared" si="3"/>
        <v>0</v>
      </c>
      <c r="DI25">
        <f t="shared" si="1"/>
        <v>0</v>
      </c>
      <c r="DJ25">
        <f>DF25</f>
        <v>5.9</v>
      </c>
      <c r="DK25">
        <v>0</v>
      </c>
      <c r="DL25" t="s">
        <v>4</v>
      </c>
      <c r="DM25">
        <v>0</v>
      </c>
      <c r="DN25" t="s">
        <v>4</v>
      </c>
      <c r="DO25">
        <v>0</v>
      </c>
    </row>
    <row r="26" spans="1:119">
      <c r="A26">
        <f>ROW(Source!A37)</f>
        <v>37</v>
      </c>
      <c r="B26">
        <v>70335979</v>
      </c>
      <c r="C26">
        <v>70336224</v>
      </c>
      <c r="D26">
        <v>69357934</v>
      </c>
      <c r="E26">
        <v>1</v>
      </c>
      <c r="F26">
        <v>1</v>
      </c>
      <c r="G26">
        <v>1075</v>
      </c>
      <c r="H26">
        <v>3</v>
      </c>
      <c r="I26" t="s">
        <v>54</v>
      </c>
      <c r="J26" t="s">
        <v>57</v>
      </c>
      <c r="K26" t="s">
        <v>55</v>
      </c>
      <c r="L26">
        <v>1339</v>
      </c>
      <c r="N26">
        <v>1007</v>
      </c>
      <c r="O26" t="s">
        <v>56</v>
      </c>
      <c r="P26" t="s">
        <v>56</v>
      </c>
      <c r="Q26">
        <v>1</v>
      </c>
      <c r="W26">
        <v>0</v>
      </c>
      <c r="X26">
        <v>-511473289</v>
      </c>
      <c r="Y26">
        <f>(AT26*1)</f>
        <v>0.41599999999999998</v>
      </c>
      <c r="AA26">
        <v>704.89</v>
      </c>
      <c r="AB26">
        <v>0</v>
      </c>
      <c r="AC26">
        <v>0</v>
      </c>
      <c r="AD26">
        <v>0</v>
      </c>
      <c r="AE26">
        <v>704.89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0</v>
      </c>
      <c r="AN26">
        <v>0</v>
      </c>
      <c r="AO26">
        <v>0</v>
      </c>
      <c r="AP26">
        <v>1</v>
      </c>
      <c r="AQ26">
        <v>0</v>
      </c>
      <c r="AR26">
        <v>0</v>
      </c>
      <c r="AS26" t="s">
        <v>4</v>
      </c>
      <c r="AT26">
        <v>0.41599999999999998</v>
      </c>
      <c r="AU26" t="s">
        <v>25</v>
      </c>
      <c r="AV26">
        <v>0</v>
      </c>
      <c r="AW26">
        <v>1</v>
      </c>
      <c r="AX26">
        <v>-1</v>
      </c>
      <c r="AY26">
        <v>0</v>
      </c>
      <c r="AZ26">
        <v>0</v>
      </c>
      <c r="BA26" t="s">
        <v>4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ROUND(Y26*Source!I37,9)</f>
        <v>4.9919999999999999E-2</v>
      </c>
      <c r="CY26">
        <f>AA26</f>
        <v>704.89</v>
      </c>
      <c r="CZ26">
        <f>AE26</f>
        <v>704.89</v>
      </c>
      <c r="DA26">
        <f>AI26</f>
        <v>1</v>
      </c>
      <c r="DB26">
        <f>ROUND((ROUND(AT26*CZ26,2)*1),6)</f>
        <v>293.23</v>
      </c>
      <c r="DC26">
        <f>ROUND((ROUND(AT26*AG26,2)*1),6)</f>
        <v>0</v>
      </c>
      <c r="DD26" t="s">
        <v>4</v>
      </c>
      <c r="DE26" t="s">
        <v>4</v>
      </c>
      <c r="DF26">
        <f t="shared" si="4"/>
        <v>35.19</v>
      </c>
      <c r="DG26">
        <f t="shared" si="2"/>
        <v>0</v>
      </c>
      <c r="DH26">
        <f t="shared" si="3"/>
        <v>0</v>
      </c>
      <c r="DI26">
        <f t="shared" si="1"/>
        <v>0</v>
      </c>
      <c r="DJ26">
        <f>DF26</f>
        <v>35.19</v>
      </c>
      <c r="DK26">
        <v>0</v>
      </c>
      <c r="DL26" t="s">
        <v>4</v>
      </c>
      <c r="DM26">
        <v>0</v>
      </c>
      <c r="DN26" t="s">
        <v>4</v>
      </c>
      <c r="DO26">
        <v>0</v>
      </c>
    </row>
    <row r="27" spans="1:119">
      <c r="A27">
        <f>ROW(Source!A38)</f>
        <v>38</v>
      </c>
      <c r="B27">
        <v>70335976</v>
      </c>
      <c r="C27">
        <v>70336224</v>
      </c>
      <c r="D27">
        <v>69275358</v>
      </c>
      <c r="E27">
        <v>1075</v>
      </c>
      <c r="F27">
        <v>1</v>
      </c>
      <c r="G27">
        <v>1075</v>
      </c>
      <c r="H27">
        <v>1</v>
      </c>
      <c r="I27" t="s">
        <v>322</v>
      </c>
      <c r="J27" t="s">
        <v>4</v>
      </c>
      <c r="K27" t="s">
        <v>323</v>
      </c>
      <c r="L27">
        <v>1191</v>
      </c>
      <c r="N27">
        <v>1013</v>
      </c>
      <c r="O27" t="s">
        <v>324</v>
      </c>
      <c r="P27" t="s">
        <v>324</v>
      </c>
      <c r="Q27">
        <v>1</v>
      </c>
      <c r="W27">
        <v>0</v>
      </c>
      <c r="X27">
        <v>476480486</v>
      </c>
      <c r="Y27">
        <f>(AT27*1.1)</f>
        <v>145.20000000000002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4</v>
      </c>
      <c r="AT27">
        <v>132</v>
      </c>
      <c r="AU27" t="s">
        <v>26</v>
      </c>
      <c r="AV27">
        <v>1</v>
      </c>
      <c r="AW27">
        <v>2</v>
      </c>
      <c r="AX27">
        <v>70336231</v>
      </c>
      <c r="AY27">
        <v>1</v>
      </c>
      <c r="AZ27">
        <v>0</v>
      </c>
      <c r="BA27">
        <v>25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U27">
        <f>ROUND(AT27*Source!I38*AH27*AL27,2)</f>
        <v>0</v>
      </c>
      <c r="CV27">
        <f>ROUND(Y27*Source!I38,9)</f>
        <v>17.423999999999999</v>
      </c>
      <c r="CW27">
        <v>0</v>
      </c>
      <c r="CX27">
        <f>ROUND(Y27*Source!I38,9)</f>
        <v>17.423999999999999</v>
      </c>
      <c r="CY27">
        <f>AD27</f>
        <v>0</v>
      </c>
      <c r="CZ27">
        <f>AH27</f>
        <v>0</v>
      </c>
      <c r="DA27">
        <f>AL27</f>
        <v>1</v>
      </c>
      <c r="DB27">
        <f>ROUND((ROUND(AT27*CZ27,2)*1.1),6)</f>
        <v>0</v>
      </c>
      <c r="DC27">
        <f>ROUND((ROUND(AT27*AG27,2)*1.1),6)</f>
        <v>0</v>
      </c>
      <c r="DD27" t="s">
        <v>4</v>
      </c>
      <c r="DE27" t="s">
        <v>4</v>
      </c>
      <c r="DF27">
        <f t="shared" si="4"/>
        <v>0</v>
      </c>
      <c r="DG27">
        <f t="shared" si="2"/>
        <v>0</v>
      </c>
      <c r="DH27">
        <f t="shared" si="3"/>
        <v>0</v>
      </c>
      <c r="DI27">
        <f t="shared" si="1"/>
        <v>0</v>
      </c>
      <c r="DJ27">
        <f>DI27</f>
        <v>0</v>
      </c>
      <c r="DK27">
        <v>0</v>
      </c>
      <c r="DL27" t="s">
        <v>4</v>
      </c>
      <c r="DM27">
        <v>0</v>
      </c>
      <c r="DN27" t="s">
        <v>4</v>
      </c>
      <c r="DO27">
        <v>0</v>
      </c>
    </row>
    <row r="28" spans="1:119">
      <c r="A28">
        <f>ROW(Source!A38)</f>
        <v>38</v>
      </c>
      <c r="B28">
        <v>70335976</v>
      </c>
      <c r="C28">
        <v>70336224</v>
      </c>
      <c r="D28">
        <v>69333752</v>
      </c>
      <c r="E28">
        <v>1</v>
      </c>
      <c r="F28">
        <v>1</v>
      </c>
      <c r="G28">
        <v>1075</v>
      </c>
      <c r="H28">
        <v>3</v>
      </c>
      <c r="I28" t="s">
        <v>344</v>
      </c>
      <c r="J28" t="s">
        <v>345</v>
      </c>
      <c r="K28" t="s">
        <v>346</v>
      </c>
      <c r="L28">
        <v>1348</v>
      </c>
      <c r="N28">
        <v>1009</v>
      </c>
      <c r="O28" t="s">
        <v>94</v>
      </c>
      <c r="P28" t="s">
        <v>94</v>
      </c>
      <c r="Q28">
        <v>1000</v>
      </c>
      <c r="W28">
        <v>0</v>
      </c>
      <c r="X28">
        <v>777194217</v>
      </c>
      <c r="Y28">
        <f>(AT28*1)</f>
        <v>6.0000000000000001E-3</v>
      </c>
      <c r="AA28">
        <v>89326.11</v>
      </c>
      <c r="AB28">
        <v>0</v>
      </c>
      <c r="AC28">
        <v>0</v>
      </c>
      <c r="AD28">
        <v>0</v>
      </c>
      <c r="AE28">
        <v>6521.42</v>
      </c>
      <c r="AF28">
        <v>0</v>
      </c>
      <c r="AG28">
        <v>0</v>
      </c>
      <c r="AH28">
        <v>0</v>
      </c>
      <c r="AI28">
        <v>13.67</v>
      </c>
      <c r="AJ28">
        <v>1</v>
      </c>
      <c r="AK28">
        <v>1</v>
      </c>
      <c r="AL28">
        <v>1</v>
      </c>
      <c r="AM28">
        <v>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4</v>
      </c>
      <c r="AT28">
        <v>6.0000000000000001E-3</v>
      </c>
      <c r="AU28" t="s">
        <v>25</v>
      </c>
      <c r="AV28">
        <v>0</v>
      </c>
      <c r="AW28">
        <v>2</v>
      </c>
      <c r="AX28">
        <v>70336232</v>
      </c>
      <c r="AY28">
        <v>1</v>
      </c>
      <c r="AZ28">
        <v>0</v>
      </c>
      <c r="BA28">
        <v>26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ROUND(Y28*Source!I38,9)</f>
        <v>7.2000000000000005E-4</v>
      </c>
      <c r="CY28">
        <f>AA28</f>
        <v>89326.11</v>
      </c>
      <c r="CZ28">
        <f>AE28</f>
        <v>6521.42</v>
      </c>
      <c r="DA28">
        <f>AI28</f>
        <v>13.67</v>
      </c>
      <c r="DB28">
        <f>ROUND((ROUND(AT28*CZ28,2)*1),6)</f>
        <v>39.130000000000003</v>
      </c>
      <c r="DC28">
        <f>ROUND((ROUND(AT28*AG28,2)*1),6)</f>
        <v>0</v>
      </c>
      <c r="DD28" t="s">
        <v>4</v>
      </c>
      <c r="DE28" t="s">
        <v>4</v>
      </c>
      <c r="DF28">
        <f>ROUND(ROUND(AE28*AI28,2)*CX28,2)</f>
        <v>64.19</v>
      </c>
      <c r="DG28">
        <f t="shared" si="2"/>
        <v>0</v>
      </c>
      <c r="DH28">
        <f t="shared" si="3"/>
        <v>0</v>
      </c>
      <c r="DI28">
        <f t="shared" si="1"/>
        <v>0</v>
      </c>
      <c r="DJ28">
        <f>DF28</f>
        <v>64.19</v>
      </c>
      <c r="DK28">
        <v>0</v>
      </c>
      <c r="DL28" t="s">
        <v>4</v>
      </c>
      <c r="DM28">
        <v>0</v>
      </c>
      <c r="DN28" t="s">
        <v>4</v>
      </c>
      <c r="DO28">
        <v>0</v>
      </c>
    </row>
    <row r="29" spans="1:119">
      <c r="A29">
        <f>ROW(Source!A38)</f>
        <v>38</v>
      </c>
      <c r="B29">
        <v>70335976</v>
      </c>
      <c r="C29">
        <v>70336224</v>
      </c>
      <c r="D29">
        <v>69333827</v>
      </c>
      <c r="E29">
        <v>1</v>
      </c>
      <c r="F29">
        <v>1</v>
      </c>
      <c r="G29">
        <v>1075</v>
      </c>
      <c r="H29">
        <v>3</v>
      </c>
      <c r="I29" t="s">
        <v>347</v>
      </c>
      <c r="J29" t="s">
        <v>348</v>
      </c>
      <c r="K29" t="s">
        <v>349</v>
      </c>
      <c r="L29">
        <v>1339</v>
      </c>
      <c r="N29">
        <v>1007</v>
      </c>
      <c r="O29" t="s">
        <v>56</v>
      </c>
      <c r="P29" t="s">
        <v>56</v>
      </c>
      <c r="Q29">
        <v>1</v>
      </c>
      <c r="W29">
        <v>0</v>
      </c>
      <c r="X29">
        <v>1270593418</v>
      </c>
      <c r="Y29">
        <f>(AT29*1)</f>
        <v>1.7999999999999999E-2</v>
      </c>
      <c r="AA29">
        <v>10168.81</v>
      </c>
      <c r="AB29">
        <v>0</v>
      </c>
      <c r="AC29">
        <v>0</v>
      </c>
      <c r="AD29">
        <v>0</v>
      </c>
      <c r="AE29">
        <v>1828.56</v>
      </c>
      <c r="AF29">
        <v>0</v>
      </c>
      <c r="AG29">
        <v>0</v>
      </c>
      <c r="AH29">
        <v>0</v>
      </c>
      <c r="AI29">
        <v>5.55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4</v>
      </c>
      <c r="AT29">
        <v>1.7999999999999999E-2</v>
      </c>
      <c r="AU29" t="s">
        <v>25</v>
      </c>
      <c r="AV29">
        <v>0</v>
      </c>
      <c r="AW29">
        <v>2</v>
      </c>
      <c r="AX29">
        <v>70336233</v>
      </c>
      <c r="AY29">
        <v>1</v>
      </c>
      <c r="AZ29">
        <v>0</v>
      </c>
      <c r="BA29">
        <v>27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ROUND(Y29*Source!I38,9)</f>
        <v>2.16E-3</v>
      </c>
      <c r="CY29">
        <f>AA29</f>
        <v>10168.81</v>
      </c>
      <c r="CZ29">
        <f>AE29</f>
        <v>1828.56</v>
      </c>
      <c r="DA29">
        <f>AI29</f>
        <v>5.55</v>
      </c>
      <c r="DB29">
        <f>ROUND((ROUND(AT29*CZ29,2)*1),6)</f>
        <v>32.909999999999997</v>
      </c>
      <c r="DC29">
        <f>ROUND((ROUND(AT29*AG29,2)*1),6)</f>
        <v>0</v>
      </c>
      <c r="DD29" t="s">
        <v>4</v>
      </c>
      <c r="DE29" t="s">
        <v>4</v>
      </c>
      <c r="DF29">
        <f>ROUND(ROUND(AE29*AI29,2)*CX29,2)</f>
        <v>21.92</v>
      </c>
      <c r="DG29">
        <f t="shared" si="2"/>
        <v>0</v>
      </c>
      <c r="DH29">
        <f t="shared" si="3"/>
        <v>0</v>
      </c>
      <c r="DI29">
        <f t="shared" si="1"/>
        <v>0</v>
      </c>
      <c r="DJ29">
        <f>DF29</f>
        <v>21.92</v>
      </c>
      <c r="DK29">
        <v>0</v>
      </c>
      <c r="DL29" t="s">
        <v>4</v>
      </c>
      <c r="DM29">
        <v>0</v>
      </c>
      <c r="DN29" t="s">
        <v>4</v>
      </c>
      <c r="DO29">
        <v>0</v>
      </c>
    </row>
    <row r="30" spans="1:119">
      <c r="A30">
        <f>ROW(Source!A38)</f>
        <v>38</v>
      </c>
      <c r="B30">
        <v>70335976</v>
      </c>
      <c r="C30">
        <v>70336224</v>
      </c>
      <c r="D30">
        <v>69333708</v>
      </c>
      <c r="E30">
        <v>1</v>
      </c>
      <c r="F30">
        <v>1</v>
      </c>
      <c r="G30">
        <v>1075</v>
      </c>
      <c r="H30">
        <v>3</v>
      </c>
      <c r="I30" t="s">
        <v>350</v>
      </c>
      <c r="J30" t="s">
        <v>351</v>
      </c>
      <c r="K30" t="s">
        <v>352</v>
      </c>
      <c r="L30">
        <v>1339</v>
      </c>
      <c r="N30">
        <v>1007</v>
      </c>
      <c r="O30" t="s">
        <v>56</v>
      </c>
      <c r="P30" t="s">
        <v>56</v>
      </c>
      <c r="Q30">
        <v>1</v>
      </c>
      <c r="W30">
        <v>0</v>
      </c>
      <c r="X30">
        <v>215494493</v>
      </c>
      <c r="Y30">
        <f>(AT30*1)</f>
        <v>0.3</v>
      </c>
      <c r="AA30">
        <v>11295.46</v>
      </c>
      <c r="AB30">
        <v>0</v>
      </c>
      <c r="AC30">
        <v>0</v>
      </c>
      <c r="AD30">
        <v>0</v>
      </c>
      <c r="AE30">
        <v>2472.13</v>
      </c>
      <c r="AF30">
        <v>0</v>
      </c>
      <c r="AG30">
        <v>0</v>
      </c>
      <c r="AH30">
        <v>0</v>
      </c>
      <c r="AI30">
        <v>4.5599999999999996</v>
      </c>
      <c r="AJ30">
        <v>1</v>
      </c>
      <c r="AK30">
        <v>1</v>
      </c>
      <c r="AL30">
        <v>1</v>
      </c>
      <c r="AM30">
        <v>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4</v>
      </c>
      <c r="AT30">
        <v>0.3</v>
      </c>
      <c r="AU30" t="s">
        <v>25</v>
      </c>
      <c r="AV30">
        <v>0</v>
      </c>
      <c r="AW30">
        <v>2</v>
      </c>
      <c r="AX30">
        <v>70336234</v>
      </c>
      <c r="AY30">
        <v>1</v>
      </c>
      <c r="AZ30">
        <v>0</v>
      </c>
      <c r="BA30">
        <v>28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ROUND(Y30*Source!I38,9)</f>
        <v>3.5999999999999997E-2</v>
      </c>
      <c r="CY30">
        <f>AA30</f>
        <v>11295.46</v>
      </c>
      <c r="CZ30">
        <f>AE30</f>
        <v>2472.13</v>
      </c>
      <c r="DA30">
        <f>AI30</f>
        <v>4.5599999999999996</v>
      </c>
      <c r="DB30">
        <f>ROUND((ROUND(AT30*CZ30,2)*1),6)</f>
        <v>741.64</v>
      </c>
      <c r="DC30">
        <f>ROUND((ROUND(AT30*AG30,2)*1),6)</f>
        <v>0</v>
      </c>
      <c r="DD30" t="s">
        <v>4</v>
      </c>
      <c r="DE30" t="s">
        <v>4</v>
      </c>
      <c r="DF30">
        <f>ROUND(ROUND(AE30*AI30,2)*CX30,2)</f>
        <v>405.82</v>
      </c>
      <c r="DG30">
        <f t="shared" si="2"/>
        <v>0</v>
      </c>
      <c r="DH30">
        <f t="shared" si="3"/>
        <v>0</v>
      </c>
      <c r="DI30">
        <f t="shared" si="1"/>
        <v>0</v>
      </c>
      <c r="DJ30">
        <f>DF30</f>
        <v>405.82</v>
      </c>
      <c r="DK30">
        <v>0</v>
      </c>
      <c r="DL30" t="s">
        <v>4</v>
      </c>
      <c r="DM30">
        <v>0</v>
      </c>
      <c r="DN30" t="s">
        <v>4</v>
      </c>
      <c r="DO30">
        <v>0</v>
      </c>
    </row>
    <row r="31" spans="1:119">
      <c r="A31">
        <f>ROW(Source!A38)</f>
        <v>38</v>
      </c>
      <c r="B31">
        <v>70335976</v>
      </c>
      <c r="C31">
        <v>70336224</v>
      </c>
      <c r="D31">
        <v>69334307</v>
      </c>
      <c r="E31">
        <v>1</v>
      </c>
      <c r="F31">
        <v>1</v>
      </c>
      <c r="G31">
        <v>1075</v>
      </c>
      <c r="H31">
        <v>3</v>
      </c>
      <c r="I31" t="s">
        <v>353</v>
      </c>
      <c r="J31" t="s">
        <v>354</v>
      </c>
      <c r="K31" t="s">
        <v>355</v>
      </c>
      <c r="L31">
        <v>1348</v>
      </c>
      <c r="N31">
        <v>1009</v>
      </c>
      <c r="O31" t="s">
        <v>94</v>
      </c>
      <c r="P31" t="s">
        <v>94</v>
      </c>
      <c r="Q31">
        <v>1000</v>
      </c>
      <c r="W31">
        <v>0</v>
      </c>
      <c r="X31">
        <v>73889291</v>
      </c>
      <c r="Y31">
        <f>(AT31*1)</f>
        <v>5.4000000000000003E-3</v>
      </c>
      <c r="AA31">
        <v>83509.039999999994</v>
      </c>
      <c r="AB31">
        <v>0</v>
      </c>
      <c r="AC31">
        <v>0</v>
      </c>
      <c r="AD31">
        <v>0</v>
      </c>
      <c r="AE31">
        <v>9098.51</v>
      </c>
      <c r="AF31">
        <v>0</v>
      </c>
      <c r="AG31">
        <v>0</v>
      </c>
      <c r="AH31">
        <v>0</v>
      </c>
      <c r="AI31">
        <v>9.16</v>
      </c>
      <c r="AJ31">
        <v>1</v>
      </c>
      <c r="AK31">
        <v>1</v>
      </c>
      <c r="AL31">
        <v>1</v>
      </c>
      <c r="AM31">
        <v>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4</v>
      </c>
      <c r="AT31">
        <v>5.4000000000000003E-3</v>
      </c>
      <c r="AU31" t="s">
        <v>25</v>
      </c>
      <c r="AV31">
        <v>0</v>
      </c>
      <c r="AW31">
        <v>2</v>
      </c>
      <c r="AX31">
        <v>70336235</v>
      </c>
      <c r="AY31">
        <v>1</v>
      </c>
      <c r="AZ31">
        <v>0</v>
      </c>
      <c r="BA31">
        <v>29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ROUND(Y31*Source!I38,9)</f>
        <v>6.4800000000000003E-4</v>
      </c>
      <c r="CY31">
        <f>AA31</f>
        <v>83509.039999999994</v>
      </c>
      <c r="CZ31">
        <f>AE31</f>
        <v>9098.51</v>
      </c>
      <c r="DA31">
        <f>AI31</f>
        <v>9.16</v>
      </c>
      <c r="DB31">
        <f>ROUND((ROUND(AT31*CZ31,2)*1),6)</f>
        <v>49.13</v>
      </c>
      <c r="DC31">
        <f>ROUND((ROUND(AT31*AG31,2)*1),6)</f>
        <v>0</v>
      </c>
      <c r="DD31" t="s">
        <v>4</v>
      </c>
      <c r="DE31" t="s">
        <v>4</v>
      </c>
      <c r="DF31">
        <f>ROUND(ROUND(AE31*AI31,2)*CX31,2)</f>
        <v>54.01</v>
      </c>
      <c r="DG31">
        <f t="shared" si="2"/>
        <v>0</v>
      </c>
      <c r="DH31">
        <f t="shared" si="3"/>
        <v>0</v>
      </c>
      <c r="DI31">
        <f t="shared" si="1"/>
        <v>0</v>
      </c>
      <c r="DJ31">
        <f>DF31</f>
        <v>54.01</v>
      </c>
      <c r="DK31">
        <v>0</v>
      </c>
      <c r="DL31" t="s">
        <v>4</v>
      </c>
      <c r="DM31">
        <v>0</v>
      </c>
      <c r="DN31" t="s">
        <v>4</v>
      </c>
      <c r="DO31">
        <v>0</v>
      </c>
    </row>
    <row r="32" spans="1:119">
      <c r="A32">
        <f>ROW(Source!A38)</f>
        <v>38</v>
      </c>
      <c r="B32">
        <v>70335976</v>
      </c>
      <c r="C32">
        <v>70336224</v>
      </c>
      <c r="D32">
        <v>69357934</v>
      </c>
      <c r="E32">
        <v>1</v>
      </c>
      <c r="F32">
        <v>1</v>
      </c>
      <c r="G32">
        <v>1075</v>
      </c>
      <c r="H32">
        <v>3</v>
      </c>
      <c r="I32" t="s">
        <v>54</v>
      </c>
      <c r="J32" t="s">
        <v>57</v>
      </c>
      <c r="K32" t="s">
        <v>55</v>
      </c>
      <c r="L32">
        <v>1339</v>
      </c>
      <c r="N32">
        <v>1007</v>
      </c>
      <c r="O32" t="s">
        <v>56</v>
      </c>
      <c r="P32" t="s">
        <v>56</v>
      </c>
      <c r="Q32">
        <v>1</v>
      </c>
      <c r="W32">
        <v>0</v>
      </c>
      <c r="X32">
        <v>-511473289</v>
      </c>
      <c r="Y32">
        <f>(AT32*1)</f>
        <v>0.41599999999999998</v>
      </c>
      <c r="AA32">
        <v>6928.8</v>
      </c>
      <c r="AB32">
        <v>0</v>
      </c>
      <c r="AC32">
        <v>0</v>
      </c>
      <c r="AD32">
        <v>0</v>
      </c>
      <c r="AE32">
        <v>704.89</v>
      </c>
      <c r="AF32">
        <v>0</v>
      </c>
      <c r="AG32">
        <v>0</v>
      </c>
      <c r="AH32">
        <v>0</v>
      </c>
      <c r="AI32">
        <v>9.81</v>
      </c>
      <c r="AJ32">
        <v>1</v>
      </c>
      <c r="AK32">
        <v>1</v>
      </c>
      <c r="AL32">
        <v>1</v>
      </c>
      <c r="AM32">
        <v>0</v>
      </c>
      <c r="AN32">
        <v>0</v>
      </c>
      <c r="AO32">
        <v>0</v>
      </c>
      <c r="AP32">
        <v>1</v>
      </c>
      <c r="AQ32">
        <v>0</v>
      </c>
      <c r="AR32">
        <v>0</v>
      </c>
      <c r="AS32" t="s">
        <v>4</v>
      </c>
      <c r="AT32">
        <v>0.41599999999999998</v>
      </c>
      <c r="AU32" t="s">
        <v>25</v>
      </c>
      <c r="AV32">
        <v>0</v>
      </c>
      <c r="AW32">
        <v>1</v>
      </c>
      <c r="AX32">
        <v>-1</v>
      </c>
      <c r="AY32">
        <v>0</v>
      </c>
      <c r="AZ32">
        <v>0</v>
      </c>
      <c r="BA32" t="s">
        <v>4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ROUND(Y32*Source!I38,9)</f>
        <v>4.9919999999999999E-2</v>
      </c>
      <c r="CY32">
        <f>AA32</f>
        <v>6928.8</v>
      </c>
      <c r="CZ32">
        <f>AE32</f>
        <v>704.89</v>
      </c>
      <c r="DA32">
        <f>AI32</f>
        <v>9.81</v>
      </c>
      <c r="DB32">
        <f>ROUND((ROUND(AT32*CZ32,2)*1),6)</f>
        <v>293.23</v>
      </c>
      <c r="DC32">
        <f>ROUND((ROUND(AT32*AG32,2)*1),6)</f>
        <v>0</v>
      </c>
      <c r="DD32" t="s">
        <v>4</v>
      </c>
      <c r="DE32" t="s">
        <v>4</v>
      </c>
      <c r="DF32">
        <f>ROUND(ROUND(AE32*AI32,2)*CX32,2)</f>
        <v>345.2</v>
      </c>
      <c r="DG32">
        <f t="shared" si="2"/>
        <v>0</v>
      </c>
      <c r="DH32">
        <f t="shared" si="3"/>
        <v>0</v>
      </c>
      <c r="DI32">
        <f t="shared" si="1"/>
        <v>0</v>
      </c>
      <c r="DJ32">
        <f>DF32</f>
        <v>345.2</v>
      </c>
      <c r="DK32">
        <v>0</v>
      </c>
      <c r="DL32" t="s">
        <v>4</v>
      </c>
      <c r="DM32">
        <v>0</v>
      </c>
      <c r="DN32" t="s">
        <v>4</v>
      </c>
      <c r="DO32">
        <v>0</v>
      </c>
    </row>
    <row r="33" spans="1:119">
      <c r="A33">
        <f>ROW(Source!A41)</f>
        <v>41</v>
      </c>
      <c r="B33">
        <v>70335979</v>
      </c>
      <c r="C33">
        <v>70337200</v>
      </c>
      <c r="D33">
        <v>69275358</v>
      </c>
      <c r="E33">
        <v>1075</v>
      </c>
      <c r="F33">
        <v>1</v>
      </c>
      <c r="G33">
        <v>1075</v>
      </c>
      <c r="H33">
        <v>1</v>
      </c>
      <c r="I33" t="s">
        <v>322</v>
      </c>
      <c r="J33" t="s">
        <v>4</v>
      </c>
      <c r="K33" t="s">
        <v>323</v>
      </c>
      <c r="L33">
        <v>1191</v>
      </c>
      <c r="N33">
        <v>1013</v>
      </c>
      <c r="O33" t="s">
        <v>324</v>
      </c>
      <c r="P33" t="s">
        <v>324</v>
      </c>
      <c r="Q33">
        <v>1</v>
      </c>
      <c r="W33">
        <v>0</v>
      </c>
      <c r="X33">
        <v>476480486</v>
      </c>
      <c r="Y33">
        <f t="shared" ref="Y33:Y40" si="5">AT33</f>
        <v>0.47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4</v>
      </c>
      <c r="AT33">
        <v>0.47</v>
      </c>
      <c r="AU33" t="s">
        <v>4</v>
      </c>
      <c r="AV33">
        <v>1</v>
      </c>
      <c r="AW33">
        <v>2</v>
      </c>
      <c r="AX33">
        <v>70337201</v>
      </c>
      <c r="AY33">
        <v>1</v>
      </c>
      <c r="AZ33">
        <v>0</v>
      </c>
      <c r="BA33">
        <v>31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U33">
        <f>ROUND(AT33*Source!I41*AH33*AL33,2)</f>
        <v>0</v>
      </c>
      <c r="CV33">
        <f>ROUND(Y33*Source!I41,9)</f>
        <v>0.94</v>
      </c>
      <c r="CW33">
        <v>0</v>
      </c>
      <c r="CX33">
        <f>ROUND(Y33*Source!I41,9)</f>
        <v>0.94</v>
      </c>
      <c r="CY33">
        <f>AD33</f>
        <v>0</v>
      </c>
      <c r="CZ33">
        <f>AH33</f>
        <v>0</v>
      </c>
      <c r="DA33">
        <f>AL33</f>
        <v>1</v>
      </c>
      <c r="DB33">
        <f t="shared" ref="DB33:DB40" si="6">ROUND(ROUND(AT33*CZ33,2),6)</f>
        <v>0</v>
      </c>
      <c r="DC33">
        <f t="shared" ref="DC33:DC40" si="7">ROUND(ROUND(AT33*AG33,2),6)</f>
        <v>0</v>
      </c>
      <c r="DD33" t="s">
        <v>4</v>
      </c>
      <c r="DE33" t="s">
        <v>4</v>
      </c>
      <c r="DF33">
        <f>ROUND(ROUND(AE33,2)*CX33,2)</f>
        <v>0</v>
      </c>
      <c r="DG33">
        <f t="shared" si="2"/>
        <v>0</v>
      </c>
      <c r="DH33">
        <f t="shared" si="3"/>
        <v>0</v>
      </c>
      <c r="DI33">
        <f t="shared" si="1"/>
        <v>0</v>
      </c>
      <c r="DJ33">
        <f>DI33</f>
        <v>0</v>
      </c>
      <c r="DK33">
        <v>0</v>
      </c>
      <c r="DL33" t="s">
        <v>4</v>
      </c>
      <c r="DM33">
        <v>0</v>
      </c>
      <c r="DN33" t="s">
        <v>4</v>
      </c>
      <c r="DO33">
        <v>0</v>
      </c>
    </row>
    <row r="34" spans="1:119">
      <c r="A34">
        <f>ROW(Source!A41)</f>
        <v>41</v>
      </c>
      <c r="B34">
        <v>70335979</v>
      </c>
      <c r="C34">
        <v>70337200</v>
      </c>
      <c r="D34">
        <v>69334185</v>
      </c>
      <c r="E34">
        <v>1</v>
      </c>
      <c r="F34">
        <v>1</v>
      </c>
      <c r="G34">
        <v>1075</v>
      </c>
      <c r="H34">
        <v>3</v>
      </c>
      <c r="I34" t="s">
        <v>356</v>
      </c>
      <c r="J34" t="s">
        <v>357</v>
      </c>
      <c r="K34" t="s">
        <v>358</v>
      </c>
      <c r="L34">
        <v>1346</v>
      </c>
      <c r="N34">
        <v>1009</v>
      </c>
      <c r="O34" t="s">
        <v>170</v>
      </c>
      <c r="P34" t="s">
        <v>170</v>
      </c>
      <c r="Q34">
        <v>1</v>
      </c>
      <c r="W34">
        <v>0</v>
      </c>
      <c r="X34">
        <v>-2003707554</v>
      </c>
      <c r="Y34">
        <f t="shared" si="5"/>
        <v>0.15</v>
      </c>
      <c r="AA34">
        <v>9.86</v>
      </c>
      <c r="AB34">
        <v>0</v>
      </c>
      <c r="AC34">
        <v>0</v>
      </c>
      <c r="AD34">
        <v>0</v>
      </c>
      <c r="AE34">
        <v>9.86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4</v>
      </c>
      <c r="AT34">
        <v>0.15</v>
      </c>
      <c r="AU34" t="s">
        <v>4</v>
      </c>
      <c r="AV34">
        <v>0</v>
      </c>
      <c r="AW34">
        <v>2</v>
      </c>
      <c r="AX34">
        <v>70337202</v>
      </c>
      <c r="AY34">
        <v>1</v>
      </c>
      <c r="AZ34">
        <v>0</v>
      </c>
      <c r="BA34">
        <v>32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ROUND(Y34*Source!I41,9)</f>
        <v>0.3</v>
      </c>
      <c r="CY34">
        <f>AA34</f>
        <v>9.86</v>
      </c>
      <c r="CZ34">
        <f>AE34</f>
        <v>9.86</v>
      </c>
      <c r="DA34">
        <f>AI34</f>
        <v>1</v>
      </c>
      <c r="DB34">
        <f t="shared" si="6"/>
        <v>1.48</v>
      </c>
      <c r="DC34">
        <f t="shared" si="7"/>
        <v>0</v>
      </c>
      <c r="DD34" t="s">
        <v>4</v>
      </c>
      <c r="DE34" t="s">
        <v>4</v>
      </c>
      <c r="DF34">
        <f>ROUND(ROUND(AE34,2)*CX34,2)</f>
        <v>2.96</v>
      </c>
      <c r="DG34">
        <f t="shared" si="2"/>
        <v>0</v>
      </c>
      <c r="DH34">
        <f t="shared" si="3"/>
        <v>0</v>
      </c>
      <c r="DI34">
        <f t="shared" si="1"/>
        <v>0</v>
      </c>
      <c r="DJ34">
        <f>DF34</f>
        <v>2.96</v>
      </c>
      <c r="DK34">
        <v>0</v>
      </c>
      <c r="DL34" t="s">
        <v>4</v>
      </c>
      <c r="DM34">
        <v>0</v>
      </c>
      <c r="DN34" t="s">
        <v>4</v>
      </c>
      <c r="DO34">
        <v>0</v>
      </c>
    </row>
    <row r="35" spans="1:119">
      <c r="A35">
        <f>ROW(Source!A41)</f>
        <v>41</v>
      </c>
      <c r="B35">
        <v>70335979</v>
      </c>
      <c r="C35">
        <v>70337200</v>
      </c>
      <c r="D35">
        <v>69340492</v>
      </c>
      <c r="E35">
        <v>1</v>
      </c>
      <c r="F35">
        <v>1</v>
      </c>
      <c r="G35">
        <v>1075</v>
      </c>
      <c r="H35">
        <v>3</v>
      </c>
      <c r="I35" t="s">
        <v>359</v>
      </c>
      <c r="J35" t="s">
        <v>360</v>
      </c>
      <c r="K35" t="s">
        <v>361</v>
      </c>
      <c r="L35">
        <v>1348</v>
      </c>
      <c r="N35">
        <v>1009</v>
      </c>
      <c r="O35" t="s">
        <v>94</v>
      </c>
      <c r="P35" t="s">
        <v>94</v>
      </c>
      <c r="Q35">
        <v>1000</v>
      </c>
      <c r="W35">
        <v>0</v>
      </c>
      <c r="X35">
        <v>925946231</v>
      </c>
      <c r="Y35">
        <f t="shared" si="5"/>
        <v>6.0000000000000002E-5</v>
      </c>
      <c r="AA35">
        <v>19003</v>
      </c>
      <c r="AB35">
        <v>0</v>
      </c>
      <c r="AC35">
        <v>0</v>
      </c>
      <c r="AD35">
        <v>0</v>
      </c>
      <c r="AE35">
        <v>19003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4</v>
      </c>
      <c r="AT35">
        <v>6.0000000000000002E-5</v>
      </c>
      <c r="AU35" t="s">
        <v>4</v>
      </c>
      <c r="AV35">
        <v>0</v>
      </c>
      <c r="AW35">
        <v>2</v>
      </c>
      <c r="AX35">
        <v>70337203</v>
      </c>
      <c r="AY35">
        <v>1</v>
      </c>
      <c r="AZ35">
        <v>0</v>
      </c>
      <c r="BA35">
        <v>33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ROUND(Y35*Source!I41,9)</f>
        <v>1.2E-4</v>
      </c>
      <c r="CY35">
        <f>AA35</f>
        <v>19003</v>
      </c>
      <c r="CZ35">
        <f>AE35</f>
        <v>19003</v>
      </c>
      <c r="DA35">
        <f>AI35</f>
        <v>1</v>
      </c>
      <c r="DB35">
        <f t="shared" si="6"/>
        <v>1.1399999999999999</v>
      </c>
      <c r="DC35">
        <f t="shared" si="7"/>
        <v>0</v>
      </c>
      <c r="DD35" t="s">
        <v>4</v>
      </c>
      <c r="DE35" t="s">
        <v>4</v>
      </c>
      <c r="DF35">
        <f>ROUND(ROUND(AE35,2)*CX35,2)</f>
        <v>2.2799999999999998</v>
      </c>
      <c r="DG35">
        <f t="shared" si="2"/>
        <v>0</v>
      </c>
      <c r="DH35">
        <f t="shared" si="3"/>
        <v>0</v>
      </c>
      <c r="DI35">
        <f t="shared" si="1"/>
        <v>0</v>
      </c>
      <c r="DJ35">
        <f>DF35</f>
        <v>2.2799999999999998</v>
      </c>
      <c r="DK35">
        <v>0</v>
      </c>
      <c r="DL35" t="s">
        <v>4</v>
      </c>
      <c r="DM35">
        <v>0</v>
      </c>
      <c r="DN35" t="s">
        <v>4</v>
      </c>
      <c r="DO35">
        <v>0</v>
      </c>
    </row>
    <row r="36" spans="1:119">
      <c r="A36">
        <f>ROW(Source!A41)</f>
        <v>41</v>
      </c>
      <c r="B36">
        <v>70335979</v>
      </c>
      <c r="C36">
        <v>70337200</v>
      </c>
      <c r="D36">
        <v>69340532</v>
      </c>
      <c r="E36">
        <v>1</v>
      </c>
      <c r="F36">
        <v>1</v>
      </c>
      <c r="G36">
        <v>1075</v>
      </c>
      <c r="H36">
        <v>3</v>
      </c>
      <c r="I36" t="s">
        <v>362</v>
      </c>
      <c r="J36" t="s">
        <v>363</v>
      </c>
      <c r="K36" t="s">
        <v>364</v>
      </c>
      <c r="L36">
        <v>1346</v>
      </c>
      <c r="N36">
        <v>1009</v>
      </c>
      <c r="O36" t="s">
        <v>170</v>
      </c>
      <c r="P36" t="s">
        <v>170</v>
      </c>
      <c r="Q36">
        <v>1</v>
      </c>
      <c r="W36">
        <v>0</v>
      </c>
      <c r="X36">
        <v>-1919334841</v>
      </c>
      <c r="Y36">
        <f t="shared" si="5"/>
        <v>0.72</v>
      </c>
      <c r="AA36">
        <v>78.58</v>
      </c>
      <c r="AB36">
        <v>0</v>
      </c>
      <c r="AC36">
        <v>0</v>
      </c>
      <c r="AD36">
        <v>0</v>
      </c>
      <c r="AE36">
        <v>78.58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4</v>
      </c>
      <c r="AT36">
        <v>0.72</v>
      </c>
      <c r="AU36" t="s">
        <v>4</v>
      </c>
      <c r="AV36">
        <v>0</v>
      </c>
      <c r="AW36">
        <v>2</v>
      </c>
      <c r="AX36">
        <v>70337204</v>
      </c>
      <c r="AY36">
        <v>1</v>
      </c>
      <c r="AZ36">
        <v>0</v>
      </c>
      <c r="BA36">
        <v>34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ROUND(Y36*Source!I41,9)</f>
        <v>1.44</v>
      </c>
      <c r="CY36">
        <f>AA36</f>
        <v>78.58</v>
      </c>
      <c r="CZ36">
        <f>AE36</f>
        <v>78.58</v>
      </c>
      <c r="DA36">
        <f>AI36</f>
        <v>1</v>
      </c>
      <c r="DB36">
        <f t="shared" si="6"/>
        <v>56.58</v>
      </c>
      <c r="DC36">
        <f t="shared" si="7"/>
        <v>0</v>
      </c>
      <c r="DD36" t="s">
        <v>4</v>
      </c>
      <c r="DE36" t="s">
        <v>4</v>
      </c>
      <c r="DF36">
        <f>ROUND(ROUND(AE36,2)*CX36,2)</f>
        <v>113.16</v>
      </c>
      <c r="DG36">
        <f t="shared" si="2"/>
        <v>0</v>
      </c>
      <c r="DH36">
        <f t="shared" si="3"/>
        <v>0</v>
      </c>
      <c r="DI36">
        <f t="shared" si="1"/>
        <v>0</v>
      </c>
      <c r="DJ36">
        <f>DF36</f>
        <v>113.16</v>
      </c>
      <c r="DK36">
        <v>0</v>
      </c>
      <c r="DL36" t="s">
        <v>4</v>
      </c>
      <c r="DM36">
        <v>0</v>
      </c>
      <c r="DN36" t="s">
        <v>4</v>
      </c>
      <c r="DO36">
        <v>0</v>
      </c>
    </row>
    <row r="37" spans="1:119">
      <c r="A37">
        <f>ROW(Source!A42)</f>
        <v>42</v>
      </c>
      <c r="B37">
        <v>70335976</v>
      </c>
      <c r="C37">
        <v>70337200</v>
      </c>
      <c r="D37">
        <v>69275358</v>
      </c>
      <c r="E37">
        <v>1075</v>
      </c>
      <c r="F37">
        <v>1</v>
      </c>
      <c r="G37">
        <v>1075</v>
      </c>
      <c r="H37">
        <v>1</v>
      </c>
      <c r="I37" t="s">
        <v>322</v>
      </c>
      <c r="J37" t="s">
        <v>4</v>
      </c>
      <c r="K37" t="s">
        <v>323</v>
      </c>
      <c r="L37">
        <v>1191</v>
      </c>
      <c r="N37">
        <v>1013</v>
      </c>
      <c r="O37" t="s">
        <v>324</v>
      </c>
      <c r="P37" t="s">
        <v>324</v>
      </c>
      <c r="Q37">
        <v>1</v>
      </c>
      <c r="W37">
        <v>0</v>
      </c>
      <c r="X37">
        <v>476480486</v>
      </c>
      <c r="Y37">
        <f t="shared" si="5"/>
        <v>0.47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4</v>
      </c>
      <c r="AT37">
        <v>0.47</v>
      </c>
      <c r="AU37" t="s">
        <v>4</v>
      </c>
      <c r="AV37">
        <v>1</v>
      </c>
      <c r="AW37">
        <v>2</v>
      </c>
      <c r="AX37">
        <v>70337201</v>
      </c>
      <c r="AY37">
        <v>1</v>
      </c>
      <c r="AZ37">
        <v>0</v>
      </c>
      <c r="BA37">
        <v>35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U37">
        <f>ROUND(AT37*Source!I42*AH37*AL37,2)</f>
        <v>0</v>
      </c>
      <c r="CV37">
        <f>ROUND(Y37*Source!I42,9)</f>
        <v>0.94</v>
      </c>
      <c r="CW37">
        <v>0</v>
      </c>
      <c r="CX37">
        <f>ROUND(Y37*Source!I42,9)</f>
        <v>0.94</v>
      </c>
      <c r="CY37">
        <f>AD37</f>
        <v>0</v>
      </c>
      <c r="CZ37">
        <f>AH37</f>
        <v>0</v>
      </c>
      <c r="DA37">
        <f>AL37</f>
        <v>1</v>
      </c>
      <c r="DB37">
        <f t="shared" si="6"/>
        <v>0</v>
      </c>
      <c r="DC37">
        <f t="shared" si="7"/>
        <v>0</v>
      </c>
      <c r="DD37" t="s">
        <v>4</v>
      </c>
      <c r="DE37" t="s">
        <v>4</v>
      </c>
      <c r="DF37">
        <f>ROUND(ROUND(AE37,2)*CX37,2)</f>
        <v>0</v>
      </c>
      <c r="DG37">
        <f t="shared" si="2"/>
        <v>0</v>
      </c>
      <c r="DH37">
        <f t="shared" si="3"/>
        <v>0</v>
      </c>
      <c r="DI37">
        <f t="shared" si="1"/>
        <v>0</v>
      </c>
      <c r="DJ37">
        <f>DI37</f>
        <v>0</v>
      </c>
      <c r="DK37">
        <v>0</v>
      </c>
      <c r="DL37" t="s">
        <v>4</v>
      </c>
      <c r="DM37">
        <v>0</v>
      </c>
      <c r="DN37" t="s">
        <v>4</v>
      </c>
      <c r="DO37">
        <v>0</v>
      </c>
    </row>
    <row r="38" spans="1:119">
      <c r="A38">
        <f>ROW(Source!A42)</f>
        <v>42</v>
      </c>
      <c r="B38">
        <v>70335976</v>
      </c>
      <c r="C38">
        <v>70337200</v>
      </c>
      <c r="D38">
        <v>69334185</v>
      </c>
      <c r="E38">
        <v>1</v>
      </c>
      <c r="F38">
        <v>1</v>
      </c>
      <c r="G38">
        <v>1075</v>
      </c>
      <c r="H38">
        <v>3</v>
      </c>
      <c r="I38" t="s">
        <v>356</v>
      </c>
      <c r="J38" t="s">
        <v>357</v>
      </c>
      <c r="K38" t="s">
        <v>358</v>
      </c>
      <c r="L38">
        <v>1346</v>
      </c>
      <c r="N38">
        <v>1009</v>
      </c>
      <c r="O38" t="s">
        <v>170</v>
      </c>
      <c r="P38" t="s">
        <v>170</v>
      </c>
      <c r="Q38">
        <v>1</v>
      </c>
      <c r="W38">
        <v>0</v>
      </c>
      <c r="X38">
        <v>-2003707554</v>
      </c>
      <c r="Y38">
        <f t="shared" si="5"/>
        <v>0.15</v>
      </c>
      <c r="AA38">
        <v>108.66</v>
      </c>
      <c r="AB38">
        <v>0</v>
      </c>
      <c r="AC38">
        <v>0</v>
      </c>
      <c r="AD38">
        <v>0</v>
      </c>
      <c r="AE38">
        <v>9.86</v>
      </c>
      <c r="AF38">
        <v>0</v>
      </c>
      <c r="AG38">
        <v>0</v>
      </c>
      <c r="AH38">
        <v>0</v>
      </c>
      <c r="AI38">
        <v>11.02</v>
      </c>
      <c r="AJ38">
        <v>1</v>
      </c>
      <c r="AK38">
        <v>1</v>
      </c>
      <c r="AL38">
        <v>1</v>
      </c>
      <c r="AM38">
        <v>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4</v>
      </c>
      <c r="AT38">
        <v>0.15</v>
      </c>
      <c r="AU38" t="s">
        <v>4</v>
      </c>
      <c r="AV38">
        <v>0</v>
      </c>
      <c r="AW38">
        <v>2</v>
      </c>
      <c r="AX38">
        <v>70337202</v>
      </c>
      <c r="AY38">
        <v>1</v>
      </c>
      <c r="AZ38">
        <v>0</v>
      </c>
      <c r="BA38">
        <v>36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ROUND(Y38*Source!I42,9)</f>
        <v>0.3</v>
      </c>
      <c r="CY38">
        <f>AA38</f>
        <v>108.66</v>
      </c>
      <c r="CZ38">
        <f>AE38</f>
        <v>9.86</v>
      </c>
      <c r="DA38">
        <f>AI38</f>
        <v>11.02</v>
      </c>
      <c r="DB38">
        <f t="shared" si="6"/>
        <v>1.48</v>
      </c>
      <c r="DC38">
        <f t="shared" si="7"/>
        <v>0</v>
      </c>
      <c r="DD38" t="s">
        <v>4</v>
      </c>
      <c r="DE38" t="s">
        <v>4</v>
      </c>
      <c r="DF38">
        <f>ROUND(ROUND(AE38*AI38,2)*CX38,2)</f>
        <v>32.6</v>
      </c>
      <c r="DG38">
        <f t="shared" si="2"/>
        <v>0</v>
      </c>
      <c r="DH38">
        <f t="shared" si="3"/>
        <v>0</v>
      </c>
      <c r="DI38">
        <f t="shared" si="1"/>
        <v>0</v>
      </c>
      <c r="DJ38">
        <f>DF38</f>
        <v>32.6</v>
      </c>
      <c r="DK38">
        <v>0</v>
      </c>
      <c r="DL38" t="s">
        <v>4</v>
      </c>
      <c r="DM38">
        <v>0</v>
      </c>
      <c r="DN38" t="s">
        <v>4</v>
      </c>
      <c r="DO38">
        <v>0</v>
      </c>
    </row>
    <row r="39" spans="1:119">
      <c r="A39">
        <f>ROW(Source!A42)</f>
        <v>42</v>
      </c>
      <c r="B39">
        <v>70335976</v>
      </c>
      <c r="C39">
        <v>70337200</v>
      </c>
      <c r="D39">
        <v>69340492</v>
      </c>
      <c r="E39">
        <v>1</v>
      </c>
      <c r="F39">
        <v>1</v>
      </c>
      <c r="G39">
        <v>1075</v>
      </c>
      <c r="H39">
        <v>3</v>
      </c>
      <c r="I39" t="s">
        <v>359</v>
      </c>
      <c r="J39" t="s">
        <v>360</v>
      </c>
      <c r="K39" t="s">
        <v>361</v>
      </c>
      <c r="L39">
        <v>1348</v>
      </c>
      <c r="N39">
        <v>1009</v>
      </c>
      <c r="O39" t="s">
        <v>94</v>
      </c>
      <c r="P39" t="s">
        <v>94</v>
      </c>
      <c r="Q39">
        <v>1000</v>
      </c>
      <c r="W39">
        <v>0</v>
      </c>
      <c r="X39">
        <v>925946231</v>
      </c>
      <c r="Y39">
        <f t="shared" si="5"/>
        <v>6.0000000000000002E-5</v>
      </c>
      <c r="AA39">
        <v>345664.57</v>
      </c>
      <c r="AB39">
        <v>0</v>
      </c>
      <c r="AC39">
        <v>0</v>
      </c>
      <c r="AD39">
        <v>0</v>
      </c>
      <c r="AE39">
        <v>19003</v>
      </c>
      <c r="AF39">
        <v>0</v>
      </c>
      <c r="AG39">
        <v>0</v>
      </c>
      <c r="AH39">
        <v>0</v>
      </c>
      <c r="AI39">
        <v>18.190000000000001</v>
      </c>
      <c r="AJ39">
        <v>1</v>
      </c>
      <c r="AK39">
        <v>1</v>
      </c>
      <c r="AL39">
        <v>1</v>
      </c>
      <c r="AM39">
        <v>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4</v>
      </c>
      <c r="AT39">
        <v>6.0000000000000002E-5</v>
      </c>
      <c r="AU39" t="s">
        <v>4</v>
      </c>
      <c r="AV39">
        <v>0</v>
      </c>
      <c r="AW39">
        <v>2</v>
      </c>
      <c r="AX39">
        <v>70337203</v>
      </c>
      <c r="AY39">
        <v>1</v>
      </c>
      <c r="AZ39">
        <v>0</v>
      </c>
      <c r="BA39">
        <v>37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ROUND(Y39*Source!I42,9)</f>
        <v>1.2E-4</v>
      </c>
      <c r="CY39">
        <f>AA39</f>
        <v>345664.57</v>
      </c>
      <c r="CZ39">
        <f>AE39</f>
        <v>19003</v>
      </c>
      <c r="DA39">
        <f>AI39</f>
        <v>18.190000000000001</v>
      </c>
      <c r="DB39">
        <f t="shared" si="6"/>
        <v>1.1399999999999999</v>
      </c>
      <c r="DC39">
        <f t="shared" si="7"/>
        <v>0</v>
      </c>
      <c r="DD39" t="s">
        <v>4</v>
      </c>
      <c r="DE39" t="s">
        <v>4</v>
      </c>
      <c r="DF39">
        <f>ROUND(ROUND(AE39*AI39,2)*CX39,2)</f>
        <v>41.48</v>
      </c>
      <c r="DG39">
        <f t="shared" si="2"/>
        <v>0</v>
      </c>
      <c r="DH39">
        <f t="shared" si="3"/>
        <v>0</v>
      </c>
      <c r="DI39">
        <f t="shared" si="1"/>
        <v>0</v>
      </c>
      <c r="DJ39">
        <f>DF39</f>
        <v>41.48</v>
      </c>
      <c r="DK39">
        <v>0</v>
      </c>
      <c r="DL39" t="s">
        <v>4</v>
      </c>
      <c r="DM39">
        <v>0</v>
      </c>
      <c r="DN39" t="s">
        <v>4</v>
      </c>
      <c r="DO39">
        <v>0</v>
      </c>
    </row>
    <row r="40" spans="1:119">
      <c r="A40">
        <f>ROW(Source!A42)</f>
        <v>42</v>
      </c>
      <c r="B40">
        <v>70335976</v>
      </c>
      <c r="C40">
        <v>70337200</v>
      </c>
      <c r="D40">
        <v>69340532</v>
      </c>
      <c r="E40">
        <v>1</v>
      </c>
      <c r="F40">
        <v>1</v>
      </c>
      <c r="G40">
        <v>1075</v>
      </c>
      <c r="H40">
        <v>3</v>
      </c>
      <c r="I40" t="s">
        <v>362</v>
      </c>
      <c r="J40" t="s">
        <v>363</v>
      </c>
      <c r="K40" t="s">
        <v>364</v>
      </c>
      <c r="L40">
        <v>1346</v>
      </c>
      <c r="N40">
        <v>1009</v>
      </c>
      <c r="O40" t="s">
        <v>170</v>
      </c>
      <c r="P40" t="s">
        <v>170</v>
      </c>
      <c r="Q40">
        <v>1</v>
      </c>
      <c r="W40">
        <v>0</v>
      </c>
      <c r="X40">
        <v>-1919334841</v>
      </c>
      <c r="Y40">
        <f t="shared" si="5"/>
        <v>0.72</v>
      </c>
      <c r="AA40">
        <v>668.72</v>
      </c>
      <c r="AB40">
        <v>0</v>
      </c>
      <c r="AC40">
        <v>0</v>
      </c>
      <c r="AD40">
        <v>0</v>
      </c>
      <c r="AE40">
        <v>78.58</v>
      </c>
      <c r="AF40">
        <v>0</v>
      </c>
      <c r="AG40">
        <v>0</v>
      </c>
      <c r="AH40">
        <v>0</v>
      </c>
      <c r="AI40">
        <v>8.51</v>
      </c>
      <c r="AJ40">
        <v>1</v>
      </c>
      <c r="AK40">
        <v>1</v>
      </c>
      <c r="AL40">
        <v>1</v>
      </c>
      <c r="AM40">
        <v>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4</v>
      </c>
      <c r="AT40">
        <v>0.72</v>
      </c>
      <c r="AU40" t="s">
        <v>4</v>
      </c>
      <c r="AV40">
        <v>0</v>
      </c>
      <c r="AW40">
        <v>2</v>
      </c>
      <c r="AX40">
        <v>70337204</v>
      </c>
      <c r="AY40">
        <v>1</v>
      </c>
      <c r="AZ40">
        <v>0</v>
      </c>
      <c r="BA40">
        <v>38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ROUND(Y40*Source!I42,9)</f>
        <v>1.44</v>
      </c>
      <c r="CY40">
        <f>AA40</f>
        <v>668.72</v>
      </c>
      <c r="CZ40">
        <f>AE40</f>
        <v>78.58</v>
      </c>
      <c r="DA40">
        <f>AI40</f>
        <v>8.51</v>
      </c>
      <c r="DB40">
        <f t="shared" si="6"/>
        <v>56.58</v>
      </c>
      <c r="DC40">
        <f t="shared" si="7"/>
        <v>0</v>
      </c>
      <c r="DD40" t="s">
        <v>4</v>
      </c>
      <c r="DE40" t="s">
        <v>4</v>
      </c>
      <c r="DF40">
        <f>ROUND(ROUND(AE40*AI40,2)*CX40,2)</f>
        <v>962.96</v>
      </c>
      <c r="DG40">
        <f t="shared" si="2"/>
        <v>0</v>
      </c>
      <c r="DH40">
        <f t="shared" si="3"/>
        <v>0</v>
      </c>
      <c r="DI40">
        <f t="shared" si="1"/>
        <v>0</v>
      </c>
      <c r="DJ40">
        <f>DF40</f>
        <v>962.96</v>
      </c>
      <c r="DK40">
        <v>0</v>
      </c>
      <c r="DL40" t="s">
        <v>4</v>
      </c>
      <c r="DM40">
        <v>0</v>
      </c>
      <c r="DN40" t="s">
        <v>4</v>
      </c>
      <c r="DO40">
        <v>0</v>
      </c>
    </row>
    <row r="41" spans="1:119">
      <c r="A41">
        <f>ROW(Source!A43)</f>
        <v>43</v>
      </c>
      <c r="B41">
        <v>70335979</v>
      </c>
      <c r="C41">
        <v>70336238</v>
      </c>
      <c r="D41">
        <v>69275358</v>
      </c>
      <c r="E41">
        <v>1075</v>
      </c>
      <c r="F41">
        <v>1</v>
      </c>
      <c r="G41">
        <v>1075</v>
      </c>
      <c r="H41">
        <v>1</v>
      </c>
      <c r="I41" t="s">
        <v>322</v>
      </c>
      <c r="J41" t="s">
        <v>4</v>
      </c>
      <c r="K41" t="s">
        <v>323</v>
      </c>
      <c r="L41">
        <v>1191</v>
      </c>
      <c r="N41">
        <v>1013</v>
      </c>
      <c r="O41" t="s">
        <v>324</v>
      </c>
      <c r="P41" t="s">
        <v>324</v>
      </c>
      <c r="Q41">
        <v>1</v>
      </c>
      <c r="W41">
        <v>0</v>
      </c>
      <c r="X41">
        <v>476480486</v>
      </c>
      <c r="Y41">
        <f>(AT41*1.1)</f>
        <v>7.1610000000000005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4</v>
      </c>
      <c r="AT41">
        <v>6.51</v>
      </c>
      <c r="AU41" t="s">
        <v>26</v>
      </c>
      <c r="AV41">
        <v>1</v>
      </c>
      <c r="AW41">
        <v>2</v>
      </c>
      <c r="AX41">
        <v>70336242</v>
      </c>
      <c r="AY41">
        <v>1</v>
      </c>
      <c r="AZ41">
        <v>0</v>
      </c>
      <c r="BA41">
        <v>39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U41">
        <f>ROUND(AT41*Source!I43*AH41*AL41,2)</f>
        <v>0</v>
      </c>
      <c r="CV41">
        <f>ROUND(Y41*Source!I43,9)</f>
        <v>1.28898</v>
      </c>
      <c r="CW41">
        <v>0</v>
      </c>
      <c r="CX41">
        <f>ROUND(Y41*Source!I43,9)</f>
        <v>1.28898</v>
      </c>
      <c r="CY41">
        <f>AD41</f>
        <v>0</v>
      </c>
      <c r="CZ41">
        <f>AH41</f>
        <v>0</v>
      </c>
      <c r="DA41">
        <f>AL41</f>
        <v>1</v>
      </c>
      <c r="DB41">
        <f>ROUND((ROUND(AT41*CZ41,2)*1.1),6)</f>
        <v>0</v>
      </c>
      <c r="DC41">
        <f>ROUND((ROUND(AT41*AG41,2)*1.1),6)</f>
        <v>0</v>
      </c>
      <c r="DD41" t="s">
        <v>4</v>
      </c>
      <c r="DE41" t="s">
        <v>4</v>
      </c>
      <c r="DF41">
        <f>ROUND(ROUND(AE41,2)*CX41,2)</f>
        <v>0</v>
      </c>
      <c r="DG41">
        <f t="shared" si="2"/>
        <v>0</v>
      </c>
      <c r="DH41">
        <f t="shared" si="3"/>
        <v>0</v>
      </c>
      <c r="DI41">
        <f t="shared" si="1"/>
        <v>0</v>
      </c>
      <c r="DJ41">
        <f>DI41</f>
        <v>0</v>
      </c>
      <c r="DK41">
        <v>0</v>
      </c>
      <c r="DL41" t="s">
        <v>4</v>
      </c>
      <c r="DM41">
        <v>0</v>
      </c>
      <c r="DN41" t="s">
        <v>4</v>
      </c>
      <c r="DO41">
        <v>0</v>
      </c>
    </row>
    <row r="42" spans="1:119">
      <c r="A42">
        <f>ROW(Source!A43)</f>
        <v>43</v>
      </c>
      <c r="B42">
        <v>70335979</v>
      </c>
      <c r="C42">
        <v>70336238</v>
      </c>
      <c r="D42">
        <v>69364509</v>
      </c>
      <c r="E42">
        <v>1</v>
      </c>
      <c r="F42">
        <v>1</v>
      </c>
      <c r="G42">
        <v>1075</v>
      </c>
      <c r="H42">
        <v>2</v>
      </c>
      <c r="I42" t="s">
        <v>365</v>
      </c>
      <c r="J42" t="s">
        <v>366</v>
      </c>
      <c r="K42" t="s">
        <v>367</v>
      </c>
      <c r="L42">
        <v>1368</v>
      </c>
      <c r="N42">
        <v>1011</v>
      </c>
      <c r="O42" t="s">
        <v>328</v>
      </c>
      <c r="P42" t="s">
        <v>328</v>
      </c>
      <c r="Q42">
        <v>1</v>
      </c>
      <c r="W42">
        <v>0</v>
      </c>
      <c r="X42">
        <v>322366203</v>
      </c>
      <c r="Y42">
        <f>(AT42*1.1)</f>
        <v>0.16500000000000001</v>
      </c>
      <c r="AA42">
        <v>0</v>
      </c>
      <c r="AB42">
        <v>83.1</v>
      </c>
      <c r="AC42">
        <v>12.62</v>
      </c>
      <c r="AD42">
        <v>0</v>
      </c>
      <c r="AE42">
        <v>0</v>
      </c>
      <c r="AF42">
        <v>83.1</v>
      </c>
      <c r="AG42">
        <v>12.62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4</v>
      </c>
      <c r="AT42">
        <v>0.15</v>
      </c>
      <c r="AU42" t="s">
        <v>368</v>
      </c>
      <c r="AV42">
        <v>0</v>
      </c>
      <c r="AW42">
        <v>2</v>
      </c>
      <c r="AX42">
        <v>70336243</v>
      </c>
      <c r="AY42">
        <v>1</v>
      </c>
      <c r="AZ42">
        <v>0</v>
      </c>
      <c r="BA42">
        <v>40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f>ROUND(Y42*Source!I43*DO42,9)</f>
        <v>0</v>
      </c>
      <c r="CX42">
        <f>ROUND(Y42*Source!I43,9)</f>
        <v>2.9700000000000001E-2</v>
      </c>
      <c r="CY42">
        <f>AB42</f>
        <v>83.1</v>
      </c>
      <c r="CZ42">
        <f>AF42</f>
        <v>83.1</v>
      </c>
      <c r="DA42">
        <f>AJ42</f>
        <v>1</v>
      </c>
      <c r="DB42">
        <f>ROUND((ROUND(AT42*CZ42,2)*1.1),6)</f>
        <v>13.717000000000001</v>
      </c>
      <c r="DC42">
        <f>ROUND((ROUND(AT42*AG42,2)*1.1),6)</f>
        <v>2.0790000000000002</v>
      </c>
      <c r="DD42" t="s">
        <v>4</v>
      </c>
      <c r="DE42" t="s">
        <v>4</v>
      </c>
      <c r="DF42">
        <f>ROUND(ROUND(AE42,2)*CX42,2)</f>
        <v>0</v>
      </c>
      <c r="DG42">
        <f t="shared" si="2"/>
        <v>2.4700000000000002</v>
      </c>
      <c r="DH42">
        <f t="shared" si="3"/>
        <v>0.37</v>
      </c>
      <c r="DI42">
        <f t="shared" si="1"/>
        <v>0</v>
      </c>
      <c r="DJ42">
        <f>DG42</f>
        <v>2.4700000000000002</v>
      </c>
      <c r="DK42">
        <v>0</v>
      </c>
      <c r="DL42" t="s">
        <v>4</v>
      </c>
      <c r="DM42">
        <v>0</v>
      </c>
      <c r="DN42" t="s">
        <v>4</v>
      </c>
      <c r="DO42">
        <v>0</v>
      </c>
    </row>
    <row r="43" spans="1:119">
      <c r="A43">
        <f>ROW(Source!A43)</f>
        <v>43</v>
      </c>
      <c r="B43">
        <v>70335979</v>
      </c>
      <c r="C43">
        <v>70336238</v>
      </c>
      <c r="D43">
        <v>69335695</v>
      </c>
      <c r="E43">
        <v>1</v>
      </c>
      <c r="F43">
        <v>1</v>
      </c>
      <c r="G43">
        <v>1075</v>
      </c>
      <c r="H43">
        <v>3</v>
      </c>
      <c r="I43" t="s">
        <v>73</v>
      </c>
      <c r="J43" t="s">
        <v>75</v>
      </c>
      <c r="K43" t="s">
        <v>74</v>
      </c>
      <c r="L43">
        <v>1301</v>
      </c>
      <c r="N43">
        <v>1003</v>
      </c>
      <c r="O43" t="s">
        <v>43</v>
      </c>
      <c r="P43" t="s">
        <v>43</v>
      </c>
      <c r="Q43">
        <v>1</v>
      </c>
      <c r="W43">
        <v>0</v>
      </c>
      <c r="X43">
        <v>-1301803810</v>
      </c>
      <c r="Y43">
        <f>(AT43*1)</f>
        <v>105</v>
      </c>
      <c r="AA43">
        <v>192.05</v>
      </c>
      <c r="AB43">
        <v>0</v>
      </c>
      <c r="AC43">
        <v>0</v>
      </c>
      <c r="AD43">
        <v>0</v>
      </c>
      <c r="AE43">
        <v>192.05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0</v>
      </c>
      <c r="AN43">
        <v>0</v>
      </c>
      <c r="AO43">
        <v>0</v>
      </c>
      <c r="AP43">
        <v>1</v>
      </c>
      <c r="AQ43">
        <v>0</v>
      </c>
      <c r="AR43">
        <v>0</v>
      </c>
      <c r="AS43" t="s">
        <v>4</v>
      </c>
      <c r="AT43">
        <v>105</v>
      </c>
      <c r="AU43" t="s">
        <v>25</v>
      </c>
      <c r="AV43">
        <v>0</v>
      </c>
      <c r="AW43">
        <v>1</v>
      </c>
      <c r="AX43">
        <v>-1</v>
      </c>
      <c r="AY43">
        <v>0</v>
      </c>
      <c r="AZ43">
        <v>0</v>
      </c>
      <c r="BA43" t="s">
        <v>4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ROUND(Y43*Source!I43,9)</f>
        <v>18.899999999999999</v>
      </c>
      <c r="CY43">
        <f>AA43</f>
        <v>192.05</v>
      </c>
      <c r="CZ43">
        <f>AE43</f>
        <v>192.05</v>
      </c>
      <c r="DA43">
        <f>AI43</f>
        <v>1</v>
      </c>
      <c r="DB43">
        <f>ROUND((ROUND(AT43*CZ43,2)*1),6)</f>
        <v>20165.25</v>
      </c>
      <c r="DC43">
        <f>ROUND((ROUND(AT43*AG43,2)*1),6)</f>
        <v>0</v>
      </c>
      <c r="DD43" t="s">
        <v>4</v>
      </c>
      <c r="DE43" t="s">
        <v>4</v>
      </c>
      <c r="DF43">
        <f>ROUND(ROUND(AE43,2)*CX43,2)</f>
        <v>3629.75</v>
      </c>
      <c r="DG43">
        <f t="shared" si="2"/>
        <v>0</v>
      </c>
      <c r="DH43">
        <f t="shared" si="3"/>
        <v>0</v>
      </c>
      <c r="DI43">
        <f t="shared" si="1"/>
        <v>0</v>
      </c>
      <c r="DJ43">
        <f>DF43</f>
        <v>3629.75</v>
      </c>
      <c r="DK43">
        <v>0</v>
      </c>
      <c r="DL43" t="s">
        <v>4</v>
      </c>
      <c r="DM43">
        <v>0</v>
      </c>
      <c r="DN43" t="s">
        <v>4</v>
      </c>
      <c r="DO43">
        <v>0</v>
      </c>
    </row>
    <row r="44" spans="1:119">
      <c r="A44">
        <f>ROW(Source!A44)</f>
        <v>44</v>
      </c>
      <c r="B44">
        <v>70335976</v>
      </c>
      <c r="C44">
        <v>70336238</v>
      </c>
      <c r="D44">
        <v>69275358</v>
      </c>
      <c r="E44">
        <v>1075</v>
      </c>
      <c r="F44">
        <v>1</v>
      </c>
      <c r="G44">
        <v>1075</v>
      </c>
      <c r="H44">
        <v>1</v>
      </c>
      <c r="I44" t="s">
        <v>322</v>
      </c>
      <c r="J44" t="s">
        <v>4</v>
      </c>
      <c r="K44" t="s">
        <v>323</v>
      </c>
      <c r="L44">
        <v>1191</v>
      </c>
      <c r="N44">
        <v>1013</v>
      </c>
      <c r="O44" t="s">
        <v>324</v>
      </c>
      <c r="P44" t="s">
        <v>324</v>
      </c>
      <c r="Q44">
        <v>1</v>
      </c>
      <c r="W44">
        <v>0</v>
      </c>
      <c r="X44">
        <v>476480486</v>
      </c>
      <c r="Y44">
        <f>(AT44*1.1)</f>
        <v>7.1610000000000005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4</v>
      </c>
      <c r="AT44">
        <v>6.51</v>
      </c>
      <c r="AU44" t="s">
        <v>26</v>
      </c>
      <c r="AV44">
        <v>1</v>
      </c>
      <c r="AW44">
        <v>2</v>
      </c>
      <c r="AX44">
        <v>70336242</v>
      </c>
      <c r="AY44">
        <v>1</v>
      </c>
      <c r="AZ44">
        <v>0</v>
      </c>
      <c r="BA44">
        <v>42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U44">
        <f>ROUND(AT44*Source!I44*AH44*AL44,2)</f>
        <v>0</v>
      </c>
      <c r="CV44">
        <f>ROUND(Y44*Source!I44,9)</f>
        <v>1.28898</v>
      </c>
      <c r="CW44">
        <v>0</v>
      </c>
      <c r="CX44">
        <f>ROUND(Y44*Source!I44,9)</f>
        <v>1.28898</v>
      </c>
      <c r="CY44">
        <f>AD44</f>
        <v>0</v>
      </c>
      <c r="CZ44">
        <f>AH44</f>
        <v>0</v>
      </c>
      <c r="DA44">
        <f>AL44</f>
        <v>1</v>
      </c>
      <c r="DB44">
        <f>ROUND((ROUND(AT44*CZ44,2)*1.1),6)</f>
        <v>0</v>
      </c>
      <c r="DC44">
        <f>ROUND((ROUND(AT44*AG44,2)*1.1),6)</f>
        <v>0</v>
      </c>
      <c r="DD44" t="s">
        <v>4</v>
      </c>
      <c r="DE44" t="s">
        <v>4</v>
      </c>
      <c r="DF44">
        <f>ROUND(ROUND(AE44,2)*CX44,2)</f>
        <v>0</v>
      </c>
      <c r="DG44">
        <f t="shared" si="2"/>
        <v>0</v>
      </c>
      <c r="DH44">
        <f t="shared" si="3"/>
        <v>0</v>
      </c>
      <c r="DI44">
        <f t="shared" si="1"/>
        <v>0</v>
      </c>
      <c r="DJ44">
        <f>DI44</f>
        <v>0</v>
      </c>
      <c r="DK44">
        <v>0</v>
      </c>
      <c r="DL44" t="s">
        <v>4</v>
      </c>
      <c r="DM44">
        <v>0</v>
      </c>
      <c r="DN44" t="s">
        <v>4</v>
      </c>
      <c r="DO44">
        <v>0</v>
      </c>
    </row>
    <row r="45" spans="1:119">
      <c r="A45">
        <f>ROW(Source!A44)</f>
        <v>44</v>
      </c>
      <c r="B45">
        <v>70335976</v>
      </c>
      <c r="C45">
        <v>70336238</v>
      </c>
      <c r="D45">
        <v>69364509</v>
      </c>
      <c r="E45">
        <v>1</v>
      </c>
      <c r="F45">
        <v>1</v>
      </c>
      <c r="G45">
        <v>1075</v>
      </c>
      <c r="H45">
        <v>2</v>
      </c>
      <c r="I45" t="s">
        <v>365</v>
      </c>
      <c r="J45" t="s">
        <v>366</v>
      </c>
      <c r="K45" t="s">
        <v>367</v>
      </c>
      <c r="L45">
        <v>1368</v>
      </c>
      <c r="N45">
        <v>1011</v>
      </c>
      <c r="O45" t="s">
        <v>328</v>
      </c>
      <c r="P45" t="s">
        <v>328</v>
      </c>
      <c r="Q45">
        <v>1</v>
      </c>
      <c r="W45">
        <v>0</v>
      </c>
      <c r="X45">
        <v>322366203</v>
      </c>
      <c r="Y45">
        <f>(AT45*1.1)</f>
        <v>0.16500000000000001</v>
      </c>
      <c r="AA45">
        <v>0</v>
      </c>
      <c r="AB45">
        <v>1358.56</v>
      </c>
      <c r="AC45">
        <v>640.22</v>
      </c>
      <c r="AD45">
        <v>0</v>
      </c>
      <c r="AE45">
        <v>0</v>
      </c>
      <c r="AF45">
        <v>83.1</v>
      </c>
      <c r="AG45">
        <v>12.62</v>
      </c>
      <c r="AH45">
        <v>0</v>
      </c>
      <c r="AI45">
        <v>1</v>
      </c>
      <c r="AJ45">
        <v>15.04</v>
      </c>
      <c r="AK45">
        <v>46.67</v>
      </c>
      <c r="AL45">
        <v>1</v>
      </c>
      <c r="AM45">
        <v>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4</v>
      </c>
      <c r="AT45">
        <v>0.15</v>
      </c>
      <c r="AU45" t="s">
        <v>368</v>
      </c>
      <c r="AV45">
        <v>0</v>
      </c>
      <c r="AW45">
        <v>2</v>
      </c>
      <c r="AX45">
        <v>70336243</v>
      </c>
      <c r="AY45">
        <v>1</v>
      </c>
      <c r="AZ45">
        <v>0</v>
      </c>
      <c r="BA45">
        <v>43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f>ROUND(Y45*Source!I44*DO45,9)</f>
        <v>0</v>
      </c>
      <c r="CX45">
        <f>ROUND(Y45*Source!I44,9)</f>
        <v>2.9700000000000001E-2</v>
      </c>
      <c r="CY45">
        <f>AB45</f>
        <v>1358.56</v>
      </c>
      <c r="CZ45">
        <f>AF45</f>
        <v>83.1</v>
      </c>
      <c r="DA45">
        <f>AJ45</f>
        <v>15.04</v>
      </c>
      <c r="DB45">
        <f>ROUND((ROUND(AT45*CZ45,2)*1.1),6)</f>
        <v>13.717000000000001</v>
      </c>
      <c r="DC45">
        <f>ROUND((ROUND(AT45*AG45,2)*1.1),6)</f>
        <v>2.0790000000000002</v>
      </c>
      <c r="DD45" t="s">
        <v>4</v>
      </c>
      <c r="DE45" t="s">
        <v>4</v>
      </c>
      <c r="DF45">
        <f>ROUND(ROUND(AE45,2)*CX45,2)</f>
        <v>0</v>
      </c>
      <c r="DG45">
        <f>ROUND(ROUND(AF45*AJ45,2)*CX45,2)</f>
        <v>37.119999999999997</v>
      </c>
      <c r="DH45">
        <f>ROUND(ROUND(AG45*AK45,2)*CX45,2)</f>
        <v>17.489999999999998</v>
      </c>
      <c r="DI45">
        <f t="shared" si="1"/>
        <v>0</v>
      </c>
      <c r="DJ45">
        <f>DG45</f>
        <v>37.119999999999997</v>
      </c>
      <c r="DK45">
        <v>0</v>
      </c>
      <c r="DL45" t="s">
        <v>4</v>
      </c>
      <c r="DM45">
        <v>0</v>
      </c>
      <c r="DN45" t="s">
        <v>4</v>
      </c>
      <c r="DO45">
        <v>0</v>
      </c>
    </row>
    <row r="46" spans="1:119">
      <c r="A46">
        <f>ROW(Source!A44)</f>
        <v>44</v>
      </c>
      <c r="B46">
        <v>70335976</v>
      </c>
      <c r="C46">
        <v>70336238</v>
      </c>
      <c r="D46">
        <v>69335695</v>
      </c>
      <c r="E46">
        <v>1</v>
      </c>
      <c r="F46">
        <v>1</v>
      </c>
      <c r="G46">
        <v>1075</v>
      </c>
      <c r="H46">
        <v>3</v>
      </c>
      <c r="I46" t="s">
        <v>73</v>
      </c>
      <c r="J46" t="s">
        <v>75</v>
      </c>
      <c r="K46" t="s">
        <v>74</v>
      </c>
      <c r="L46">
        <v>1301</v>
      </c>
      <c r="N46">
        <v>1003</v>
      </c>
      <c r="O46" t="s">
        <v>43</v>
      </c>
      <c r="P46" t="s">
        <v>43</v>
      </c>
      <c r="Q46">
        <v>1</v>
      </c>
      <c r="W46">
        <v>0</v>
      </c>
      <c r="X46">
        <v>-1301803810</v>
      </c>
      <c r="Y46">
        <f>(AT46*1)</f>
        <v>105</v>
      </c>
      <c r="AA46">
        <v>1151.9000000000001</v>
      </c>
      <c r="AB46">
        <v>0</v>
      </c>
      <c r="AC46">
        <v>0</v>
      </c>
      <c r="AD46">
        <v>0</v>
      </c>
      <c r="AE46">
        <v>192.05</v>
      </c>
      <c r="AF46">
        <v>0</v>
      </c>
      <c r="AG46">
        <v>0</v>
      </c>
      <c r="AH46">
        <v>0</v>
      </c>
      <c r="AI46">
        <v>5.98</v>
      </c>
      <c r="AJ46">
        <v>1</v>
      </c>
      <c r="AK46">
        <v>1</v>
      </c>
      <c r="AL46">
        <v>1</v>
      </c>
      <c r="AM46">
        <v>0</v>
      </c>
      <c r="AN46">
        <v>0</v>
      </c>
      <c r="AO46">
        <v>0</v>
      </c>
      <c r="AP46">
        <v>1</v>
      </c>
      <c r="AQ46">
        <v>0</v>
      </c>
      <c r="AR46">
        <v>0</v>
      </c>
      <c r="AS46" t="s">
        <v>4</v>
      </c>
      <c r="AT46">
        <v>105</v>
      </c>
      <c r="AU46" t="s">
        <v>25</v>
      </c>
      <c r="AV46">
        <v>0</v>
      </c>
      <c r="AW46">
        <v>1</v>
      </c>
      <c r="AX46">
        <v>-1</v>
      </c>
      <c r="AY46">
        <v>0</v>
      </c>
      <c r="AZ46">
        <v>0</v>
      </c>
      <c r="BA46" t="s">
        <v>4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ROUND(Y46*Source!I44,9)</f>
        <v>18.899999999999999</v>
      </c>
      <c r="CY46">
        <f>AA46</f>
        <v>1151.9000000000001</v>
      </c>
      <c r="CZ46">
        <f>AE46</f>
        <v>192.05</v>
      </c>
      <c r="DA46">
        <f>AI46</f>
        <v>5.98</v>
      </c>
      <c r="DB46">
        <f>ROUND((ROUND(AT46*CZ46,2)*1),6)</f>
        <v>20165.25</v>
      </c>
      <c r="DC46">
        <f>ROUND((ROUND(AT46*AG46,2)*1),6)</f>
        <v>0</v>
      </c>
      <c r="DD46" t="s">
        <v>4</v>
      </c>
      <c r="DE46" t="s">
        <v>4</v>
      </c>
      <c r="DF46">
        <f>ROUND(ROUND(AE46*AI46,2)*CX46,2)</f>
        <v>21705.89</v>
      </c>
      <c r="DG46">
        <f t="shared" ref="DG46:DG68" si="8">ROUND(ROUND(AF46,2)*CX46,2)</f>
        <v>0</v>
      </c>
      <c r="DH46">
        <f t="shared" ref="DH46:DH68" si="9">ROUND(ROUND(AG46,2)*CX46,2)</f>
        <v>0</v>
      </c>
      <c r="DI46">
        <f t="shared" si="1"/>
        <v>0</v>
      </c>
      <c r="DJ46">
        <f>DF46</f>
        <v>21705.89</v>
      </c>
      <c r="DK46">
        <v>0</v>
      </c>
      <c r="DL46" t="s">
        <v>4</v>
      </c>
      <c r="DM46">
        <v>0</v>
      </c>
      <c r="DN46" t="s">
        <v>4</v>
      </c>
      <c r="DO46">
        <v>0</v>
      </c>
    </row>
    <row r="47" spans="1:119">
      <c r="A47">
        <f>ROW(Source!A47)</f>
        <v>47</v>
      </c>
      <c r="B47">
        <v>70335979</v>
      </c>
      <c r="C47">
        <v>70336246</v>
      </c>
      <c r="D47">
        <v>69275358</v>
      </c>
      <c r="E47">
        <v>1075</v>
      </c>
      <c r="F47">
        <v>1</v>
      </c>
      <c r="G47">
        <v>1075</v>
      </c>
      <c r="H47">
        <v>1</v>
      </c>
      <c r="I47" t="s">
        <v>322</v>
      </c>
      <c r="J47" t="s">
        <v>4</v>
      </c>
      <c r="K47" t="s">
        <v>323</v>
      </c>
      <c r="L47">
        <v>1191</v>
      </c>
      <c r="N47">
        <v>1013</v>
      </c>
      <c r="O47" t="s">
        <v>324</v>
      </c>
      <c r="P47" t="s">
        <v>324</v>
      </c>
      <c r="Q47">
        <v>1</v>
      </c>
      <c r="W47">
        <v>0</v>
      </c>
      <c r="X47">
        <v>476480486</v>
      </c>
      <c r="Y47">
        <f>(AT47*1.1)</f>
        <v>145.20000000000002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4</v>
      </c>
      <c r="AT47">
        <v>132</v>
      </c>
      <c r="AU47" t="s">
        <v>26</v>
      </c>
      <c r="AV47">
        <v>1</v>
      </c>
      <c r="AW47">
        <v>2</v>
      </c>
      <c r="AX47">
        <v>70336254</v>
      </c>
      <c r="AY47">
        <v>1</v>
      </c>
      <c r="AZ47">
        <v>0</v>
      </c>
      <c r="BA47">
        <v>45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U47">
        <f>ROUND(AT47*Source!I47*AH47*AL47,2)</f>
        <v>0</v>
      </c>
      <c r="CV47">
        <f>ROUND(Y47*Source!I47,9)</f>
        <v>8.7120000000000003E-2</v>
      </c>
      <c r="CW47">
        <v>0</v>
      </c>
      <c r="CX47">
        <f>ROUND(Y47*Source!I47,9)</f>
        <v>8.7120000000000003E-2</v>
      </c>
      <c r="CY47">
        <f>AD47</f>
        <v>0</v>
      </c>
      <c r="CZ47">
        <f>AH47</f>
        <v>0</v>
      </c>
      <c r="DA47">
        <f>AL47</f>
        <v>1</v>
      </c>
      <c r="DB47">
        <f>ROUND((ROUND(AT47*CZ47,2)*1.1),6)</f>
        <v>0</v>
      </c>
      <c r="DC47">
        <f>ROUND((ROUND(AT47*AG47,2)*1.1),6)</f>
        <v>0</v>
      </c>
      <c r="DD47" t="s">
        <v>4</v>
      </c>
      <c r="DE47" t="s">
        <v>4</v>
      </c>
      <c r="DF47">
        <f t="shared" ref="DF47:DF54" si="10">ROUND(ROUND(AE47,2)*CX47,2)</f>
        <v>0</v>
      </c>
      <c r="DG47">
        <f t="shared" si="8"/>
        <v>0</v>
      </c>
      <c r="DH47">
        <f t="shared" si="9"/>
        <v>0</v>
      </c>
      <c r="DI47">
        <f t="shared" si="1"/>
        <v>0</v>
      </c>
      <c r="DJ47">
        <f>DI47</f>
        <v>0</v>
      </c>
      <c r="DK47">
        <v>0</v>
      </c>
      <c r="DL47" t="s">
        <v>4</v>
      </c>
      <c r="DM47">
        <v>0</v>
      </c>
      <c r="DN47" t="s">
        <v>4</v>
      </c>
      <c r="DO47">
        <v>0</v>
      </c>
    </row>
    <row r="48" spans="1:119">
      <c r="A48">
        <f>ROW(Source!A47)</f>
        <v>47</v>
      </c>
      <c r="B48">
        <v>70335979</v>
      </c>
      <c r="C48">
        <v>70336246</v>
      </c>
      <c r="D48">
        <v>69333752</v>
      </c>
      <c r="E48">
        <v>1</v>
      </c>
      <c r="F48">
        <v>1</v>
      </c>
      <c r="G48">
        <v>1075</v>
      </c>
      <c r="H48">
        <v>3</v>
      </c>
      <c r="I48" t="s">
        <v>344</v>
      </c>
      <c r="J48" t="s">
        <v>345</v>
      </c>
      <c r="K48" t="s">
        <v>346</v>
      </c>
      <c r="L48">
        <v>1348</v>
      </c>
      <c r="N48">
        <v>1009</v>
      </c>
      <c r="O48" t="s">
        <v>94</v>
      </c>
      <c r="P48" t="s">
        <v>94</v>
      </c>
      <c r="Q48">
        <v>1000</v>
      </c>
      <c r="W48">
        <v>0</v>
      </c>
      <c r="X48">
        <v>777194217</v>
      </c>
      <c r="Y48">
        <f t="shared" ref="Y48:Y53" si="11">(AT48*1)</f>
        <v>6.0000000000000001E-3</v>
      </c>
      <c r="AA48">
        <v>6521.42</v>
      </c>
      <c r="AB48">
        <v>0</v>
      </c>
      <c r="AC48">
        <v>0</v>
      </c>
      <c r="AD48">
        <v>0</v>
      </c>
      <c r="AE48">
        <v>6521.42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4</v>
      </c>
      <c r="AT48">
        <v>6.0000000000000001E-3</v>
      </c>
      <c r="AU48" t="s">
        <v>25</v>
      </c>
      <c r="AV48">
        <v>0</v>
      </c>
      <c r="AW48">
        <v>2</v>
      </c>
      <c r="AX48">
        <v>70336255</v>
      </c>
      <c r="AY48">
        <v>1</v>
      </c>
      <c r="AZ48">
        <v>0</v>
      </c>
      <c r="BA48">
        <v>46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ROUND(Y48*Source!I47,9)</f>
        <v>3.5999999999999998E-6</v>
      </c>
      <c r="CY48">
        <f t="shared" ref="CY48:CY53" si="12">AA48</f>
        <v>6521.42</v>
      </c>
      <c r="CZ48">
        <f t="shared" ref="CZ48:CZ53" si="13">AE48</f>
        <v>6521.42</v>
      </c>
      <c r="DA48">
        <f t="shared" ref="DA48:DA53" si="14">AI48</f>
        <v>1</v>
      </c>
      <c r="DB48">
        <f t="shared" ref="DB48:DB53" si="15">ROUND((ROUND(AT48*CZ48,2)*1),6)</f>
        <v>39.130000000000003</v>
      </c>
      <c r="DC48">
        <f t="shared" ref="DC48:DC53" si="16">ROUND((ROUND(AT48*AG48,2)*1),6)</f>
        <v>0</v>
      </c>
      <c r="DD48" t="s">
        <v>4</v>
      </c>
      <c r="DE48" t="s">
        <v>4</v>
      </c>
      <c r="DF48">
        <f t="shared" si="10"/>
        <v>0.02</v>
      </c>
      <c r="DG48">
        <f t="shared" si="8"/>
        <v>0</v>
      </c>
      <c r="DH48">
        <f t="shared" si="9"/>
        <v>0</v>
      </c>
      <c r="DI48">
        <f t="shared" si="1"/>
        <v>0</v>
      </c>
      <c r="DJ48">
        <f t="shared" ref="DJ48:DJ53" si="17">DF48</f>
        <v>0.02</v>
      </c>
      <c r="DK48">
        <v>0</v>
      </c>
      <c r="DL48" t="s">
        <v>4</v>
      </c>
      <c r="DM48">
        <v>0</v>
      </c>
      <c r="DN48" t="s">
        <v>4</v>
      </c>
      <c r="DO48">
        <v>0</v>
      </c>
    </row>
    <row r="49" spans="1:119">
      <c r="A49">
        <f>ROW(Source!A47)</f>
        <v>47</v>
      </c>
      <c r="B49">
        <v>70335979</v>
      </c>
      <c r="C49">
        <v>70336246</v>
      </c>
      <c r="D49">
        <v>69333827</v>
      </c>
      <c r="E49">
        <v>1</v>
      </c>
      <c r="F49">
        <v>1</v>
      </c>
      <c r="G49">
        <v>1075</v>
      </c>
      <c r="H49">
        <v>3</v>
      </c>
      <c r="I49" t="s">
        <v>347</v>
      </c>
      <c r="J49" t="s">
        <v>348</v>
      </c>
      <c r="K49" t="s">
        <v>349</v>
      </c>
      <c r="L49">
        <v>1339</v>
      </c>
      <c r="N49">
        <v>1007</v>
      </c>
      <c r="O49" t="s">
        <v>56</v>
      </c>
      <c r="P49" t="s">
        <v>56</v>
      </c>
      <c r="Q49">
        <v>1</v>
      </c>
      <c r="W49">
        <v>0</v>
      </c>
      <c r="X49">
        <v>1270593418</v>
      </c>
      <c r="Y49">
        <f t="shared" si="11"/>
        <v>1.7999999999999999E-2</v>
      </c>
      <c r="AA49">
        <v>1828.56</v>
      </c>
      <c r="AB49">
        <v>0</v>
      </c>
      <c r="AC49">
        <v>0</v>
      </c>
      <c r="AD49">
        <v>0</v>
      </c>
      <c r="AE49">
        <v>1828.56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4</v>
      </c>
      <c r="AT49">
        <v>1.7999999999999999E-2</v>
      </c>
      <c r="AU49" t="s">
        <v>25</v>
      </c>
      <c r="AV49">
        <v>0</v>
      </c>
      <c r="AW49">
        <v>2</v>
      </c>
      <c r="AX49">
        <v>70336256</v>
      </c>
      <c r="AY49">
        <v>1</v>
      </c>
      <c r="AZ49">
        <v>0</v>
      </c>
      <c r="BA49">
        <v>47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ROUND(Y49*Source!I47,9)</f>
        <v>1.08E-5</v>
      </c>
      <c r="CY49">
        <f t="shared" si="12"/>
        <v>1828.56</v>
      </c>
      <c r="CZ49">
        <f t="shared" si="13"/>
        <v>1828.56</v>
      </c>
      <c r="DA49">
        <f t="shared" si="14"/>
        <v>1</v>
      </c>
      <c r="DB49">
        <f t="shared" si="15"/>
        <v>32.909999999999997</v>
      </c>
      <c r="DC49">
        <f t="shared" si="16"/>
        <v>0</v>
      </c>
      <c r="DD49" t="s">
        <v>4</v>
      </c>
      <c r="DE49" t="s">
        <v>4</v>
      </c>
      <c r="DF49">
        <f t="shared" si="10"/>
        <v>0.02</v>
      </c>
      <c r="DG49">
        <f t="shared" si="8"/>
        <v>0</v>
      </c>
      <c r="DH49">
        <f t="shared" si="9"/>
        <v>0</v>
      </c>
      <c r="DI49">
        <f t="shared" si="1"/>
        <v>0</v>
      </c>
      <c r="DJ49">
        <f t="shared" si="17"/>
        <v>0.02</v>
      </c>
      <c r="DK49">
        <v>0</v>
      </c>
      <c r="DL49" t="s">
        <v>4</v>
      </c>
      <c r="DM49">
        <v>0</v>
      </c>
      <c r="DN49" t="s">
        <v>4</v>
      </c>
      <c r="DO49">
        <v>0</v>
      </c>
    </row>
    <row r="50" spans="1:119">
      <c r="A50">
        <f>ROW(Source!A47)</f>
        <v>47</v>
      </c>
      <c r="B50">
        <v>70335979</v>
      </c>
      <c r="C50">
        <v>70336246</v>
      </c>
      <c r="D50">
        <v>69333708</v>
      </c>
      <c r="E50">
        <v>1</v>
      </c>
      <c r="F50">
        <v>1</v>
      </c>
      <c r="G50">
        <v>1075</v>
      </c>
      <c r="H50">
        <v>3</v>
      </c>
      <c r="I50" t="s">
        <v>350</v>
      </c>
      <c r="J50" t="s">
        <v>351</v>
      </c>
      <c r="K50" t="s">
        <v>352</v>
      </c>
      <c r="L50">
        <v>1339</v>
      </c>
      <c r="N50">
        <v>1007</v>
      </c>
      <c r="O50" t="s">
        <v>56</v>
      </c>
      <c r="P50" t="s">
        <v>56</v>
      </c>
      <c r="Q50">
        <v>1</v>
      </c>
      <c r="W50">
        <v>0</v>
      </c>
      <c r="X50">
        <v>215494493</v>
      </c>
      <c r="Y50">
        <f t="shared" si="11"/>
        <v>0.3</v>
      </c>
      <c r="AA50">
        <v>2472.13</v>
      </c>
      <c r="AB50">
        <v>0</v>
      </c>
      <c r="AC50">
        <v>0</v>
      </c>
      <c r="AD50">
        <v>0</v>
      </c>
      <c r="AE50">
        <v>2472.13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4</v>
      </c>
      <c r="AT50">
        <v>0.3</v>
      </c>
      <c r="AU50" t="s">
        <v>25</v>
      </c>
      <c r="AV50">
        <v>0</v>
      </c>
      <c r="AW50">
        <v>2</v>
      </c>
      <c r="AX50">
        <v>70336257</v>
      </c>
      <c r="AY50">
        <v>1</v>
      </c>
      <c r="AZ50">
        <v>0</v>
      </c>
      <c r="BA50">
        <v>48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ROUND(Y50*Source!I47,9)</f>
        <v>1.8000000000000001E-4</v>
      </c>
      <c r="CY50">
        <f t="shared" si="12"/>
        <v>2472.13</v>
      </c>
      <c r="CZ50">
        <f t="shared" si="13"/>
        <v>2472.13</v>
      </c>
      <c r="DA50">
        <f t="shared" si="14"/>
        <v>1</v>
      </c>
      <c r="DB50">
        <f t="shared" si="15"/>
        <v>741.64</v>
      </c>
      <c r="DC50">
        <f t="shared" si="16"/>
        <v>0</v>
      </c>
      <c r="DD50" t="s">
        <v>4</v>
      </c>
      <c r="DE50" t="s">
        <v>4</v>
      </c>
      <c r="DF50">
        <f t="shared" si="10"/>
        <v>0.44</v>
      </c>
      <c r="DG50">
        <f t="shared" si="8"/>
        <v>0</v>
      </c>
      <c r="DH50">
        <f t="shared" si="9"/>
        <v>0</v>
      </c>
      <c r="DI50">
        <f t="shared" si="1"/>
        <v>0</v>
      </c>
      <c r="DJ50">
        <f t="shared" si="17"/>
        <v>0.44</v>
      </c>
      <c r="DK50">
        <v>0</v>
      </c>
      <c r="DL50" t="s">
        <v>4</v>
      </c>
      <c r="DM50">
        <v>0</v>
      </c>
      <c r="DN50" t="s">
        <v>4</v>
      </c>
      <c r="DO50">
        <v>0</v>
      </c>
    </row>
    <row r="51" spans="1:119">
      <c r="A51">
        <f>ROW(Source!A47)</f>
        <v>47</v>
      </c>
      <c r="B51">
        <v>70335979</v>
      </c>
      <c r="C51">
        <v>70336246</v>
      </c>
      <c r="D51">
        <v>69334307</v>
      </c>
      <c r="E51">
        <v>1</v>
      </c>
      <c r="F51">
        <v>1</v>
      </c>
      <c r="G51">
        <v>1075</v>
      </c>
      <c r="H51">
        <v>3</v>
      </c>
      <c r="I51" t="s">
        <v>353</v>
      </c>
      <c r="J51" t="s">
        <v>354</v>
      </c>
      <c r="K51" t="s">
        <v>355</v>
      </c>
      <c r="L51">
        <v>1348</v>
      </c>
      <c r="N51">
        <v>1009</v>
      </c>
      <c r="O51" t="s">
        <v>94</v>
      </c>
      <c r="P51" t="s">
        <v>94</v>
      </c>
      <c r="Q51">
        <v>1000</v>
      </c>
      <c r="W51">
        <v>0</v>
      </c>
      <c r="X51">
        <v>73889291</v>
      </c>
      <c r="Y51">
        <f t="shared" si="11"/>
        <v>5.4000000000000003E-3</v>
      </c>
      <c r="AA51">
        <v>9098.51</v>
      </c>
      <c r="AB51">
        <v>0</v>
      </c>
      <c r="AC51">
        <v>0</v>
      </c>
      <c r="AD51">
        <v>0</v>
      </c>
      <c r="AE51">
        <v>9098.51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4</v>
      </c>
      <c r="AT51">
        <v>5.4000000000000003E-3</v>
      </c>
      <c r="AU51" t="s">
        <v>25</v>
      </c>
      <c r="AV51">
        <v>0</v>
      </c>
      <c r="AW51">
        <v>2</v>
      </c>
      <c r="AX51">
        <v>70336258</v>
      </c>
      <c r="AY51">
        <v>1</v>
      </c>
      <c r="AZ51">
        <v>0</v>
      </c>
      <c r="BA51">
        <v>49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ROUND(Y51*Source!I47,9)</f>
        <v>3.2399999999999999E-6</v>
      </c>
      <c r="CY51">
        <f t="shared" si="12"/>
        <v>9098.51</v>
      </c>
      <c r="CZ51">
        <f t="shared" si="13"/>
        <v>9098.51</v>
      </c>
      <c r="DA51">
        <f t="shared" si="14"/>
        <v>1</v>
      </c>
      <c r="DB51">
        <f t="shared" si="15"/>
        <v>49.13</v>
      </c>
      <c r="DC51">
        <f t="shared" si="16"/>
        <v>0</v>
      </c>
      <c r="DD51" t="s">
        <v>4</v>
      </c>
      <c r="DE51" t="s">
        <v>4</v>
      </c>
      <c r="DF51">
        <f t="shared" si="10"/>
        <v>0.03</v>
      </c>
      <c r="DG51">
        <f t="shared" si="8"/>
        <v>0</v>
      </c>
      <c r="DH51">
        <f t="shared" si="9"/>
        <v>0</v>
      </c>
      <c r="DI51">
        <f t="shared" si="1"/>
        <v>0</v>
      </c>
      <c r="DJ51">
        <f t="shared" si="17"/>
        <v>0.03</v>
      </c>
      <c r="DK51">
        <v>0</v>
      </c>
      <c r="DL51" t="s">
        <v>4</v>
      </c>
      <c r="DM51">
        <v>0</v>
      </c>
      <c r="DN51" t="s">
        <v>4</v>
      </c>
      <c r="DO51">
        <v>0</v>
      </c>
    </row>
    <row r="52" spans="1:119">
      <c r="A52">
        <f>ROW(Source!A47)</f>
        <v>47</v>
      </c>
      <c r="B52">
        <v>70335979</v>
      </c>
      <c r="C52">
        <v>70336246</v>
      </c>
      <c r="D52">
        <v>69358024</v>
      </c>
      <c r="E52">
        <v>1</v>
      </c>
      <c r="F52">
        <v>1</v>
      </c>
      <c r="G52">
        <v>1075</v>
      </c>
      <c r="H52">
        <v>3</v>
      </c>
      <c r="I52" t="s">
        <v>78</v>
      </c>
      <c r="J52" t="s">
        <v>80</v>
      </c>
      <c r="K52" t="s">
        <v>79</v>
      </c>
      <c r="L52">
        <v>1339</v>
      </c>
      <c r="N52">
        <v>1007</v>
      </c>
      <c r="O52" t="s">
        <v>56</v>
      </c>
      <c r="P52" t="s">
        <v>56</v>
      </c>
      <c r="Q52">
        <v>1</v>
      </c>
      <c r="W52">
        <v>0</v>
      </c>
      <c r="X52">
        <v>-355265008</v>
      </c>
      <c r="Y52">
        <f t="shared" si="11"/>
        <v>10000</v>
      </c>
      <c r="AA52">
        <v>790.6</v>
      </c>
      <c r="AB52">
        <v>0</v>
      </c>
      <c r="AC52">
        <v>0</v>
      </c>
      <c r="AD52">
        <v>0</v>
      </c>
      <c r="AE52">
        <v>790.6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0</v>
      </c>
      <c r="AN52">
        <v>0</v>
      </c>
      <c r="AO52">
        <v>0</v>
      </c>
      <c r="AP52">
        <v>1</v>
      </c>
      <c r="AQ52">
        <v>0</v>
      </c>
      <c r="AR52">
        <v>0</v>
      </c>
      <c r="AS52" t="s">
        <v>4</v>
      </c>
      <c r="AT52">
        <v>10000</v>
      </c>
      <c r="AU52" t="s">
        <v>25</v>
      </c>
      <c r="AV52">
        <v>0</v>
      </c>
      <c r="AW52">
        <v>1</v>
      </c>
      <c r="AX52">
        <v>-1</v>
      </c>
      <c r="AY52">
        <v>0</v>
      </c>
      <c r="AZ52">
        <v>0</v>
      </c>
      <c r="BA52" t="s">
        <v>4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ROUND(Y52*Source!I47,9)</f>
        <v>6</v>
      </c>
      <c r="CY52">
        <f t="shared" si="12"/>
        <v>790.6</v>
      </c>
      <c r="CZ52">
        <f t="shared" si="13"/>
        <v>790.6</v>
      </c>
      <c r="DA52">
        <f t="shared" si="14"/>
        <v>1</v>
      </c>
      <c r="DB52">
        <f t="shared" si="15"/>
        <v>7906000</v>
      </c>
      <c r="DC52">
        <f t="shared" si="16"/>
        <v>0</v>
      </c>
      <c r="DD52" t="s">
        <v>4</v>
      </c>
      <c r="DE52" t="s">
        <v>4</v>
      </c>
      <c r="DF52">
        <f t="shared" si="10"/>
        <v>4743.6000000000004</v>
      </c>
      <c r="DG52">
        <f t="shared" si="8"/>
        <v>0</v>
      </c>
      <c r="DH52">
        <f t="shared" si="9"/>
        <v>0</v>
      </c>
      <c r="DI52">
        <f t="shared" si="1"/>
        <v>0</v>
      </c>
      <c r="DJ52">
        <f t="shared" si="17"/>
        <v>4743.6000000000004</v>
      </c>
      <c r="DK52">
        <v>0</v>
      </c>
      <c r="DL52" t="s">
        <v>4</v>
      </c>
      <c r="DM52">
        <v>0</v>
      </c>
      <c r="DN52" t="s">
        <v>4</v>
      </c>
      <c r="DO52">
        <v>0</v>
      </c>
    </row>
    <row r="53" spans="1:119">
      <c r="A53">
        <f>ROW(Source!A47)</f>
        <v>47</v>
      </c>
      <c r="B53">
        <v>70335979</v>
      </c>
      <c r="C53">
        <v>70336246</v>
      </c>
      <c r="D53">
        <v>69358025</v>
      </c>
      <c r="E53">
        <v>1</v>
      </c>
      <c r="F53">
        <v>1</v>
      </c>
      <c r="G53">
        <v>1075</v>
      </c>
      <c r="H53">
        <v>3</v>
      </c>
      <c r="I53" t="s">
        <v>82</v>
      </c>
      <c r="J53" t="s">
        <v>84</v>
      </c>
      <c r="K53" t="s">
        <v>83</v>
      </c>
      <c r="L53">
        <v>1339</v>
      </c>
      <c r="N53">
        <v>1007</v>
      </c>
      <c r="O53" t="s">
        <v>56</v>
      </c>
      <c r="P53" t="s">
        <v>56</v>
      </c>
      <c r="Q53">
        <v>1</v>
      </c>
      <c r="W53">
        <v>0</v>
      </c>
      <c r="X53">
        <v>651261741</v>
      </c>
      <c r="Y53">
        <f t="shared" si="11"/>
        <v>40000</v>
      </c>
      <c r="AA53">
        <v>811.75</v>
      </c>
      <c r="AB53">
        <v>0</v>
      </c>
      <c r="AC53">
        <v>0</v>
      </c>
      <c r="AD53">
        <v>0</v>
      </c>
      <c r="AE53">
        <v>811.75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0</v>
      </c>
      <c r="AN53">
        <v>0</v>
      </c>
      <c r="AO53">
        <v>0</v>
      </c>
      <c r="AP53">
        <v>1</v>
      </c>
      <c r="AQ53">
        <v>0</v>
      </c>
      <c r="AR53">
        <v>0</v>
      </c>
      <c r="AS53" t="s">
        <v>4</v>
      </c>
      <c r="AT53">
        <v>40000</v>
      </c>
      <c r="AU53" t="s">
        <v>25</v>
      </c>
      <c r="AV53">
        <v>0</v>
      </c>
      <c r="AW53">
        <v>1</v>
      </c>
      <c r="AX53">
        <v>-1</v>
      </c>
      <c r="AY53">
        <v>0</v>
      </c>
      <c r="AZ53">
        <v>0</v>
      </c>
      <c r="BA53" t="s">
        <v>4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ROUND(Y53*Source!I47,9)</f>
        <v>24</v>
      </c>
      <c r="CY53">
        <f t="shared" si="12"/>
        <v>811.75</v>
      </c>
      <c r="CZ53">
        <f t="shared" si="13"/>
        <v>811.75</v>
      </c>
      <c r="DA53">
        <f t="shared" si="14"/>
        <v>1</v>
      </c>
      <c r="DB53">
        <f t="shared" si="15"/>
        <v>32470000</v>
      </c>
      <c r="DC53">
        <f t="shared" si="16"/>
        <v>0</v>
      </c>
      <c r="DD53" t="s">
        <v>4</v>
      </c>
      <c r="DE53" t="s">
        <v>4</v>
      </c>
      <c r="DF53">
        <f t="shared" si="10"/>
        <v>19482</v>
      </c>
      <c r="DG53">
        <f t="shared" si="8"/>
        <v>0</v>
      </c>
      <c r="DH53">
        <f t="shared" si="9"/>
        <v>0</v>
      </c>
      <c r="DI53">
        <f t="shared" si="1"/>
        <v>0</v>
      </c>
      <c r="DJ53">
        <f t="shared" si="17"/>
        <v>19482</v>
      </c>
      <c r="DK53">
        <v>0</v>
      </c>
      <c r="DL53" t="s">
        <v>4</v>
      </c>
      <c r="DM53">
        <v>0</v>
      </c>
      <c r="DN53" t="s">
        <v>4</v>
      </c>
      <c r="DO53">
        <v>0</v>
      </c>
    </row>
    <row r="54" spans="1:119">
      <c r="A54">
        <f>ROW(Source!A48)</f>
        <v>48</v>
      </c>
      <c r="B54">
        <v>70335976</v>
      </c>
      <c r="C54">
        <v>70336246</v>
      </c>
      <c r="D54">
        <v>69275358</v>
      </c>
      <c r="E54">
        <v>1075</v>
      </c>
      <c r="F54">
        <v>1</v>
      </c>
      <c r="G54">
        <v>1075</v>
      </c>
      <c r="H54">
        <v>1</v>
      </c>
      <c r="I54" t="s">
        <v>322</v>
      </c>
      <c r="J54" t="s">
        <v>4</v>
      </c>
      <c r="K54" t="s">
        <v>323</v>
      </c>
      <c r="L54">
        <v>1191</v>
      </c>
      <c r="N54">
        <v>1013</v>
      </c>
      <c r="O54" t="s">
        <v>324</v>
      </c>
      <c r="P54" t="s">
        <v>324</v>
      </c>
      <c r="Q54">
        <v>1</v>
      </c>
      <c r="W54">
        <v>0</v>
      </c>
      <c r="X54">
        <v>476480486</v>
      </c>
      <c r="Y54">
        <f>(AT54*1.1)</f>
        <v>145.20000000000002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4</v>
      </c>
      <c r="AT54">
        <v>132</v>
      </c>
      <c r="AU54" t="s">
        <v>26</v>
      </c>
      <c r="AV54">
        <v>1</v>
      </c>
      <c r="AW54">
        <v>2</v>
      </c>
      <c r="AX54">
        <v>70336254</v>
      </c>
      <c r="AY54">
        <v>1</v>
      </c>
      <c r="AZ54">
        <v>0</v>
      </c>
      <c r="BA54">
        <v>51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U54">
        <f>ROUND(AT54*Source!I48*AH54*AL54,2)</f>
        <v>0</v>
      </c>
      <c r="CV54">
        <f>ROUND(Y54*Source!I48,9)</f>
        <v>8.7120000000000003E-2</v>
      </c>
      <c r="CW54">
        <v>0</v>
      </c>
      <c r="CX54">
        <f>ROUND(Y54*Source!I48,9)</f>
        <v>8.7120000000000003E-2</v>
      </c>
      <c r="CY54">
        <f>AD54</f>
        <v>0</v>
      </c>
      <c r="CZ54">
        <f>AH54</f>
        <v>0</v>
      </c>
      <c r="DA54">
        <f>AL54</f>
        <v>1</v>
      </c>
      <c r="DB54">
        <f>ROUND((ROUND(AT54*CZ54,2)*1.1),6)</f>
        <v>0</v>
      </c>
      <c r="DC54">
        <f>ROUND((ROUND(AT54*AG54,2)*1.1),6)</f>
        <v>0</v>
      </c>
      <c r="DD54" t="s">
        <v>4</v>
      </c>
      <c r="DE54" t="s">
        <v>4</v>
      </c>
      <c r="DF54">
        <f t="shared" si="10"/>
        <v>0</v>
      </c>
      <c r="DG54">
        <f t="shared" si="8"/>
        <v>0</v>
      </c>
      <c r="DH54">
        <f t="shared" si="9"/>
        <v>0</v>
      </c>
      <c r="DI54">
        <f t="shared" si="1"/>
        <v>0</v>
      </c>
      <c r="DJ54">
        <f>DI54</f>
        <v>0</v>
      </c>
      <c r="DK54">
        <v>0</v>
      </c>
      <c r="DL54" t="s">
        <v>4</v>
      </c>
      <c r="DM54">
        <v>0</v>
      </c>
      <c r="DN54" t="s">
        <v>4</v>
      </c>
      <c r="DO54">
        <v>0</v>
      </c>
    </row>
    <row r="55" spans="1:119">
      <c r="A55">
        <f>ROW(Source!A48)</f>
        <v>48</v>
      </c>
      <c r="B55">
        <v>70335976</v>
      </c>
      <c r="C55">
        <v>70336246</v>
      </c>
      <c r="D55">
        <v>69333752</v>
      </c>
      <c r="E55">
        <v>1</v>
      </c>
      <c r="F55">
        <v>1</v>
      </c>
      <c r="G55">
        <v>1075</v>
      </c>
      <c r="H55">
        <v>3</v>
      </c>
      <c r="I55" t="s">
        <v>344</v>
      </c>
      <c r="J55" t="s">
        <v>345</v>
      </c>
      <c r="K55" t="s">
        <v>346</v>
      </c>
      <c r="L55">
        <v>1348</v>
      </c>
      <c r="N55">
        <v>1009</v>
      </c>
      <c r="O55" t="s">
        <v>94</v>
      </c>
      <c r="P55" t="s">
        <v>94</v>
      </c>
      <c r="Q55">
        <v>1000</v>
      </c>
      <c r="W55">
        <v>0</v>
      </c>
      <c r="X55">
        <v>777194217</v>
      </c>
      <c r="Y55">
        <f t="shared" ref="Y55:Y60" si="18">(AT55*1)</f>
        <v>6.0000000000000001E-3</v>
      </c>
      <c r="AA55">
        <v>89326.11</v>
      </c>
      <c r="AB55">
        <v>0</v>
      </c>
      <c r="AC55">
        <v>0</v>
      </c>
      <c r="AD55">
        <v>0</v>
      </c>
      <c r="AE55">
        <v>6521.42</v>
      </c>
      <c r="AF55">
        <v>0</v>
      </c>
      <c r="AG55">
        <v>0</v>
      </c>
      <c r="AH55">
        <v>0</v>
      </c>
      <c r="AI55">
        <v>13.67</v>
      </c>
      <c r="AJ55">
        <v>1</v>
      </c>
      <c r="AK55">
        <v>1</v>
      </c>
      <c r="AL55">
        <v>1</v>
      </c>
      <c r="AM55">
        <v>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4</v>
      </c>
      <c r="AT55">
        <v>6.0000000000000001E-3</v>
      </c>
      <c r="AU55" t="s">
        <v>25</v>
      </c>
      <c r="AV55">
        <v>0</v>
      </c>
      <c r="AW55">
        <v>2</v>
      </c>
      <c r="AX55">
        <v>70336255</v>
      </c>
      <c r="AY55">
        <v>1</v>
      </c>
      <c r="AZ55">
        <v>0</v>
      </c>
      <c r="BA55">
        <v>52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ROUND(Y55*Source!I48,9)</f>
        <v>3.5999999999999998E-6</v>
      </c>
      <c r="CY55">
        <f t="shared" ref="CY55:CY60" si="19">AA55</f>
        <v>89326.11</v>
      </c>
      <c r="CZ55">
        <f t="shared" ref="CZ55:CZ60" si="20">AE55</f>
        <v>6521.42</v>
      </c>
      <c r="DA55">
        <f t="shared" ref="DA55:DA60" si="21">AI55</f>
        <v>13.67</v>
      </c>
      <c r="DB55">
        <f t="shared" ref="DB55:DB60" si="22">ROUND((ROUND(AT55*CZ55,2)*1),6)</f>
        <v>39.130000000000003</v>
      </c>
      <c r="DC55">
        <f t="shared" ref="DC55:DC60" si="23">ROUND((ROUND(AT55*AG55,2)*1),6)</f>
        <v>0</v>
      </c>
      <c r="DD55" t="s">
        <v>4</v>
      </c>
      <c r="DE55" t="s">
        <v>4</v>
      </c>
      <c r="DF55">
        <f t="shared" ref="DF55:DF60" si="24">ROUND(ROUND(AE55*AI55,2)*CX55,2)</f>
        <v>0.32</v>
      </c>
      <c r="DG55">
        <f t="shared" si="8"/>
        <v>0</v>
      </c>
      <c r="DH55">
        <f t="shared" si="9"/>
        <v>0</v>
      </c>
      <c r="DI55">
        <f t="shared" si="1"/>
        <v>0</v>
      </c>
      <c r="DJ55">
        <f t="shared" ref="DJ55:DJ60" si="25">DF55</f>
        <v>0.32</v>
      </c>
      <c r="DK55">
        <v>0</v>
      </c>
      <c r="DL55" t="s">
        <v>4</v>
      </c>
      <c r="DM55">
        <v>0</v>
      </c>
      <c r="DN55" t="s">
        <v>4</v>
      </c>
      <c r="DO55">
        <v>0</v>
      </c>
    </row>
    <row r="56" spans="1:119">
      <c r="A56">
        <f>ROW(Source!A48)</f>
        <v>48</v>
      </c>
      <c r="B56">
        <v>70335976</v>
      </c>
      <c r="C56">
        <v>70336246</v>
      </c>
      <c r="D56">
        <v>69333827</v>
      </c>
      <c r="E56">
        <v>1</v>
      </c>
      <c r="F56">
        <v>1</v>
      </c>
      <c r="G56">
        <v>1075</v>
      </c>
      <c r="H56">
        <v>3</v>
      </c>
      <c r="I56" t="s">
        <v>347</v>
      </c>
      <c r="J56" t="s">
        <v>348</v>
      </c>
      <c r="K56" t="s">
        <v>349</v>
      </c>
      <c r="L56">
        <v>1339</v>
      </c>
      <c r="N56">
        <v>1007</v>
      </c>
      <c r="O56" t="s">
        <v>56</v>
      </c>
      <c r="P56" t="s">
        <v>56</v>
      </c>
      <c r="Q56">
        <v>1</v>
      </c>
      <c r="W56">
        <v>0</v>
      </c>
      <c r="X56">
        <v>1270593418</v>
      </c>
      <c r="Y56">
        <f t="shared" si="18"/>
        <v>1.7999999999999999E-2</v>
      </c>
      <c r="AA56">
        <v>10168.81</v>
      </c>
      <c r="AB56">
        <v>0</v>
      </c>
      <c r="AC56">
        <v>0</v>
      </c>
      <c r="AD56">
        <v>0</v>
      </c>
      <c r="AE56">
        <v>1828.56</v>
      </c>
      <c r="AF56">
        <v>0</v>
      </c>
      <c r="AG56">
        <v>0</v>
      </c>
      <c r="AH56">
        <v>0</v>
      </c>
      <c r="AI56">
        <v>5.55</v>
      </c>
      <c r="AJ56">
        <v>1</v>
      </c>
      <c r="AK56">
        <v>1</v>
      </c>
      <c r="AL56">
        <v>1</v>
      </c>
      <c r="AM56">
        <v>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4</v>
      </c>
      <c r="AT56">
        <v>1.7999999999999999E-2</v>
      </c>
      <c r="AU56" t="s">
        <v>25</v>
      </c>
      <c r="AV56">
        <v>0</v>
      </c>
      <c r="AW56">
        <v>2</v>
      </c>
      <c r="AX56">
        <v>70336256</v>
      </c>
      <c r="AY56">
        <v>1</v>
      </c>
      <c r="AZ56">
        <v>0</v>
      </c>
      <c r="BA56">
        <v>53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ROUND(Y56*Source!I48,9)</f>
        <v>1.08E-5</v>
      </c>
      <c r="CY56">
        <f t="shared" si="19"/>
        <v>10168.81</v>
      </c>
      <c r="CZ56">
        <f t="shared" si="20"/>
        <v>1828.56</v>
      </c>
      <c r="DA56">
        <f t="shared" si="21"/>
        <v>5.55</v>
      </c>
      <c r="DB56">
        <f t="shared" si="22"/>
        <v>32.909999999999997</v>
      </c>
      <c r="DC56">
        <f t="shared" si="23"/>
        <v>0</v>
      </c>
      <c r="DD56" t="s">
        <v>4</v>
      </c>
      <c r="DE56" t="s">
        <v>4</v>
      </c>
      <c r="DF56">
        <f t="shared" si="24"/>
        <v>0.11</v>
      </c>
      <c r="DG56">
        <f t="shared" si="8"/>
        <v>0</v>
      </c>
      <c r="DH56">
        <f t="shared" si="9"/>
        <v>0</v>
      </c>
      <c r="DI56">
        <f t="shared" si="1"/>
        <v>0</v>
      </c>
      <c r="DJ56">
        <f t="shared" si="25"/>
        <v>0.11</v>
      </c>
      <c r="DK56">
        <v>0</v>
      </c>
      <c r="DL56" t="s">
        <v>4</v>
      </c>
      <c r="DM56">
        <v>0</v>
      </c>
      <c r="DN56" t="s">
        <v>4</v>
      </c>
      <c r="DO56">
        <v>0</v>
      </c>
    </row>
    <row r="57" spans="1:119">
      <c r="A57">
        <f>ROW(Source!A48)</f>
        <v>48</v>
      </c>
      <c r="B57">
        <v>70335976</v>
      </c>
      <c r="C57">
        <v>70336246</v>
      </c>
      <c r="D57">
        <v>69333708</v>
      </c>
      <c r="E57">
        <v>1</v>
      </c>
      <c r="F57">
        <v>1</v>
      </c>
      <c r="G57">
        <v>1075</v>
      </c>
      <c r="H57">
        <v>3</v>
      </c>
      <c r="I57" t="s">
        <v>350</v>
      </c>
      <c r="J57" t="s">
        <v>351</v>
      </c>
      <c r="K57" t="s">
        <v>352</v>
      </c>
      <c r="L57">
        <v>1339</v>
      </c>
      <c r="N57">
        <v>1007</v>
      </c>
      <c r="O57" t="s">
        <v>56</v>
      </c>
      <c r="P57" t="s">
        <v>56</v>
      </c>
      <c r="Q57">
        <v>1</v>
      </c>
      <c r="W57">
        <v>0</v>
      </c>
      <c r="X57">
        <v>215494493</v>
      </c>
      <c r="Y57">
        <f t="shared" si="18"/>
        <v>0.3</v>
      </c>
      <c r="AA57">
        <v>11295.46</v>
      </c>
      <c r="AB57">
        <v>0</v>
      </c>
      <c r="AC57">
        <v>0</v>
      </c>
      <c r="AD57">
        <v>0</v>
      </c>
      <c r="AE57">
        <v>2472.13</v>
      </c>
      <c r="AF57">
        <v>0</v>
      </c>
      <c r="AG57">
        <v>0</v>
      </c>
      <c r="AH57">
        <v>0</v>
      </c>
      <c r="AI57">
        <v>4.5599999999999996</v>
      </c>
      <c r="AJ57">
        <v>1</v>
      </c>
      <c r="AK57">
        <v>1</v>
      </c>
      <c r="AL57">
        <v>1</v>
      </c>
      <c r="AM57">
        <v>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4</v>
      </c>
      <c r="AT57">
        <v>0.3</v>
      </c>
      <c r="AU57" t="s">
        <v>25</v>
      </c>
      <c r="AV57">
        <v>0</v>
      </c>
      <c r="AW57">
        <v>2</v>
      </c>
      <c r="AX57">
        <v>70336257</v>
      </c>
      <c r="AY57">
        <v>1</v>
      </c>
      <c r="AZ57">
        <v>0</v>
      </c>
      <c r="BA57">
        <v>54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ROUND(Y57*Source!I48,9)</f>
        <v>1.8000000000000001E-4</v>
      </c>
      <c r="CY57">
        <f t="shared" si="19"/>
        <v>11295.46</v>
      </c>
      <c r="CZ57">
        <f t="shared" si="20"/>
        <v>2472.13</v>
      </c>
      <c r="DA57">
        <f t="shared" si="21"/>
        <v>4.5599999999999996</v>
      </c>
      <c r="DB57">
        <f t="shared" si="22"/>
        <v>741.64</v>
      </c>
      <c r="DC57">
        <f t="shared" si="23"/>
        <v>0</v>
      </c>
      <c r="DD57" t="s">
        <v>4</v>
      </c>
      <c r="DE57" t="s">
        <v>4</v>
      </c>
      <c r="DF57">
        <f t="shared" si="24"/>
        <v>2.0299999999999998</v>
      </c>
      <c r="DG57">
        <f t="shared" si="8"/>
        <v>0</v>
      </c>
      <c r="DH57">
        <f t="shared" si="9"/>
        <v>0</v>
      </c>
      <c r="DI57">
        <f t="shared" si="1"/>
        <v>0</v>
      </c>
      <c r="DJ57">
        <f t="shared" si="25"/>
        <v>2.0299999999999998</v>
      </c>
      <c r="DK57">
        <v>0</v>
      </c>
      <c r="DL57" t="s">
        <v>4</v>
      </c>
      <c r="DM57">
        <v>0</v>
      </c>
      <c r="DN57" t="s">
        <v>4</v>
      </c>
      <c r="DO57">
        <v>0</v>
      </c>
    </row>
    <row r="58" spans="1:119">
      <c r="A58">
        <f>ROW(Source!A48)</f>
        <v>48</v>
      </c>
      <c r="B58">
        <v>70335976</v>
      </c>
      <c r="C58">
        <v>70336246</v>
      </c>
      <c r="D58">
        <v>69334307</v>
      </c>
      <c r="E58">
        <v>1</v>
      </c>
      <c r="F58">
        <v>1</v>
      </c>
      <c r="G58">
        <v>1075</v>
      </c>
      <c r="H58">
        <v>3</v>
      </c>
      <c r="I58" t="s">
        <v>353</v>
      </c>
      <c r="J58" t="s">
        <v>354</v>
      </c>
      <c r="K58" t="s">
        <v>355</v>
      </c>
      <c r="L58">
        <v>1348</v>
      </c>
      <c r="N58">
        <v>1009</v>
      </c>
      <c r="O58" t="s">
        <v>94</v>
      </c>
      <c r="P58" t="s">
        <v>94</v>
      </c>
      <c r="Q58">
        <v>1000</v>
      </c>
      <c r="W58">
        <v>0</v>
      </c>
      <c r="X58">
        <v>73889291</v>
      </c>
      <c r="Y58">
        <f t="shared" si="18"/>
        <v>5.4000000000000003E-3</v>
      </c>
      <c r="AA58">
        <v>83509.039999999994</v>
      </c>
      <c r="AB58">
        <v>0</v>
      </c>
      <c r="AC58">
        <v>0</v>
      </c>
      <c r="AD58">
        <v>0</v>
      </c>
      <c r="AE58">
        <v>9098.51</v>
      </c>
      <c r="AF58">
        <v>0</v>
      </c>
      <c r="AG58">
        <v>0</v>
      </c>
      <c r="AH58">
        <v>0</v>
      </c>
      <c r="AI58">
        <v>9.16</v>
      </c>
      <c r="AJ58">
        <v>1</v>
      </c>
      <c r="AK58">
        <v>1</v>
      </c>
      <c r="AL58">
        <v>1</v>
      </c>
      <c r="AM58">
        <v>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4</v>
      </c>
      <c r="AT58">
        <v>5.4000000000000003E-3</v>
      </c>
      <c r="AU58" t="s">
        <v>25</v>
      </c>
      <c r="AV58">
        <v>0</v>
      </c>
      <c r="AW58">
        <v>2</v>
      </c>
      <c r="AX58">
        <v>70336258</v>
      </c>
      <c r="AY58">
        <v>1</v>
      </c>
      <c r="AZ58">
        <v>0</v>
      </c>
      <c r="BA58">
        <v>55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ROUND(Y58*Source!I48,9)</f>
        <v>3.2399999999999999E-6</v>
      </c>
      <c r="CY58">
        <f t="shared" si="19"/>
        <v>83509.039999999994</v>
      </c>
      <c r="CZ58">
        <f t="shared" si="20"/>
        <v>9098.51</v>
      </c>
      <c r="DA58">
        <f t="shared" si="21"/>
        <v>9.16</v>
      </c>
      <c r="DB58">
        <f t="shared" si="22"/>
        <v>49.13</v>
      </c>
      <c r="DC58">
        <f t="shared" si="23"/>
        <v>0</v>
      </c>
      <c r="DD58" t="s">
        <v>4</v>
      </c>
      <c r="DE58" t="s">
        <v>4</v>
      </c>
      <c r="DF58">
        <f t="shared" si="24"/>
        <v>0.27</v>
      </c>
      <c r="DG58">
        <f t="shared" si="8"/>
        <v>0</v>
      </c>
      <c r="DH58">
        <f t="shared" si="9"/>
        <v>0</v>
      </c>
      <c r="DI58">
        <f t="shared" si="1"/>
        <v>0</v>
      </c>
      <c r="DJ58">
        <f t="shared" si="25"/>
        <v>0.27</v>
      </c>
      <c r="DK58">
        <v>0</v>
      </c>
      <c r="DL58" t="s">
        <v>4</v>
      </c>
      <c r="DM58">
        <v>0</v>
      </c>
      <c r="DN58" t="s">
        <v>4</v>
      </c>
      <c r="DO58">
        <v>0</v>
      </c>
    </row>
    <row r="59" spans="1:119">
      <c r="A59">
        <f>ROW(Source!A48)</f>
        <v>48</v>
      </c>
      <c r="B59">
        <v>70335976</v>
      </c>
      <c r="C59">
        <v>70336246</v>
      </c>
      <c r="D59">
        <v>69358024</v>
      </c>
      <c r="E59">
        <v>1</v>
      </c>
      <c r="F59">
        <v>1</v>
      </c>
      <c r="G59">
        <v>1075</v>
      </c>
      <c r="H59">
        <v>3</v>
      </c>
      <c r="I59" t="s">
        <v>78</v>
      </c>
      <c r="J59" t="s">
        <v>80</v>
      </c>
      <c r="K59" t="s">
        <v>79</v>
      </c>
      <c r="L59">
        <v>1339</v>
      </c>
      <c r="N59">
        <v>1007</v>
      </c>
      <c r="O59" t="s">
        <v>56</v>
      </c>
      <c r="P59" t="s">
        <v>56</v>
      </c>
      <c r="Q59">
        <v>1</v>
      </c>
      <c r="W59">
        <v>0</v>
      </c>
      <c r="X59">
        <v>-355265008</v>
      </c>
      <c r="Y59">
        <f t="shared" si="18"/>
        <v>10000</v>
      </c>
      <c r="AA59">
        <v>7494.03</v>
      </c>
      <c r="AB59">
        <v>0</v>
      </c>
      <c r="AC59">
        <v>0</v>
      </c>
      <c r="AD59">
        <v>0</v>
      </c>
      <c r="AE59">
        <v>790.6</v>
      </c>
      <c r="AF59">
        <v>0</v>
      </c>
      <c r="AG59">
        <v>0</v>
      </c>
      <c r="AH59">
        <v>0</v>
      </c>
      <c r="AI59">
        <v>9.4600000000000009</v>
      </c>
      <c r="AJ59">
        <v>1</v>
      </c>
      <c r="AK59">
        <v>1</v>
      </c>
      <c r="AL59">
        <v>1</v>
      </c>
      <c r="AM59">
        <v>0</v>
      </c>
      <c r="AN59">
        <v>0</v>
      </c>
      <c r="AO59">
        <v>0</v>
      </c>
      <c r="AP59">
        <v>1</v>
      </c>
      <c r="AQ59">
        <v>0</v>
      </c>
      <c r="AR59">
        <v>0</v>
      </c>
      <c r="AS59" t="s">
        <v>4</v>
      </c>
      <c r="AT59">
        <v>10000</v>
      </c>
      <c r="AU59" t="s">
        <v>25</v>
      </c>
      <c r="AV59">
        <v>0</v>
      </c>
      <c r="AW59">
        <v>1</v>
      </c>
      <c r="AX59">
        <v>-1</v>
      </c>
      <c r="AY59">
        <v>0</v>
      </c>
      <c r="AZ59">
        <v>0</v>
      </c>
      <c r="BA59" t="s">
        <v>4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ROUND(Y59*Source!I48,9)</f>
        <v>6</v>
      </c>
      <c r="CY59">
        <f t="shared" si="19"/>
        <v>7494.03</v>
      </c>
      <c r="CZ59">
        <f t="shared" si="20"/>
        <v>790.6</v>
      </c>
      <c r="DA59">
        <f t="shared" si="21"/>
        <v>9.4600000000000009</v>
      </c>
      <c r="DB59">
        <f t="shared" si="22"/>
        <v>7906000</v>
      </c>
      <c r="DC59">
        <f t="shared" si="23"/>
        <v>0</v>
      </c>
      <c r="DD59" t="s">
        <v>4</v>
      </c>
      <c r="DE59" t="s">
        <v>4</v>
      </c>
      <c r="DF59">
        <f t="shared" si="24"/>
        <v>44874.48</v>
      </c>
      <c r="DG59">
        <f t="shared" si="8"/>
        <v>0</v>
      </c>
      <c r="DH59">
        <f t="shared" si="9"/>
        <v>0</v>
      </c>
      <c r="DI59">
        <f t="shared" si="1"/>
        <v>0</v>
      </c>
      <c r="DJ59">
        <f t="shared" si="25"/>
        <v>44874.48</v>
      </c>
      <c r="DK59">
        <v>0</v>
      </c>
      <c r="DL59" t="s">
        <v>4</v>
      </c>
      <c r="DM59">
        <v>0</v>
      </c>
      <c r="DN59" t="s">
        <v>4</v>
      </c>
      <c r="DO59">
        <v>0</v>
      </c>
    </row>
    <row r="60" spans="1:119">
      <c r="A60">
        <f>ROW(Source!A48)</f>
        <v>48</v>
      </c>
      <c r="B60">
        <v>70335976</v>
      </c>
      <c r="C60">
        <v>70336246</v>
      </c>
      <c r="D60">
        <v>69358025</v>
      </c>
      <c r="E60">
        <v>1</v>
      </c>
      <c r="F60">
        <v>1</v>
      </c>
      <c r="G60">
        <v>1075</v>
      </c>
      <c r="H60">
        <v>3</v>
      </c>
      <c r="I60" t="s">
        <v>82</v>
      </c>
      <c r="J60" t="s">
        <v>84</v>
      </c>
      <c r="K60" t="s">
        <v>83</v>
      </c>
      <c r="L60">
        <v>1339</v>
      </c>
      <c r="N60">
        <v>1007</v>
      </c>
      <c r="O60" t="s">
        <v>56</v>
      </c>
      <c r="P60" t="s">
        <v>56</v>
      </c>
      <c r="Q60">
        <v>1</v>
      </c>
      <c r="W60">
        <v>0</v>
      </c>
      <c r="X60">
        <v>651261741</v>
      </c>
      <c r="Y60">
        <f t="shared" si="18"/>
        <v>40000</v>
      </c>
      <c r="AA60">
        <v>7580.64</v>
      </c>
      <c r="AB60">
        <v>0</v>
      </c>
      <c r="AC60">
        <v>0</v>
      </c>
      <c r="AD60">
        <v>0</v>
      </c>
      <c r="AE60">
        <v>811.75</v>
      </c>
      <c r="AF60">
        <v>0</v>
      </c>
      <c r="AG60">
        <v>0</v>
      </c>
      <c r="AH60">
        <v>0</v>
      </c>
      <c r="AI60">
        <v>9.32</v>
      </c>
      <c r="AJ60">
        <v>1</v>
      </c>
      <c r="AK60">
        <v>1</v>
      </c>
      <c r="AL60">
        <v>1</v>
      </c>
      <c r="AM60">
        <v>0</v>
      </c>
      <c r="AN60">
        <v>0</v>
      </c>
      <c r="AO60">
        <v>0</v>
      </c>
      <c r="AP60">
        <v>1</v>
      </c>
      <c r="AQ60">
        <v>0</v>
      </c>
      <c r="AR60">
        <v>0</v>
      </c>
      <c r="AS60" t="s">
        <v>4</v>
      </c>
      <c r="AT60">
        <v>40000</v>
      </c>
      <c r="AU60" t="s">
        <v>25</v>
      </c>
      <c r="AV60">
        <v>0</v>
      </c>
      <c r="AW60">
        <v>1</v>
      </c>
      <c r="AX60">
        <v>-1</v>
      </c>
      <c r="AY60">
        <v>0</v>
      </c>
      <c r="AZ60">
        <v>0</v>
      </c>
      <c r="BA60" t="s">
        <v>4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ROUND(Y60*Source!I48,9)</f>
        <v>24</v>
      </c>
      <c r="CY60">
        <f t="shared" si="19"/>
        <v>7580.64</v>
      </c>
      <c r="CZ60">
        <f t="shared" si="20"/>
        <v>811.75</v>
      </c>
      <c r="DA60">
        <f t="shared" si="21"/>
        <v>9.32</v>
      </c>
      <c r="DB60">
        <f t="shared" si="22"/>
        <v>32470000</v>
      </c>
      <c r="DC60">
        <f t="shared" si="23"/>
        <v>0</v>
      </c>
      <c r="DD60" t="s">
        <v>4</v>
      </c>
      <c r="DE60" t="s">
        <v>4</v>
      </c>
      <c r="DF60">
        <f t="shared" si="24"/>
        <v>181572.24</v>
      </c>
      <c r="DG60">
        <f t="shared" si="8"/>
        <v>0</v>
      </c>
      <c r="DH60">
        <f t="shared" si="9"/>
        <v>0</v>
      </c>
      <c r="DI60">
        <f t="shared" si="1"/>
        <v>0</v>
      </c>
      <c r="DJ60">
        <f t="shared" si="25"/>
        <v>181572.24</v>
      </c>
      <c r="DK60">
        <v>0</v>
      </c>
      <c r="DL60" t="s">
        <v>4</v>
      </c>
      <c r="DM60">
        <v>0</v>
      </c>
      <c r="DN60" t="s">
        <v>4</v>
      </c>
      <c r="DO60">
        <v>0</v>
      </c>
    </row>
    <row r="61" spans="1:119">
      <c r="A61">
        <f>ROW(Source!A53)</f>
        <v>53</v>
      </c>
      <c r="B61">
        <v>70335979</v>
      </c>
      <c r="C61">
        <v>70336262</v>
      </c>
      <c r="D61">
        <v>69275358</v>
      </c>
      <c r="E61">
        <v>1075</v>
      </c>
      <c r="F61">
        <v>1</v>
      </c>
      <c r="G61">
        <v>1075</v>
      </c>
      <c r="H61">
        <v>1</v>
      </c>
      <c r="I61" t="s">
        <v>322</v>
      </c>
      <c r="J61" t="s">
        <v>4</v>
      </c>
      <c r="K61" t="s">
        <v>323</v>
      </c>
      <c r="L61">
        <v>1191</v>
      </c>
      <c r="N61">
        <v>1013</v>
      </c>
      <c r="O61" t="s">
        <v>324</v>
      </c>
      <c r="P61" t="s">
        <v>324</v>
      </c>
      <c r="Q61">
        <v>1</v>
      </c>
      <c r="W61">
        <v>0</v>
      </c>
      <c r="X61">
        <v>476480486</v>
      </c>
      <c r="Y61">
        <f>(AT61*1.1)</f>
        <v>23.32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4</v>
      </c>
      <c r="AT61">
        <v>21.2</v>
      </c>
      <c r="AU61" t="s">
        <v>26</v>
      </c>
      <c r="AV61">
        <v>1</v>
      </c>
      <c r="AW61">
        <v>2</v>
      </c>
      <c r="AX61">
        <v>70336270</v>
      </c>
      <c r="AY61">
        <v>1</v>
      </c>
      <c r="AZ61">
        <v>0</v>
      </c>
      <c r="BA61">
        <v>57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U61">
        <f>ROUND(AT61*Source!I53*AH61*AL61,2)</f>
        <v>0</v>
      </c>
      <c r="CV61">
        <f>ROUND(Y61*Source!I53,9)</f>
        <v>1.3992</v>
      </c>
      <c r="CW61">
        <v>0</v>
      </c>
      <c r="CX61">
        <f>ROUND(Y61*Source!I53,9)</f>
        <v>1.3992</v>
      </c>
      <c r="CY61">
        <f>AD61</f>
        <v>0</v>
      </c>
      <c r="CZ61">
        <f>AH61</f>
        <v>0</v>
      </c>
      <c r="DA61">
        <f>AL61</f>
        <v>1</v>
      </c>
      <c r="DB61">
        <f>ROUND((ROUND(AT61*CZ61,2)*1.1),6)</f>
        <v>0</v>
      </c>
      <c r="DC61">
        <f>ROUND((ROUND(AT61*AG61,2)*1.1),6)</f>
        <v>0</v>
      </c>
      <c r="DD61" t="s">
        <v>4</v>
      </c>
      <c r="DE61" t="s">
        <v>4</v>
      </c>
      <c r="DF61">
        <f t="shared" ref="DF61:DF70" si="26">ROUND(ROUND(AE61,2)*CX61,2)</f>
        <v>0</v>
      </c>
      <c r="DG61">
        <f t="shared" si="8"/>
        <v>0</v>
      </c>
      <c r="DH61">
        <f t="shared" si="9"/>
        <v>0</v>
      </c>
      <c r="DI61">
        <f t="shared" si="1"/>
        <v>0</v>
      </c>
      <c r="DJ61">
        <f>DI61</f>
        <v>0</v>
      </c>
      <c r="DK61">
        <v>0</v>
      </c>
      <c r="DL61" t="s">
        <v>4</v>
      </c>
      <c r="DM61">
        <v>0</v>
      </c>
      <c r="DN61" t="s">
        <v>4</v>
      </c>
      <c r="DO61">
        <v>0</v>
      </c>
    </row>
    <row r="62" spans="1:119">
      <c r="A62">
        <f>ROW(Source!A53)</f>
        <v>53</v>
      </c>
      <c r="B62">
        <v>70335979</v>
      </c>
      <c r="C62">
        <v>70336262</v>
      </c>
      <c r="D62">
        <v>69364509</v>
      </c>
      <c r="E62">
        <v>1</v>
      </c>
      <c r="F62">
        <v>1</v>
      </c>
      <c r="G62">
        <v>1075</v>
      </c>
      <c r="H62">
        <v>2</v>
      </c>
      <c r="I62" t="s">
        <v>365</v>
      </c>
      <c r="J62" t="s">
        <v>366</v>
      </c>
      <c r="K62" t="s">
        <v>367</v>
      </c>
      <c r="L62">
        <v>1368</v>
      </c>
      <c r="N62">
        <v>1011</v>
      </c>
      <c r="O62" t="s">
        <v>328</v>
      </c>
      <c r="P62" t="s">
        <v>328</v>
      </c>
      <c r="Q62">
        <v>1</v>
      </c>
      <c r="W62">
        <v>0</v>
      </c>
      <c r="X62">
        <v>322366203</v>
      </c>
      <c r="Y62">
        <f>(AT62*1.1)</f>
        <v>0.22000000000000003</v>
      </c>
      <c r="AA62">
        <v>0</v>
      </c>
      <c r="AB62">
        <v>83.1</v>
      </c>
      <c r="AC62">
        <v>12.62</v>
      </c>
      <c r="AD62">
        <v>0</v>
      </c>
      <c r="AE62">
        <v>0</v>
      </c>
      <c r="AF62">
        <v>83.1</v>
      </c>
      <c r="AG62">
        <v>12.62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4</v>
      </c>
      <c r="AT62">
        <v>0.2</v>
      </c>
      <c r="AU62" t="s">
        <v>368</v>
      </c>
      <c r="AV62">
        <v>0</v>
      </c>
      <c r="AW62">
        <v>2</v>
      </c>
      <c r="AX62">
        <v>70336271</v>
      </c>
      <c r="AY62">
        <v>1</v>
      </c>
      <c r="AZ62">
        <v>0</v>
      </c>
      <c r="BA62">
        <v>58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f>ROUND(Y62*Source!I53*DO62,9)</f>
        <v>0</v>
      </c>
      <c r="CX62">
        <f>ROUND(Y62*Source!I53,9)</f>
        <v>1.32E-2</v>
      </c>
      <c r="CY62">
        <f>AB62</f>
        <v>83.1</v>
      </c>
      <c r="CZ62">
        <f>AF62</f>
        <v>83.1</v>
      </c>
      <c r="DA62">
        <f>AJ62</f>
        <v>1</v>
      </c>
      <c r="DB62">
        <f>ROUND((ROUND(AT62*CZ62,2)*1.1),6)</f>
        <v>18.282</v>
      </c>
      <c r="DC62">
        <f>ROUND((ROUND(AT62*AG62,2)*1.1),6)</f>
        <v>2.7719999999999998</v>
      </c>
      <c r="DD62" t="s">
        <v>4</v>
      </c>
      <c r="DE62" t="s">
        <v>4</v>
      </c>
      <c r="DF62">
        <f t="shared" si="26"/>
        <v>0</v>
      </c>
      <c r="DG62">
        <f t="shared" si="8"/>
        <v>1.1000000000000001</v>
      </c>
      <c r="DH62">
        <f t="shared" si="9"/>
        <v>0.17</v>
      </c>
      <c r="DI62">
        <f t="shared" si="1"/>
        <v>0</v>
      </c>
      <c r="DJ62">
        <f>DG62</f>
        <v>1.1000000000000001</v>
      </c>
      <c r="DK62">
        <v>0</v>
      </c>
      <c r="DL62" t="s">
        <v>4</v>
      </c>
      <c r="DM62">
        <v>0</v>
      </c>
      <c r="DN62" t="s">
        <v>4</v>
      </c>
      <c r="DO62">
        <v>0</v>
      </c>
    </row>
    <row r="63" spans="1:119">
      <c r="A63">
        <f>ROW(Source!A53)</f>
        <v>53</v>
      </c>
      <c r="B63">
        <v>70335979</v>
      </c>
      <c r="C63">
        <v>70336262</v>
      </c>
      <c r="D63">
        <v>69363945</v>
      </c>
      <c r="E63">
        <v>1</v>
      </c>
      <c r="F63">
        <v>1</v>
      </c>
      <c r="G63">
        <v>1075</v>
      </c>
      <c r="H63">
        <v>2</v>
      </c>
      <c r="I63" t="s">
        <v>369</v>
      </c>
      <c r="J63" t="s">
        <v>370</v>
      </c>
      <c r="K63" t="s">
        <v>371</v>
      </c>
      <c r="L63">
        <v>1368</v>
      </c>
      <c r="N63">
        <v>1011</v>
      </c>
      <c r="O63" t="s">
        <v>328</v>
      </c>
      <c r="P63" t="s">
        <v>328</v>
      </c>
      <c r="Q63">
        <v>1</v>
      </c>
      <c r="W63">
        <v>0</v>
      </c>
      <c r="X63">
        <v>265113661</v>
      </c>
      <c r="Y63">
        <f>(AT63*1.1)</f>
        <v>2.145</v>
      </c>
      <c r="AA63">
        <v>0</v>
      </c>
      <c r="AB63">
        <v>12.32</v>
      </c>
      <c r="AC63">
        <v>0</v>
      </c>
      <c r="AD63">
        <v>0</v>
      </c>
      <c r="AE63">
        <v>0</v>
      </c>
      <c r="AF63">
        <v>12.32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4</v>
      </c>
      <c r="AT63">
        <v>1.95</v>
      </c>
      <c r="AU63" t="s">
        <v>368</v>
      </c>
      <c r="AV63">
        <v>0</v>
      </c>
      <c r="AW63">
        <v>2</v>
      </c>
      <c r="AX63">
        <v>70336272</v>
      </c>
      <c r="AY63">
        <v>1</v>
      </c>
      <c r="AZ63">
        <v>0</v>
      </c>
      <c r="BA63">
        <v>59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f>ROUND(Y63*Source!I53*DO63,9)</f>
        <v>0</v>
      </c>
      <c r="CX63">
        <f>ROUND(Y63*Source!I53,9)</f>
        <v>0.12870000000000001</v>
      </c>
      <c r="CY63">
        <f>AB63</f>
        <v>12.32</v>
      </c>
      <c r="CZ63">
        <f>AF63</f>
        <v>12.32</v>
      </c>
      <c r="DA63">
        <f>AJ63</f>
        <v>1</v>
      </c>
      <c r="DB63">
        <f>ROUND((ROUND(AT63*CZ63,2)*1.1),6)</f>
        <v>26.422000000000001</v>
      </c>
      <c r="DC63">
        <f>ROUND((ROUND(AT63*AG63,2)*1.1),6)</f>
        <v>0</v>
      </c>
      <c r="DD63" t="s">
        <v>4</v>
      </c>
      <c r="DE63" t="s">
        <v>4</v>
      </c>
      <c r="DF63">
        <f t="shared" si="26"/>
        <v>0</v>
      </c>
      <c r="DG63">
        <f t="shared" si="8"/>
        <v>1.59</v>
      </c>
      <c r="DH63">
        <f t="shared" si="9"/>
        <v>0</v>
      </c>
      <c r="DI63">
        <f t="shared" si="1"/>
        <v>0</v>
      </c>
      <c r="DJ63">
        <f>DG63</f>
        <v>1.59</v>
      </c>
      <c r="DK63">
        <v>0</v>
      </c>
      <c r="DL63" t="s">
        <v>4</v>
      </c>
      <c r="DM63">
        <v>0</v>
      </c>
      <c r="DN63" t="s">
        <v>4</v>
      </c>
      <c r="DO63">
        <v>0</v>
      </c>
    </row>
    <row r="64" spans="1:119">
      <c r="A64">
        <f>ROW(Source!A53)</f>
        <v>53</v>
      </c>
      <c r="B64">
        <v>70335979</v>
      </c>
      <c r="C64">
        <v>70336262</v>
      </c>
      <c r="D64">
        <v>69333737</v>
      </c>
      <c r="E64">
        <v>1</v>
      </c>
      <c r="F64">
        <v>1</v>
      </c>
      <c r="G64">
        <v>1075</v>
      </c>
      <c r="H64">
        <v>3</v>
      </c>
      <c r="I64" t="s">
        <v>372</v>
      </c>
      <c r="J64" t="s">
        <v>373</v>
      </c>
      <c r="K64" t="s">
        <v>374</v>
      </c>
      <c r="L64">
        <v>1346</v>
      </c>
      <c r="N64">
        <v>1009</v>
      </c>
      <c r="O64" t="s">
        <v>170</v>
      </c>
      <c r="P64" t="s">
        <v>170</v>
      </c>
      <c r="Q64">
        <v>1</v>
      </c>
      <c r="W64">
        <v>0</v>
      </c>
      <c r="X64">
        <v>719199267</v>
      </c>
      <c r="Y64">
        <f>(AT64*1)</f>
        <v>0.1</v>
      </c>
      <c r="AA64">
        <v>1.61</v>
      </c>
      <c r="AB64">
        <v>0</v>
      </c>
      <c r="AC64">
        <v>0</v>
      </c>
      <c r="AD64">
        <v>0</v>
      </c>
      <c r="AE64">
        <v>1.61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4</v>
      </c>
      <c r="AT64">
        <v>0.1</v>
      </c>
      <c r="AU64" t="s">
        <v>25</v>
      </c>
      <c r="AV64">
        <v>0</v>
      </c>
      <c r="AW64">
        <v>2</v>
      </c>
      <c r="AX64">
        <v>70336273</v>
      </c>
      <c r="AY64">
        <v>1</v>
      </c>
      <c r="AZ64">
        <v>0</v>
      </c>
      <c r="BA64">
        <v>60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v>0</v>
      </c>
      <c r="CX64">
        <f>ROUND(Y64*Source!I53,9)</f>
        <v>6.0000000000000001E-3</v>
      </c>
      <c r="CY64">
        <f>AA64</f>
        <v>1.61</v>
      </c>
      <c r="CZ64">
        <f>AE64</f>
        <v>1.61</v>
      </c>
      <c r="DA64">
        <f>AI64</f>
        <v>1</v>
      </c>
      <c r="DB64">
        <f>ROUND((ROUND(AT64*CZ64,2)*1),6)</f>
        <v>0.16</v>
      </c>
      <c r="DC64">
        <f>ROUND((ROUND(AT64*AG64,2)*1),6)</f>
        <v>0</v>
      </c>
      <c r="DD64" t="s">
        <v>4</v>
      </c>
      <c r="DE64" t="s">
        <v>4</v>
      </c>
      <c r="DF64">
        <f t="shared" si="26"/>
        <v>0.01</v>
      </c>
      <c r="DG64">
        <f t="shared" si="8"/>
        <v>0</v>
      </c>
      <c r="DH64">
        <f t="shared" si="9"/>
        <v>0</v>
      </c>
      <c r="DI64">
        <f t="shared" si="1"/>
        <v>0</v>
      </c>
      <c r="DJ64">
        <f>DF64</f>
        <v>0.01</v>
      </c>
      <c r="DK64">
        <v>0</v>
      </c>
      <c r="DL64" t="s">
        <v>4</v>
      </c>
      <c r="DM64">
        <v>0</v>
      </c>
      <c r="DN64" t="s">
        <v>4</v>
      </c>
      <c r="DO64">
        <v>0</v>
      </c>
    </row>
    <row r="65" spans="1:119">
      <c r="A65">
        <f>ROW(Source!A53)</f>
        <v>53</v>
      </c>
      <c r="B65">
        <v>70335979</v>
      </c>
      <c r="C65">
        <v>70336262</v>
      </c>
      <c r="D65">
        <v>69333917</v>
      </c>
      <c r="E65">
        <v>1</v>
      </c>
      <c r="F65">
        <v>1</v>
      </c>
      <c r="G65">
        <v>1075</v>
      </c>
      <c r="H65">
        <v>3</v>
      </c>
      <c r="I65" t="s">
        <v>375</v>
      </c>
      <c r="J65" t="s">
        <v>376</v>
      </c>
      <c r="K65" t="s">
        <v>377</v>
      </c>
      <c r="L65">
        <v>1348</v>
      </c>
      <c r="N65">
        <v>1009</v>
      </c>
      <c r="O65" t="s">
        <v>94</v>
      </c>
      <c r="P65" t="s">
        <v>94</v>
      </c>
      <c r="Q65">
        <v>1000</v>
      </c>
      <c r="W65">
        <v>0</v>
      </c>
      <c r="X65">
        <v>737862140</v>
      </c>
      <c r="Y65">
        <f>(AT65*1)</f>
        <v>2.4E-2</v>
      </c>
      <c r="AA65">
        <v>7359.71</v>
      </c>
      <c r="AB65">
        <v>0</v>
      </c>
      <c r="AC65">
        <v>0</v>
      </c>
      <c r="AD65">
        <v>0</v>
      </c>
      <c r="AE65">
        <v>7359.71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4</v>
      </c>
      <c r="AT65">
        <v>2.4E-2</v>
      </c>
      <c r="AU65" t="s">
        <v>25</v>
      </c>
      <c r="AV65">
        <v>0</v>
      </c>
      <c r="AW65">
        <v>2</v>
      </c>
      <c r="AX65">
        <v>70336274</v>
      </c>
      <c r="AY65">
        <v>1</v>
      </c>
      <c r="AZ65">
        <v>0</v>
      </c>
      <c r="BA65">
        <v>61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ROUND(Y65*Source!I53,9)</f>
        <v>1.4400000000000001E-3</v>
      </c>
      <c r="CY65">
        <f>AA65</f>
        <v>7359.71</v>
      </c>
      <c r="CZ65">
        <f>AE65</f>
        <v>7359.71</v>
      </c>
      <c r="DA65">
        <f>AI65</f>
        <v>1</v>
      </c>
      <c r="DB65">
        <f>ROUND((ROUND(AT65*CZ65,2)*1),6)</f>
        <v>176.63</v>
      </c>
      <c r="DC65">
        <f>ROUND((ROUND(AT65*AG65,2)*1),6)</f>
        <v>0</v>
      </c>
      <c r="DD65" t="s">
        <v>4</v>
      </c>
      <c r="DE65" t="s">
        <v>4</v>
      </c>
      <c r="DF65">
        <f t="shared" si="26"/>
        <v>10.6</v>
      </c>
      <c r="DG65">
        <f t="shared" si="8"/>
        <v>0</v>
      </c>
      <c r="DH65">
        <f t="shared" si="9"/>
        <v>0</v>
      </c>
      <c r="DI65">
        <f t="shared" ref="DI65:DI128" si="27">ROUND(ROUND(AH65,2)*CX65,2)</f>
        <v>0</v>
      </c>
      <c r="DJ65">
        <f>DF65</f>
        <v>10.6</v>
      </c>
      <c r="DK65">
        <v>0</v>
      </c>
      <c r="DL65" t="s">
        <v>4</v>
      </c>
      <c r="DM65">
        <v>0</v>
      </c>
      <c r="DN65" t="s">
        <v>4</v>
      </c>
      <c r="DO65">
        <v>0</v>
      </c>
    </row>
    <row r="66" spans="1:119">
      <c r="A66">
        <f>ROW(Source!A53)</f>
        <v>53</v>
      </c>
      <c r="B66">
        <v>70335979</v>
      </c>
      <c r="C66">
        <v>70336262</v>
      </c>
      <c r="D66">
        <v>69333689</v>
      </c>
      <c r="E66">
        <v>1</v>
      </c>
      <c r="F66">
        <v>1</v>
      </c>
      <c r="G66">
        <v>1075</v>
      </c>
      <c r="H66">
        <v>3</v>
      </c>
      <c r="I66" t="s">
        <v>378</v>
      </c>
      <c r="J66" t="s">
        <v>379</v>
      </c>
      <c r="K66" t="s">
        <v>380</v>
      </c>
      <c r="L66">
        <v>1348</v>
      </c>
      <c r="N66">
        <v>1009</v>
      </c>
      <c r="O66" t="s">
        <v>94</v>
      </c>
      <c r="P66" t="s">
        <v>94</v>
      </c>
      <c r="Q66">
        <v>1000</v>
      </c>
      <c r="W66">
        <v>0</v>
      </c>
      <c r="X66">
        <v>30640775</v>
      </c>
      <c r="Y66">
        <f>(AT66*1)</f>
        <v>1.6E-2</v>
      </c>
      <c r="AA66">
        <v>3806.03</v>
      </c>
      <c r="AB66">
        <v>0</v>
      </c>
      <c r="AC66">
        <v>0</v>
      </c>
      <c r="AD66">
        <v>0</v>
      </c>
      <c r="AE66">
        <v>3806.03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4</v>
      </c>
      <c r="AT66">
        <v>1.6E-2</v>
      </c>
      <c r="AU66" t="s">
        <v>25</v>
      </c>
      <c r="AV66">
        <v>0</v>
      </c>
      <c r="AW66">
        <v>2</v>
      </c>
      <c r="AX66">
        <v>70336275</v>
      </c>
      <c r="AY66">
        <v>1</v>
      </c>
      <c r="AZ66">
        <v>0</v>
      </c>
      <c r="BA66">
        <v>62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ROUND(Y66*Source!I53,9)</f>
        <v>9.6000000000000002E-4</v>
      </c>
      <c r="CY66">
        <f>AA66</f>
        <v>3806.03</v>
      </c>
      <c r="CZ66">
        <f>AE66</f>
        <v>3806.03</v>
      </c>
      <c r="DA66">
        <f>AI66</f>
        <v>1</v>
      </c>
      <c r="DB66">
        <f>ROUND((ROUND(AT66*CZ66,2)*1),6)</f>
        <v>60.9</v>
      </c>
      <c r="DC66">
        <f>ROUND((ROUND(AT66*AG66,2)*1),6)</f>
        <v>0</v>
      </c>
      <c r="DD66" t="s">
        <v>4</v>
      </c>
      <c r="DE66" t="s">
        <v>4</v>
      </c>
      <c r="DF66">
        <f t="shared" si="26"/>
        <v>3.65</v>
      </c>
      <c r="DG66">
        <f t="shared" si="8"/>
        <v>0</v>
      </c>
      <c r="DH66">
        <f t="shared" si="9"/>
        <v>0</v>
      </c>
      <c r="DI66">
        <f t="shared" si="27"/>
        <v>0</v>
      </c>
      <c r="DJ66">
        <f>DF66</f>
        <v>3.65</v>
      </c>
      <c r="DK66">
        <v>0</v>
      </c>
      <c r="DL66" t="s">
        <v>4</v>
      </c>
      <c r="DM66">
        <v>0</v>
      </c>
      <c r="DN66" t="s">
        <v>4</v>
      </c>
      <c r="DO66">
        <v>0</v>
      </c>
    </row>
    <row r="67" spans="1:119">
      <c r="A67">
        <f>ROW(Source!A53)</f>
        <v>53</v>
      </c>
      <c r="B67">
        <v>70335979</v>
      </c>
      <c r="C67">
        <v>70336262</v>
      </c>
      <c r="D67">
        <v>69334112</v>
      </c>
      <c r="E67">
        <v>1</v>
      </c>
      <c r="F67">
        <v>1</v>
      </c>
      <c r="G67">
        <v>1075</v>
      </c>
      <c r="H67">
        <v>3</v>
      </c>
      <c r="I67" t="s">
        <v>93</v>
      </c>
      <c r="J67" t="s">
        <v>95</v>
      </c>
      <c r="K67" t="s">
        <v>591</v>
      </c>
      <c r="L67">
        <v>1348</v>
      </c>
      <c r="N67">
        <v>1009</v>
      </c>
      <c r="O67" t="s">
        <v>94</v>
      </c>
      <c r="P67" t="s">
        <v>94</v>
      </c>
      <c r="Q67">
        <v>1000</v>
      </c>
      <c r="W67">
        <v>0</v>
      </c>
      <c r="X67">
        <v>-188928943</v>
      </c>
      <c r="Y67">
        <f>(AT67*1)</f>
        <v>0.24</v>
      </c>
      <c r="AA67">
        <v>11626.84</v>
      </c>
      <c r="AB67">
        <v>0</v>
      </c>
      <c r="AC67">
        <v>0</v>
      </c>
      <c r="AD67">
        <v>0</v>
      </c>
      <c r="AE67">
        <v>11626.84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0</v>
      </c>
      <c r="AN67">
        <v>0</v>
      </c>
      <c r="AO67">
        <v>0</v>
      </c>
      <c r="AP67">
        <v>1</v>
      </c>
      <c r="AQ67">
        <v>0</v>
      </c>
      <c r="AR67">
        <v>0</v>
      </c>
      <c r="AS67" t="s">
        <v>4</v>
      </c>
      <c r="AT67">
        <v>0.24</v>
      </c>
      <c r="AU67" t="s">
        <v>25</v>
      </c>
      <c r="AV67">
        <v>0</v>
      </c>
      <c r="AW67">
        <v>1</v>
      </c>
      <c r="AX67">
        <v>-1</v>
      </c>
      <c r="AY67">
        <v>0</v>
      </c>
      <c r="AZ67">
        <v>0</v>
      </c>
      <c r="BA67" t="s">
        <v>4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ROUND(Y67*Source!I53,9)</f>
        <v>1.44E-2</v>
      </c>
      <c r="CY67">
        <f>AA67</f>
        <v>11626.84</v>
      </c>
      <c r="CZ67">
        <f>AE67</f>
        <v>11626.84</v>
      </c>
      <c r="DA67">
        <f>AI67</f>
        <v>1</v>
      </c>
      <c r="DB67">
        <f>ROUND((ROUND(AT67*CZ67,2)*1),6)</f>
        <v>2790.44</v>
      </c>
      <c r="DC67">
        <f>ROUND((ROUND(AT67*AG67,2)*1),6)</f>
        <v>0</v>
      </c>
      <c r="DD67" t="s">
        <v>4</v>
      </c>
      <c r="DE67" t="s">
        <v>4</v>
      </c>
      <c r="DF67">
        <f t="shared" si="26"/>
        <v>167.43</v>
      </c>
      <c r="DG67">
        <f t="shared" si="8"/>
        <v>0</v>
      </c>
      <c r="DH67">
        <f t="shared" si="9"/>
        <v>0</v>
      </c>
      <c r="DI67">
        <f t="shared" si="27"/>
        <v>0</v>
      </c>
      <c r="DJ67">
        <f>DF67</f>
        <v>167.43</v>
      </c>
      <c r="DK67">
        <v>0</v>
      </c>
      <c r="DL67" t="s">
        <v>4</v>
      </c>
      <c r="DM67">
        <v>0</v>
      </c>
      <c r="DN67" t="s">
        <v>4</v>
      </c>
      <c r="DO67">
        <v>0</v>
      </c>
    </row>
    <row r="68" spans="1:119">
      <c r="A68">
        <f>ROW(Source!A54)</f>
        <v>54</v>
      </c>
      <c r="B68">
        <v>70335976</v>
      </c>
      <c r="C68">
        <v>70336262</v>
      </c>
      <c r="D68">
        <v>69275358</v>
      </c>
      <c r="E68">
        <v>1075</v>
      </c>
      <c r="F68">
        <v>1</v>
      </c>
      <c r="G68">
        <v>1075</v>
      </c>
      <c r="H68">
        <v>1</v>
      </c>
      <c r="I68" t="s">
        <v>322</v>
      </c>
      <c r="J68" t="s">
        <v>4</v>
      </c>
      <c r="K68" t="s">
        <v>323</v>
      </c>
      <c r="L68">
        <v>1191</v>
      </c>
      <c r="N68">
        <v>1013</v>
      </c>
      <c r="O68" t="s">
        <v>324</v>
      </c>
      <c r="P68" t="s">
        <v>324</v>
      </c>
      <c r="Q68">
        <v>1</v>
      </c>
      <c r="W68">
        <v>0</v>
      </c>
      <c r="X68">
        <v>476480486</v>
      </c>
      <c r="Y68">
        <f>(AT68*1.1)</f>
        <v>23.32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4</v>
      </c>
      <c r="AT68">
        <v>21.2</v>
      </c>
      <c r="AU68" t="s">
        <v>26</v>
      </c>
      <c r="AV68">
        <v>1</v>
      </c>
      <c r="AW68">
        <v>2</v>
      </c>
      <c r="AX68">
        <v>70336270</v>
      </c>
      <c r="AY68">
        <v>1</v>
      </c>
      <c r="AZ68">
        <v>0</v>
      </c>
      <c r="BA68">
        <v>64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U68">
        <f>ROUND(AT68*Source!I54*AH68*AL68,2)</f>
        <v>0</v>
      </c>
      <c r="CV68">
        <f>ROUND(Y68*Source!I54,9)</f>
        <v>1.3992</v>
      </c>
      <c r="CW68">
        <v>0</v>
      </c>
      <c r="CX68">
        <f>ROUND(Y68*Source!I54,9)</f>
        <v>1.3992</v>
      </c>
      <c r="CY68">
        <f>AD68</f>
        <v>0</v>
      </c>
      <c r="CZ68">
        <f>AH68</f>
        <v>0</v>
      </c>
      <c r="DA68">
        <f>AL68</f>
        <v>1</v>
      </c>
      <c r="DB68">
        <f>ROUND((ROUND(AT68*CZ68,2)*1.1),6)</f>
        <v>0</v>
      </c>
      <c r="DC68">
        <f>ROUND((ROUND(AT68*AG68,2)*1.1),6)</f>
        <v>0</v>
      </c>
      <c r="DD68" t="s">
        <v>4</v>
      </c>
      <c r="DE68" t="s">
        <v>4</v>
      </c>
      <c r="DF68">
        <f t="shared" si="26"/>
        <v>0</v>
      </c>
      <c r="DG68">
        <f t="shared" si="8"/>
        <v>0</v>
      </c>
      <c r="DH68">
        <f t="shared" si="9"/>
        <v>0</v>
      </c>
      <c r="DI68">
        <f t="shared" si="27"/>
        <v>0</v>
      </c>
      <c r="DJ68">
        <f>DI68</f>
        <v>0</v>
      </c>
      <c r="DK68">
        <v>0</v>
      </c>
      <c r="DL68" t="s">
        <v>4</v>
      </c>
      <c r="DM68">
        <v>0</v>
      </c>
      <c r="DN68" t="s">
        <v>4</v>
      </c>
      <c r="DO68">
        <v>0</v>
      </c>
    </row>
    <row r="69" spans="1:119">
      <c r="A69">
        <f>ROW(Source!A54)</f>
        <v>54</v>
      </c>
      <c r="B69">
        <v>70335976</v>
      </c>
      <c r="C69">
        <v>70336262</v>
      </c>
      <c r="D69">
        <v>69364509</v>
      </c>
      <c r="E69">
        <v>1</v>
      </c>
      <c r="F69">
        <v>1</v>
      </c>
      <c r="G69">
        <v>1075</v>
      </c>
      <c r="H69">
        <v>2</v>
      </c>
      <c r="I69" t="s">
        <v>365</v>
      </c>
      <c r="J69" t="s">
        <v>366</v>
      </c>
      <c r="K69" t="s">
        <v>367</v>
      </c>
      <c r="L69">
        <v>1368</v>
      </c>
      <c r="N69">
        <v>1011</v>
      </c>
      <c r="O69" t="s">
        <v>328</v>
      </c>
      <c r="P69" t="s">
        <v>328</v>
      </c>
      <c r="Q69">
        <v>1</v>
      </c>
      <c r="W69">
        <v>0</v>
      </c>
      <c r="X69">
        <v>322366203</v>
      </c>
      <c r="Y69">
        <f>(AT69*1.1)</f>
        <v>0.22000000000000003</v>
      </c>
      <c r="AA69">
        <v>0</v>
      </c>
      <c r="AB69">
        <v>1308.57</v>
      </c>
      <c r="AC69">
        <v>616.66</v>
      </c>
      <c r="AD69">
        <v>0</v>
      </c>
      <c r="AE69">
        <v>0</v>
      </c>
      <c r="AF69">
        <v>83.1</v>
      </c>
      <c r="AG69">
        <v>12.62</v>
      </c>
      <c r="AH69">
        <v>0</v>
      </c>
      <c r="AI69">
        <v>1</v>
      </c>
      <c r="AJ69">
        <v>15.04</v>
      </c>
      <c r="AK69">
        <v>46.67</v>
      </c>
      <c r="AL69">
        <v>1</v>
      </c>
      <c r="AM69">
        <v>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4</v>
      </c>
      <c r="AT69">
        <v>0.2</v>
      </c>
      <c r="AU69" t="s">
        <v>368</v>
      </c>
      <c r="AV69">
        <v>0</v>
      </c>
      <c r="AW69">
        <v>2</v>
      </c>
      <c r="AX69">
        <v>70336271</v>
      </c>
      <c r="AY69">
        <v>1</v>
      </c>
      <c r="AZ69">
        <v>0</v>
      </c>
      <c r="BA69">
        <v>65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f>ROUND(Y69*Source!I54*DO69,9)</f>
        <v>0</v>
      </c>
      <c r="CX69">
        <f>ROUND(Y69*Source!I54,9)</f>
        <v>1.32E-2</v>
      </c>
      <c r="CY69">
        <f>AB69</f>
        <v>1308.57</v>
      </c>
      <c r="CZ69">
        <f>AF69</f>
        <v>83.1</v>
      </c>
      <c r="DA69">
        <f>AJ69</f>
        <v>15.04</v>
      </c>
      <c r="DB69">
        <f>ROUND((ROUND(AT69*CZ69,2)*1.1),6)</f>
        <v>18.282</v>
      </c>
      <c r="DC69">
        <f>ROUND((ROUND(AT69*AG69,2)*1.1),6)</f>
        <v>2.7719999999999998</v>
      </c>
      <c r="DD69" t="s">
        <v>4</v>
      </c>
      <c r="DE69" t="s">
        <v>4</v>
      </c>
      <c r="DF69">
        <f t="shared" si="26"/>
        <v>0</v>
      </c>
      <c r="DG69">
        <f>ROUND(ROUND(AF69*AJ69,2)*CX69,2)</f>
        <v>16.5</v>
      </c>
      <c r="DH69">
        <f>ROUND(ROUND(AG69*AK69,2)*CX69,2)</f>
        <v>7.77</v>
      </c>
      <c r="DI69">
        <f t="shared" si="27"/>
        <v>0</v>
      </c>
      <c r="DJ69">
        <f>DG69</f>
        <v>16.5</v>
      </c>
      <c r="DK69">
        <v>0</v>
      </c>
      <c r="DL69" t="s">
        <v>4</v>
      </c>
      <c r="DM69">
        <v>0</v>
      </c>
      <c r="DN69" t="s">
        <v>4</v>
      </c>
      <c r="DO69">
        <v>0</v>
      </c>
    </row>
    <row r="70" spans="1:119">
      <c r="A70">
        <f>ROW(Source!A54)</f>
        <v>54</v>
      </c>
      <c r="B70">
        <v>70335976</v>
      </c>
      <c r="C70">
        <v>70336262</v>
      </c>
      <c r="D70">
        <v>69363945</v>
      </c>
      <c r="E70">
        <v>1</v>
      </c>
      <c r="F70">
        <v>1</v>
      </c>
      <c r="G70">
        <v>1075</v>
      </c>
      <c r="H70">
        <v>2</v>
      </c>
      <c r="I70" t="s">
        <v>369</v>
      </c>
      <c r="J70" t="s">
        <v>370</v>
      </c>
      <c r="K70" t="s">
        <v>371</v>
      </c>
      <c r="L70">
        <v>1368</v>
      </c>
      <c r="N70">
        <v>1011</v>
      </c>
      <c r="O70" t="s">
        <v>328</v>
      </c>
      <c r="P70" t="s">
        <v>328</v>
      </c>
      <c r="Q70">
        <v>1</v>
      </c>
      <c r="W70">
        <v>0</v>
      </c>
      <c r="X70">
        <v>265113661</v>
      </c>
      <c r="Y70">
        <f>(AT70*1.1)</f>
        <v>2.145</v>
      </c>
      <c r="AA70">
        <v>0</v>
      </c>
      <c r="AB70">
        <v>147.57</v>
      </c>
      <c r="AC70">
        <v>0</v>
      </c>
      <c r="AD70">
        <v>0</v>
      </c>
      <c r="AE70">
        <v>0</v>
      </c>
      <c r="AF70">
        <v>12.32</v>
      </c>
      <c r="AG70">
        <v>0</v>
      </c>
      <c r="AH70">
        <v>0</v>
      </c>
      <c r="AI70">
        <v>1</v>
      </c>
      <c r="AJ70">
        <v>11.44</v>
      </c>
      <c r="AK70">
        <v>46.67</v>
      </c>
      <c r="AL70">
        <v>1</v>
      </c>
      <c r="AM70">
        <v>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4</v>
      </c>
      <c r="AT70">
        <v>1.95</v>
      </c>
      <c r="AU70" t="s">
        <v>368</v>
      </c>
      <c r="AV70">
        <v>0</v>
      </c>
      <c r="AW70">
        <v>2</v>
      </c>
      <c r="AX70">
        <v>70336272</v>
      </c>
      <c r="AY70">
        <v>1</v>
      </c>
      <c r="AZ70">
        <v>0</v>
      </c>
      <c r="BA70">
        <v>66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f>ROUND(Y70*Source!I54*DO70,9)</f>
        <v>0</v>
      </c>
      <c r="CX70">
        <f>ROUND(Y70*Source!I54,9)</f>
        <v>0.12870000000000001</v>
      </c>
      <c r="CY70">
        <f>AB70</f>
        <v>147.57</v>
      </c>
      <c r="CZ70">
        <f>AF70</f>
        <v>12.32</v>
      </c>
      <c r="DA70">
        <f>AJ70</f>
        <v>11.44</v>
      </c>
      <c r="DB70">
        <f>ROUND((ROUND(AT70*CZ70,2)*1.1),6)</f>
        <v>26.422000000000001</v>
      </c>
      <c r="DC70">
        <f>ROUND((ROUND(AT70*AG70,2)*1.1),6)</f>
        <v>0</v>
      </c>
      <c r="DD70" t="s">
        <v>4</v>
      </c>
      <c r="DE70" t="s">
        <v>4</v>
      </c>
      <c r="DF70">
        <f t="shared" si="26"/>
        <v>0</v>
      </c>
      <c r="DG70">
        <f>ROUND(ROUND(AF70*AJ70,2)*CX70,2)</f>
        <v>18.14</v>
      </c>
      <c r="DH70">
        <f>ROUND(ROUND(AG70*AK70,2)*CX70,2)</f>
        <v>0</v>
      </c>
      <c r="DI70">
        <f t="shared" si="27"/>
        <v>0</v>
      </c>
      <c r="DJ70">
        <f>DG70</f>
        <v>18.14</v>
      </c>
      <c r="DK70">
        <v>0</v>
      </c>
      <c r="DL70" t="s">
        <v>4</v>
      </c>
      <c r="DM70">
        <v>0</v>
      </c>
      <c r="DN70" t="s">
        <v>4</v>
      </c>
      <c r="DO70">
        <v>0</v>
      </c>
    </row>
    <row r="71" spans="1:119">
      <c r="A71">
        <f>ROW(Source!A54)</f>
        <v>54</v>
      </c>
      <c r="B71">
        <v>70335976</v>
      </c>
      <c r="C71">
        <v>70336262</v>
      </c>
      <c r="D71">
        <v>69333737</v>
      </c>
      <c r="E71">
        <v>1</v>
      </c>
      <c r="F71">
        <v>1</v>
      </c>
      <c r="G71">
        <v>1075</v>
      </c>
      <c r="H71">
        <v>3</v>
      </c>
      <c r="I71" t="s">
        <v>372</v>
      </c>
      <c r="J71" t="s">
        <v>373</v>
      </c>
      <c r="K71" t="s">
        <v>374</v>
      </c>
      <c r="L71">
        <v>1346</v>
      </c>
      <c r="N71">
        <v>1009</v>
      </c>
      <c r="O71" t="s">
        <v>170</v>
      </c>
      <c r="P71" t="s">
        <v>170</v>
      </c>
      <c r="Q71">
        <v>1</v>
      </c>
      <c r="W71">
        <v>0</v>
      </c>
      <c r="X71">
        <v>719199267</v>
      </c>
      <c r="Y71">
        <f>(AT71*1)</f>
        <v>0.1</v>
      </c>
      <c r="AA71">
        <v>52.91</v>
      </c>
      <c r="AB71">
        <v>0</v>
      </c>
      <c r="AC71">
        <v>0</v>
      </c>
      <c r="AD71">
        <v>0</v>
      </c>
      <c r="AE71">
        <v>1.61</v>
      </c>
      <c r="AF71">
        <v>0</v>
      </c>
      <c r="AG71">
        <v>0</v>
      </c>
      <c r="AH71">
        <v>0</v>
      </c>
      <c r="AI71">
        <v>30.77</v>
      </c>
      <c r="AJ71">
        <v>1</v>
      </c>
      <c r="AK71">
        <v>1</v>
      </c>
      <c r="AL71">
        <v>1</v>
      </c>
      <c r="AM71">
        <v>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4</v>
      </c>
      <c r="AT71">
        <v>0.1</v>
      </c>
      <c r="AU71" t="s">
        <v>25</v>
      </c>
      <c r="AV71">
        <v>0</v>
      </c>
      <c r="AW71">
        <v>2</v>
      </c>
      <c r="AX71">
        <v>70336273</v>
      </c>
      <c r="AY71">
        <v>1</v>
      </c>
      <c r="AZ71">
        <v>0</v>
      </c>
      <c r="BA71">
        <v>67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ROUND(Y71*Source!I54,9)</f>
        <v>6.0000000000000001E-3</v>
      </c>
      <c r="CY71">
        <f>AA71</f>
        <v>52.91</v>
      </c>
      <c r="CZ71">
        <f>AE71</f>
        <v>1.61</v>
      </c>
      <c r="DA71">
        <f>AI71</f>
        <v>30.77</v>
      </c>
      <c r="DB71">
        <f>ROUND((ROUND(AT71*CZ71,2)*1),6)</f>
        <v>0.16</v>
      </c>
      <c r="DC71">
        <f>ROUND((ROUND(AT71*AG71,2)*1),6)</f>
        <v>0</v>
      </c>
      <c r="DD71" t="s">
        <v>4</v>
      </c>
      <c r="DE71" t="s">
        <v>4</v>
      </c>
      <c r="DF71">
        <f>ROUND(ROUND(AE71*AI71,2)*CX71,2)</f>
        <v>0.3</v>
      </c>
      <c r="DG71">
        <f t="shared" ref="DG71:DG80" si="28">ROUND(ROUND(AF71,2)*CX71,2)</f>
        <v>0</v>
      </c>
      <c r="DH71">
        <f t="shared" ref="DH71:DH80" si="29">ROUND(ROUND(AG71,2)*CX71,2)</f>
        <v>0</v>
      </c>
      <c r="DI71">
        <f t="shared" si="27"/>
        <v>0</v>
      </c>
      <c r="DJ71">
        <f>DF71</f>
        <v>0.3</v>
      </c>
      <c r="DK71">
        <v>0</v>
      </c>
      <c r="DL71" t="s">
        <v>4</v>
      </c>
      <c r="DM71">
        <v>0</v>
      </c>
      <c r="DN71" t="s">
        <v>4</v>
      </c>
      <c r="DO71">
        <v>0</v>
      </c>
    </row>
    <row r="72" spans="1:119">
      <c r="A72">
        <f>ROW(Source!A54)</f>
        <v>54</v>
      </c>
      <c r="B72">
        <v>70335976</v>
      </c>
      <c r="C72">
        <v>70336262</v>
      </c>
      <c r="D72">
        <v>69333917</v>
      </c>
      <c r="E72">
        <v>1</v>
      </c>
      <c r="F72">
        <v>1</v>
      </c>
      <c r="G72">
        <v>1075</v>
      </c>
      <c r="H72">
        <v>3</v>
      </c>
      <c r="I72" t="s">
        <v>375</v>
      </c>
      <c r="J72" t="s">
        <v>376</v>
      </c>
      <c r="K72" t="s">
        <v>377</v>
      </c>
      <c r="L72">
        <v>1348</v>
      </c>
      <c r="N72">
        <v>1009</v>
      </c>
      <c r="O72" t="s">
        <v>94</v>
      </c>
      <c r="P72" t="s">
        <v>94</v>
      </c>
      <c r="Q72">
        <v>1000</v>
      </c>
      <c r="W72">
        <v>0</v>
      </c>
      <c r="X72">
        <v>737862140</v>
      </c>
      <c r="Y72">
        <f>(AT72*1)</f>
        <v>2.4E-2</v>
      </c>
      <c r="AA72">
        <v>54706.79</v>
      </c>
      <c r="AB72">
        <v>0</v>
      </c>
      <c r="AC72">
        <v>0</v>
      </c>
      <c r="AD72">
        <v>0</v>
      </c>
      <c r="AE72">
        <v>7359.71</v>
      </c>
      <c r="AF72">
        <v>0</v>
      </c>
      <c r="AG72">
        <v>0</v>
      </c>
      <c r="AH72">
        <v>0</v>
      </c>
      <c r="AI72">
        <v>6.96</v>
      </c>
      <c r="AJ72">
        <v>1</v>
      </c>
      <c r="AK72">
        <v>1</v>
      </c>
      <c r="AL72">
        <v>1</v>
      </c>
      <c r="AM72">
        <v>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4</v>
      </c>
      <c r="AT72">
        <v>2.4E-2</v>
      </c>
      <c r="AU72" t="s">
        <v>25</v>
      </c>
      <c r="AV72">
        <v>0</v>
      </c>
      <c r="AW72">
        <v>2</v>
      </c>
      <c r="AX72">
        <v>70336274</v>
      </c>
      <c r="AY72">
        <v>1</v>
      </c>
      <c r="AZ72">
        <v>0</v>
      </c>
      <c r="BA72">
        <v>68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ROUND(Y72*Source!I54,9)</f>
        <v>1.4400000000000001E-3</v>
      </c>
      <c r="CY72">
        <f>AA72</f>
        <v>54706.79</v>
      </c>
      <c r="CZ72">
        <f>AE72</f>
        <v>7359.71</v>
      </c>
      <c r="DA72">
        <f>AI72</f>
        <v>6.96</v>
      </c>
      <c r="DB72">
        <f>ROUND((ROUND(AT72*CZ72,2)*1),6)</f>
        <v>176.63</v>
      </c>
      <c r="DC72">
        <f>ROUND((ROUND(AT72*AG72,2)*1),6)</f>
        <v>0</v>
      </c>
      <c r="DD72" t="s">
        <v>4</v>
      </c>
      <c r="DE72" t="s">
        <v>4</v>
      </c>
      <c r="DF72">
        <f>ROUND(ROUND(AE72*AI72,2)*CX72,2)</f>
        <v>73.760000000000005</v>
      </c>
      <c r="DG72">
        <f t="shared" si="28"/>
        <v>0</v>
      </c>
      <c r="DH72">
        <f t="shared" si="29"/>
        <v>0</v>
      </c>
      <c r="DI72">
        <f t="shared" si="27"/>
        <v>0</v>
      </c>
      <c r="DJ72">
        <f>DF72</f>
        <v>73.760000000000005</v>
      </c>
      <c r="DK72">
        <v>0</v>
      </c>
      <c r="DL72" t="s">
        <v>4</v>
      </c>
      <c r="DM72">
        <v>0</v>
      </c>
      <c r="DN72" t="s">
        <v>4</v>
      </c>
      <c r="DO72">
        <v>0</v>
      </c>
    </row>
    <row r="73" spans="1:119">
      <c r="A73">
        <f>ROW(Source!A54)</f>
        <v>54</v>
      </c>
      <c r="B73">
        <v>70335976</v>
      </c>
      <c r="C73">
        <v>70336262</v>
      </c>
      <c r="D73">
        <v>69333689</v>
      </c>
      <c r="E73">
        <v>1</v>
      </c>
      <c r="F73">
        <v>1</v>
      </c>
      <c r="G73">
        <v>1075</v>
      </c>
      <c r="H73">
        <v>3</v>
      </c>
      <c r="I73" t="s">
        <v>378</v>
      </c>
      <c r="J73" t="s">
        <v>379</v>
      </c>
      <c r="K73" t="s">
        <v>380</v>
      </c>
      <c r="L73">
        <v>1348</v>
      </c>
      <c r="N73">
        <v>1009</v>
      </c>
      <c r="O73" t="s">
        <v>94</v>
      </c>
      <c r="P73" t="s">
        <v>94</v>
      </c>
      <c r="Q73">
        <v>1000</v>
      </c>
      <c r="W73">
        <v>0</v>
      </c>
      <c r="X73">
        <v>30640775</v>
      </c>
      <c r="Y73">
        <f>(AT73*1)</f>
        <v>1.6E-2</v>
      </c>
      <c r="AA73">
        <v>35973.83</v>
      </c>
      <c r="AB73">
        <v>0</v>
      </c>
      <c r="AC73">
        <v>0</v>
      </c>
      <c r="AD73">
        <v>0</v>
      </c>
      <c r="AE73">
        <v>3806.03</v>
      </c>
      <c r="AF73">
        <v>0</v>
      </c>
      <c r="AG73">
        <v>0</v>
      </c>
      <c r="AH73">
        <v>0</v>
      </c>
      <c r="AI73">
        <v>8.85</v>
      </c>
      <c r="AJ73">
        <v>1</v>
      </c>
      <c r="AK73">
        <v>1</v>
      </c>
      <c r="AL73">
        <v>1</v>
      </c>
      <c r="AM73">
        <v>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4</v>
      </c>
      <c r="AT73">
        <v>1.6E-2</v>
      </c>
      <c r="AU73" t="s">
        <v>25</v>
      </c>
      <c r="AV73">
        <v>0</v>
      </c>
      <c r="AW73">
        <v>2</v>
      </c>
      <c r="AX73">
        <v>70336275</v>
      </c>
      <c r="AY73">
        <v>1</v>
      </c>
      <c r="AZ73">
        <v>0</v>
      </c>
      <c r="BA73">
        <v>69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ROUND(Y73*Source!I54,9)</f>
        <v>9.6000000000000002E-4</v>
      </c>
      <c r="CY73">
        <f>AA73</f>
        <v>35973.83</v>
      </c>
      <c r="CZ73">
        <f>AE73</f>
        <v>3806.03</v>
      </c>
      <c r="DA73">
        <f>AI73</f>
        <v>8.85</v>
      </c>
      <c r="DB73">
        <f>ROUND((ROUND(AT73*CZ73,2)*1),6)</f>
        <v>60.9</v>
      </c>
      <c r="DC73">
        <f>ROUND((ROUND(AT73*AG73,2)*1),6)</f>
        <v>0</v>
      </c>
      <c r="DD73" t="s">
        <v>4</v>
      </c>
      <c r="DE73" t="s">
        <v>4</v>
      </c>
      <c r="DF73">
        <f>ROUND(ROUND(AE73*AI73,2)*CX73,2)</f>
        <v>32.340000000000003</v>
      </c>
      <c r="DG73">
        <f t="shared" si="28"/>
        <v>0</v>
      </c>
      <c r="DH73">
        <f t="shared" si="29"/>
        <v>0</v>
      </c>
      <c r="DI73">
        <f t="shared" si="27"/>
        <v>0</v>
      </c>
      <c r="DJ73">
        <f>DF73</f>
        <v>32.340000000000003</v>
      </c>
      <c r="DK73">
        <v>0</v>
      </c>
      <c r="DL73" t="s">
        <v>4</v>
      </c>
      <c r="DM73">
        <v>0</v>
      </c>
      <c r="DN73" t="s">
        <v>4</v>
      </c>
      <c r="DO73">
        <v>0</v>
      </c>
    </row>
    <row r="74" spans="1:119">
      <c r="A74">
        <f>ROW(Source!A54)</f>
        <v>54</v>
      </c>
      <c r="B74">
        <v>70335976</v>
      </c>
      <c r="C74">
        <v>70336262</v>
      </c>
      <c r="D74">
        <v>69334112</v>
      </c>
      <c r="E74">
        <v>1</v>
      </c>
      <c r="F74">
        <v>1</v>
      </c>
      <c r="G74">
        <v>1075</v>
      </c>
      <c r="H74">
        <v>3</v>
      </c>
      <c r="I74" t="s">
        <v>93</v>
      </c>
      <c r="J74" t="s">
        <v>95</v>
      </c>
      <c r="K74" t="s">
        <v>591</v>
      </c>
      <c r="L74">
        <v>1348</v>
      </c>
      <c r="N74">
        <v>1009</v>
      </c>
      <c r="O74" t="s">
        <v>94</v>
      </c>
      <c r="P74" t="s">
        <v>94</v>
      </c>
      <c r="Q74">
        <v>1000</v>
      </c>
      <c r="W74">
        <v>0</v>
      </c>
      <c r="X74">
        <v>-188928943</v>
      </c>
      <c r="Y74">
        <f>(AT74*1)</f>
        <v>0.24</v>
      </c>
      <c r="AA74">
        <v>40853.46</v>
      </c>
      <c r="AB74">
        <v>0</v>
      </c>
      <c r="AC74">
        <v>0</v>
      </c>
      <c r="AD74">
        <v>0</v>
      </c>
      <c r="AE74">
        <v>11626.84</v>
      </c>
      <c r="AF74">
        <v>0</v>
      </c>
      <c r="AG74">
        <v>0</v>
      </c>
      <c r="AH74">
        <v>0</v>
      </c>
      <c r="AI74">
        <v>3.29</v>
      </c>
      <c r="AJ74">
        <v>1</v>
      </c>
      <c r="AK74">
        <v>1</v>
      </c>
      <c r="AL74">
        <v>1</v>
      </c>
      <c r="AM74">
        <v>0</v>
      </c>
      <c r="AN74">
        <v>0</v>
      </c>
      <c r="AO74">
        <v>0</v>
      </c>
      <c r="AP74">
        <v>1</v>
      </c>
      <c r="AQ74">
        <v>0</v>
      </c>
      <c r="AR74">
        <v>0</v>
      </c>
      <c r="AS74" t="s">
        <v>4</v>
      </c>
      <c r="AT74">
        <v>0.24</v>
      </c>
      <c r="AU74" t="s">
        <v>25</v>
      </c>
      <c r="AV74">
        <v>0</v>
      </c>
      <c r="AW74">
        <v>1</v>
      </c>
      <c r="AX74">
        <v>-1</v>
      </c>
      <c r="AY74">
        <v>0</v>
      </c>
      <c r="AZ74">
        <v>0</v>
      </c>
      <c r="BA74" t="s">
        <v>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ROUND(Y74*Source!I54,9)</f>
        <v>1.44E-2</v>
      </c>
      <c r="CY74">
        <f>AA74</f>
        <v>40853.46</v>
      </c>
      <c r="CZ74">
        <f>AE74</f>
        <v>11626.84</v>
      </c>
      <c r="DA74">
        <f>AI74</f>
        <v>3.29</v>
      </c>
      <c r="DB74">
        <f>ROUND((ROUND(AT74*CZ74,2)*1),6)</f>
        <v>2790.44</v>
      </c>
      <c r="DC74">
        <f>ROUND((ROUND(AT74*AG74,2)*1),6)</f>
        <v>0</v>
      </c>
      <c r="DD74" t="s">
        <v>4</v>
      </c>
      <c r="DE74" t="s">
        <v>4</v>
      </c>
      <c r="DF74">
        <f>ROUND(ROUND(AE74*AI74,2)*CX74,2)</f>
        <v>550.83000000000004</v>
      </c>
      <c r="DG74">
        <f t="shared" si="28"/>
        <v>0</v>
      </c>
      <c r="DH74">
        <f t="shared" si="29"/>
        <v>0</v>
      </c>
      <c r="DI74">
        <f t="shared" si="27"/>
        <v>0</v>
      </c>
      <c r="DJ74">
        <f>DF74</f>
        <v>550.83000000000004</v>
      </c>
      <c r="DK74">
        <v>0</v>
      </c>
      <c r="DL74" t="s">
        <v>4</v>
      </c>
      <c r="DM74">
        <v>0</v>
      </c>
      <c r="DN74" t="s">
        <v>4</v>
      </c>
      <c r="DO74">
        <v>0</v>
      </c>
    </row>
    <row r="75" spans="1:119">
      <c r="A75">
        <f>ROW(Source!A57)</f>
        <v>57</v>
      </c>
      <c r="B75">
        <v>70335979</v>
      </c>
      <c r="C75">
        <v>70336278</v>
      </c>
      <c r="D75">
        <v>69275358</v>
      </c>
      <c r="E75">
        <v>1075</v>
      </c>
      <c r="F75">
        <v>1</v>
      </c>
      <c r="G75">
        <v>1075</v>
      </c>
      <c r="H75">
        <v>1</v>
      </c>
      <c r="I75" t="s">
        <v>322</v>
      </c>
      <c r="J75" t="s">
        <v>4</v>
      </c>
      <c r="K75" t="s">
        <v>323</v>
      </c>
      <c r="L75">
        <v>1191</v>
      </c>
      <c r="N75">
        <v>1013</v>
      </c>
      <c r="O75" t="s">
        <v>324</v>
      </c>
      <c r="P75" t="s">
        <v>324</v>
      </c>
      <c r="Q75">
        <v>1</v>
      </c>
      <c r="W75">
        <v>0</v>
      </c>
      <c r="X75">
        <v>476480486</v>
      </c>
      <c r="Y75">
        <f>(AT75*1.1)</f>
        <v>11.132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4</v>
      </c>
      <c r="AT75">
        <v>10.119999999999999</v>
      </c>
      <c r="AU75" t="s">
        <v>26</v>
      </c>
      <c r="AV75">
        <v>1</v>
      </c>
      <c r="AW75">
        <v>2</v>
      </c>
      <c r="AX75">
        <v>70336284</v>
      </c>
      <c r="AY75">
        <v>1</v>
      </c>
      <c r="AZ75">
        <v>0</v>
      </c>
      <c r="BA75">
        <v>71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U75">
        <f>ROUND(AT75*Source!I57*AH75*AL75,2)</f>
        <v>0</v>
      </c>
      <c r="CV75">
        <f>ROUND(Y75*Source!I57,9)</f>
        <v>1.3358399999999999</v>
      </c>
      <c r="CW75">
        <v>0</v>
      </c>
      <c r="CX75">
        <f>ROUND(Y75*Source!I57,9)</f>
        <v>1.3358399999999999</v>
      </c>
      <c r="CY75">
        <f>AD75</f>
        <v>0</v>
      </c>
      <c r="CZ75">
        <f>AH75</f>
        <v>0</v>
      </c>
      <c r="DA75">
        <f>AL75</f>
        <v>1</v>
      </c>
      <c r="DB75">
        <f>ROUND((ROUND(AT75*CZ75,2)*1.1),6)</f>
        <v>0</v>
      </c>
      <c r="DC75">
        <f>ROUND((ROUND(AT75*AG75,2)*1.1),6)</f>
        <v>0</v>
      </c>
      <c r="DD75" t="s">
        <v>4</v>
      </c>
      <c r="DE75" t="s">
        <v>4</v>
      </c>
      <c r="DF75">
        <f t="shared" ref="DF75:DF82" si="30">ROUND(ROUND(AE75,2)*CX75,2)</f>
        <v>0</v>
      </c>
      <c r="DG75">
        <f t="shared" si="28"/>
        <v>0</v>
      </c>
      <c r="DH75">
        <f t="shared" si="29"/>
        <v>0</v>
      </c>
      <c r="DI75">
        <f t="shared" si="27"/>
        <v>0</v>
      </c>
      <c r="DJ75">
        <f>DI75</f>
        <v>0</v>
      </c>
      <c r="DK75">
        <v>0</v>
      </c>
      <c r="DL75" t="s">
        <v>4</v>
      </c>
      <c r="DM75">
        <v>0</v>
      </c>
      <c r="DN75" t="s">
        <v>4</v>
      </c>
      <c r="DO75">
        <v>0</v>
      </c>
    </row>
    <row r="76" spans="1:119">
      <c r="A76">
        <f>ROW(Source!A57)</f>
        <v>57</v>
      </c>
      <c r="B76">
        <v>70335979</v>
      </c>
      <c r="C76">
        <v>70336278</v>
      </c>
      <c r="D76">
        <v>69364509</v>
      </c>
      <c r="E76">
        <v>1</v>
      </c>
      <c r="F76">
        <v>1</v>
      </c>
      <c r="G76">
        <v>1075</v>
      </c>
      <c r="H76">
        <v>2</v>
      </c>
      <c r="I76" t="s">
        <v>365</v>
      </c>
      <c r="J76" t="s">
        <v>366</v>
      </c>
      <c r="K76" t="s">
        <v>367</v>
      </c>
      <c r="L76">
        <v>1368</v>
      </c>
      <c r="N76">
        <v>1011</v>
      </c>
      <c r="O76" t="s">
        <v>328</v>
      </c>
      <c r="P76" t="s">
        <v>328</v>
      </c>
      <c r="Q76">
        <v>1</v>
      </c>
      <c r="W76">
        <v>0</v>
      </c>
      <c r="X76">
        <v>322366203</v>
      </c>
      <c r="Y76">
        <f>(AT76*1.1)</f>
        <v>0.67100000000000004</v>
      </c>
      <c r="AA76">
        <v>0</v>
      </c>
      <c r="AB76">
        <v>83.1</v>
      </c>
      <c r="AC76">
        <v>12.62</v>
      </c>
      <c r="AD76">
        <v>0</v>
      </c>
      <c r="AE76">
        <v>0</v>
      </c>
      <c r="AF76">
        <v>83.1</v>
      </c>
      <c r="AG76">
        <v>12.62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4</v>
      </c>
      <c r="AT76">
        <v>0.61</v>
      </c>
      <c r="AU76" t="s">
        <v>368</v>
      </c>
      <c r="AV76">
        <v>0</v>
      </c>
      <c r="AW76">
        <v>2</v>
      </c>
      <c r="AX76">
        <v>70336285</v>
      </c>
      <c r="AY76">
        <v>1</v>
      </c>
      <c r="AZ76">
        <v>0</v>
      </c>
      <c r="BA76">
        <v>72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f>ROUND(Y76*Source!I57*DO76,9)</f>
        <v>0</v>
      </c>
      <c r="CX76">
        <f>ROUND(Y76*Source!I57,9)</f>
        <v>8.0519999999999994E-2</v>
      </c>
      <c r="CY76">
        <f>AB76</f>
        <v>83.1</v>
      </c>
      <c r="CZ76">
        <f>AF76</f>
        <v>83.1</v>
      </c>
      <c r="DA76">
        <f>AJ76</f>
        <v>1</v>
      </c>
      <c r="DB76">
        <f>ROUND((ROUND(AT76*CZ76,2)*1.1),6)</f>
        <v>55.759</v>
      </c>
      <c r="DC76">
        <f>ROUND((ROUND(AT76*AG76,2)*1.1),6)</f>
        <v>8.4700000000000006</v>
      </c>
      <c r="DD76" t="s">
        <v>4</v>
      </c>
      <c r="DE76" t="s">
        <v>4</v>
      </c>
      <c r="DF76">
        <f t="shared" si="30"/>
        <v>0</v>
      </c>
      <c r="DG76">
        <f t="shared" si="28"/>
        <v>6.69</v>
      </c>
      <c r="DH76">
        <f t="shared" si="29"/>
        <v>1.02</v>
      </c>
      <c r="DI76">
        <f t="shared" si="27"/>
        <v>0</v>
      </c>
      <c r="DJ76">
        <f>DG76</f>
        <v>6.69</v>
      </c>
      <c r="DK76">
        <v>0</v>
      </c>
      <c r="DL76" t="s">
        <v>4</v>
      </c>
      <c r="DM76">
        <v>0</v>
      </c>
      <c r="DN76" t="s">
        <v>4</v>
      </c>
      <c r="DO76">
        <v>0</v>
      </c>
    </row>
    <row r="77" spans="1:119">
      <c r="A77">
        <f>ROW(Source!A57)</f>
        <v>57</v>
      </c>
      <c r="B77">
        <v>70335979</v>
      </c>
      <c r="C77">
        <v>70336278</v>
      </c>
      <c r="D77">
        <v>69363843</v>
      </c>
      <c r="E77">
        <v>1</v>
      </c>
      <c r="F77">
        <v>1</v>
      </c>
      <c r="G77">
        <v>1075</v>
      </c>
      <c r="H77">
        <v>2</v>
      </c>
      <c r="I77" t="s">
        <v>381</v>
      </c>
      <c r="J77" t="s">
        <v>382</v>
      </c>
      <c r="K77" t="s">
        <v>383</v>
      </c>
      <c r="L77">
        <v>1368</v>
      </c>
      <c r="N77">
        <v>1011</v>
      </c>
      <c r="O77" t="s">
        <v>328</v>
      </c>
      <c r="P77" t="s">
        <v>328</v>
      </c>
      <c r="Q77">
        <v>1</v>
      </c>
      <c r="W77">
        <v>0</v>
      </c>
      <c r="X77">
        <v>-1336975587</v>
      </c>
      <c r="Y77">
        <f>(AT77*1.1)</f>
        <v>0.77</v>
      </c>
      <c r="AA77">
        <v>0</v>
      </c>
      <c r="AB77">
        <v>3.18</v>
      </c>
      <c r="AC77">
        <v>0</v>
      </c>
      <c r="AD77">
        <v>0</v>
      </c>
      <c r="AE77">
        <v>0</v>
      </c>
      <c r="AF77">
        <v>3.18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4</v>
      </c>
      <c r="AT77">
        <v>0.7</v>
      </c>
      <c r="AU77" t="s">
        <v>368</v>
      </c>
      <c r="AV77">
        <v>0</v>
      </c>
      <c r="AW77">
        <v>2</v>
      </c>
      <c r="AX77">
        <v>70336286</v>
      </c>
      <c r="AY77">
        <v>1</v>
      </c>
      <c r="AZ77">
        <v>0</v>
      </c>
      <c r="BA77">
        <v>73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f>ROUND(Y77*Source!I57*DO77,9)</f>
        <v>0</v>
      </c>
      <c r="CX77">
        <f>ROUND(Y77*Source!I57,9)</f>
        <v>9.2399999999999996E-2</v>
      </c>
      <c r="CY77">
        <f>AB77</f>
        <v>3.18</v>
      </c>
      <c r="CZ77">
        <f>AF77</f>
        <v>3.18</v>
      </c>
      <c r="DA77">
        <f>AJ77</f>
        <v>1</v>
      </c>
      <c r="DB77">
        <f>ROUND((ROUND(AT77*CZ77,2)*1.1),6)</f>
        <v>2.4529999999999998</v>
      </c>
      <c r="DC77">
        <f>ROUND((ROUND(AT77*AG77,2)*1.1),6)</f>
        <v>0</v>
      </c>
      <c r="DD77" t="s">
        <v>4</v>
      </c>
      <c r="DE77" t="s">
        <v>4</v>
      </c>
      <c r="DF77">
        <f t="shared" si="30"/>
        <v>0</v>
      </c>
      <c r="DG77">
        <f t="shared" si="28"/>
        <v>0.28999999999999998</v>
      </c>
      <c r="DH77">
        <f t="shared" si="29"/>
        <v>0</v>
      </c>
      <c r="DI77">
        <f t="shared" si="27"/>
        <v>0</v>
      </c>
      <c r="DJ77">
        <f>DG77</f>
        <v>0.28999999999999998</v>
      </c>
      <c r="DK77">
        <v>0</v>
      </c>
      <c r="DL77" t="s">
        <v>4</v>
      </c>
      <c r="DM77">
        <v>0</v>
      </c>
      <c r="DN77" t="s">
        <v>4</v>
      </c>
      <c r="DO77">
        <v>0</v>
      </c>
    </row>
    <row r="78" spans="1:119">
      <c r="A78">
        <f>ROW(Source!A57)</f>
        <v>57</v>
      </c>
      <c r="B78">
        <v>70335979</v>
      </c>
      <c r="C78">
        <v>70336278</v>
      </c>
      <c r="D78">
        <v>69334271</v>
      </c>
      <c r="E78">
        <v>1</v>
      </c>
      <c r="F78">
        <v>1</v>
      </c>
      <c r="G78">
        <v>1075</v>
      </c>
      <c r="H78">
        <v>3</v>
      </c>
      <c r="I78" t="s">
        <v>104</v>
      </c>
      <c r="J78" t="s">
        <v>106</v>
      </c>
      <c r="K78" t="s">
        <v>105</v>
      </c>
      <c r="L78">
        <v>1339</v>
      </c>
      <c r="N78">
        <v>1007</v>
      </c>
      <c r="O78" t="s">
        <v>56</v>
      </c>
      <c r="P78" t="s">
        <v>56</v>
      </c>
      <c r="Q78">
        <v>1</v>
      </c>
      <c r="W78">
        <v>0</v>
      </c>
      <c r="X78">
        <v>1444267033</v>
      </c>
      <c r="Y78">
        <f>(AT78*1)</f>
        <v>0.97</v>
      </c>
      <c r="AA78">
        <v>996.23</v>
      </c>
      <c r="AB78">
        <v>0</v>
      </c>
      <c r="AC78">
        <v>0</v>
      </c>
      <c r="AD78">
        <v>0</v>
      </c>
      <c r="AE78">
        <v>996.23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0</v>
      </c>
      <c r="AN78">
        <v>0</v>
      </c>
      <c r="AO78">
        <v>0</v>
      </c>
      <c r="AP78">
        <v>1</v>
      </c>
      <c r="AQ78">
        <v>0</v>
      </c>
      <c r="AR78">
        <v>0</v>
      </c>
      <c r="AS78" t="s">
        <v>4</v>
      </c>
      <c r="AT78">
        <v>0.97</v>
      </c>
      <c r="AU78" t="s">
        <v>25</v>
      </c>
      <c r="AV78">
        <v>0</v>
      </c>
      <c r="AW78">
        <v>1</v>
      </c>
      <c r="AX78">
        <v>-1</v>
      </c>
      <c r="AY78">
        <v>0</v>
      </c>
      <c r="AZ78">
        <v>0</v>
      </c>
      <c r="BA78" t="s">
        <v>4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ROUND(Y78*Source!I57,9)</f>
        <v>0.1164</v>
      </c>
      <c r="CY78">
        <f>AA78</f>
        <v>996.23</v>
      </c>
      <c r="CZ78">
        <f>AE78</f>
        <v>996.23</v>
      </c>
      <c r="DA78">
        <f>AI78</f>
        <v>1</v>
      </c>
      <c r="DB78">
        <f>ROUND((ROUND(AT78*CZ78,2)*1),6)</f>
        <v>966.34</v>
      </c>
      <c r="DC78">
        <f>ROUND((ROUND(AT78*AG78,2)*1),6)</f>
        <v>0</v>
      </c>
      <c r="DD78" t="s">
        <v>4</v>
      </c>
      <c r="DE78" t="s">
        <v>4</v>
      </c>
      <c r="DF78">
        <f t="shared" si="30"/>
        <v>115.96</v>
      </c>
      <c r="DG78">
        <f t="shared" si="28"/>
        <v>0</v>
      </c>
      <c r="DH78">
        <f t="shared" si="29"/>
        <v>0</v>
      </c>
      <c r="DI78">
        <f t="shared" si="27"/>
        <v>0</v>
      </c>
      <c r="DJ78">
        <f>DF78</f>
        <v>115.96</v>
      </c>
      <c r="DK78">
        <v>0</v>
      </c>
      <c r="DL78" t="s">
        <v>4</v>
      </c>
      <c r="DM78">
        <v>0</v>
      </c>
      <c r="DN78" t="s">
        <v>4</v>
      </c>
      <c r="DO78">
        <v>0</v>
      </c>
    </row>
    <row r="79" spans="1:119">
      <c r="A79">
        <f>ROW(Source!A57)</f>
        <v>57</v>
      </c>
      <c r="B79">
        <v>70335979</v>
      </c>
      <c r="C79">
        <v>70336278</v>
      </c>
      <c r="D79">
        <v>69358069</v>
      </c>
      <c r="E79">
        <v>1</v>
      </c>
      <c r="F79">
        <v>1</v>
      </c>
      <c r="G79">
        <v>1075</v>
      </c>
      <c r="H79">
        <v>3</v>
      </c>
      <c r="I79" t="s">
        <v>384</v>
      </c>
      <c r="J79" t="s">
        <v>385</v>
      </c>
      <c r="K79" t="s">
        <v>386</v>
      </c>
      <c r="L79">
        <v>1339</v>
      </c>
      <c r="N79">
        <v>1007</v>
      </c>
      <c r="O79" t="s">
        <v>56</v>
      </c>
      <c r="P79" t="s">
        <v>56</v>
      </c>
      <c r="Q79">
        <v>1</v>
      </c>
      <c r="W79">
        <v>0</v>
      </c>
      <c r="X79">
        <v>432105867</v>
      </c>
      <c r="Y79">
        <f>(AT79*1)</f>
        <v>0.05</v>
      </c>
      <c r="AA79">
        <v>451.14</v>
      </c>
      <c r="AB79">
        <v>0</v>
      </c>
      <c r="AC79">
        <v>0</v>
      </c>
      <c r="AD79">
        <v>0</v>
      </c>
      <c r="AE79">
        <v>451.14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4</v>
      </c>
      <c r="AT79">
        <v>0.05</v>
      </c>
      <c r="AU79" t="s">
        <v>25</v>
      </c>
      <c r="AV79">
        <v>0</v>
      </c>
      <c r="AW79">
        <v>2</v>
      </c>
      <c r="AX79">
        <v>70336287</v>
      </c>
      <c r="AY79">
        <v>1</v>
      </c>
      <c r="AZ79">
        <v>0</v>
      </c>
      <c r="BA79">
        <v>74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ROUND(Y79*Source!I57,9)</f>
        <v>6.0000000000000001E-3</v>
      </c>
      <c r="CY79">
        <f>AA79</f>
        <v>451.14</v>
      </c>
      <c r="CZ79">
        <f>AE79</f>
        <v>451.14</v>
      </c>
      <c r="DA79">
        <f>AI79</f>
        <v>1</v>
      </c>
      <c r="DB79">
        <f>ROUND((ROUND(AT79*CZ79,2)*1),6)</f>
        <v>22.56</v>
      </c>
      <c r="DC79">
        <f>ROUND((ROUND(AT79*AG79,2)*1),6)</f>
        <v>0</v>
      </c>
      <c r="DD79" t="s">
        <v>4</v>
      </c>
      <c r="DE79" t="s">
        <v>4</v>
      </c>
      <c r="DF79">
        <f t="shared" si="30"/>
        <v>2.71</v>
      </c>
      <c r="DG79">
        <f t="shared" si="28"/>
        <v>0</v>
      </c>
      <c r="DH79">
        <f t="shared" si="29"/>
        <v>0</v>
      </c>
      <c r="DI79">
        <f t="shared" si="27"/>
        <v>0</v>
      </c>
      <c r="DJ79">
        <f>DF79</f>
        <v>2.71</v>
      </c>
      <c r="DK79">
        <v>0</v>
      </c>
      <c r="DL79" t="s">
        <v>4</v>
      </c>
      <c r="DM79">
        <v>0</v>
      </c>
      <c r="DN79" t="s">
        <v>4</v>
      </c>
      <c r="DO79">
        <v>0</v>
      </c>
    </row>
    <row r="80" spans="1:119">
      <c r="A80">
        <f>ROW(Source!A58)</f>
        <v>58</v>
      </c>
      <c r="B80">
        <v>70335976</v>
      </c>
      <c r="C80">
        <v>70336278</v>
      </c>
      <c r="D80">
        <v>69275358</v>
      </c>
      <c r="E80">
        <v>1075</v>
      </c>
      <c r="F80">
        <v>1</v>
      </c>
      <c r="G80">
        <v>1075</v>
      </c>
      <c r="H80">
        <v>1</v>
      </c>
      <c r="I80" t="s">
        <v>322</v>
      </c>
      <c r="J80" t="s">
        <v>4</v>
      </c>
      <c r="K80" t="s">
        <v>323</v>
      </c>
      <c r="L80">
        <v>1191</v>
      </c>
      <c r="N80">
        <v>1013</v>
      </c>
      <c r="O80" t="s">
        <v>324</v>
      </c>
      <c r="P80" t="s">
        <v>324</v>
      </c>
      <c r="Q80">
        <v>1</v>
      </c>
      <c r="W80">
        <v>0</v>
      </c>
      <c r="X80">
        <v>476480486</v>
      </c>
      <c r="Y80">
        <f>(AT80*1.1)</f>
        <v>11.132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4</v>
      </c>
      <c r="AT80">
        <v>10.119999999999999</v>
      </c>
      <c r="AU80" t="s">
        <v>26</v>
      </c>
      <c r="AV80">
        <v>1</v>
      </c>
      <c r="AW80">
        <v>2</v>
      </c>
      <c r="AX80">
        <v>70336284</v>
      </c>
      <c r="AY80">
        <v>1</v>
      </c>
      <c r="AZ80">
        <v>0</v>
      </c>
      <c r="BA80">
        <v>76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U80">
        <f>ROUND(AT80*Source!I58*AH80*AL80,2)</f>
        <v>0</v>
      </c>
      <c r="CV80">
        <f>ROUND(Y80*Source!I58,9)</f>
        <v>1.3358399999999999</v>
      </c>
      <c r="CW80">
        <v>0</v>
      </c>
      <c r="CX80">
        <f>ROUND(Y80*Source!I58,9)</f>
        <v>1.3358399999999999</v>
      </c>
      <c r="CY80">
        <f>AD80</f>
        <v>0</v>
      </c>
      <c r="CZ80">
        <f>AH80</f>
        <v>0</v>
      </c>
      <c r="DA80">
        <f>AL80</f>
        <v>1</v>
      </c>
      <c r="DB80">
        <f>ROUND((ROUND(AT80*CZ80,2)*1.1),6)</f>
        <v>0</v>
      </c>
      <c r="DC80">
        <f>ROUND((ROUND(AT80*AG80,2)*1.1),6)</f>
        <v>0</v>
      </c>
      <c r="DD80" t="s">
        <v>4</v>
      </c>
      <c r="DE80" t="s">
        <v>4</v>
      </c>
      <c r="DF80">
        <f t="shared" si="30"/>
        <v>0</v>
      </c>
      <c r="DG80">
        <f t="shared" si="28"/>
        <v>0</v>
      </c>
      <c r="DH80">
        <f t="shared" si="29"/>
        <v>0</v>
      </c>
      <c r="DI80">
        <f t="shared" si="27"/>
        <v>0</v>
      </c>
      <c r="DJ80">
        <f>DI80</f>
        <v>0</v>
      </c>
      <c r="DK80">
        <v>0</v>
      </c>
      <c r="DL80" t="s">
        <v>4</v>
      </c>
      <c r="DM80">
        <v>0</v>
      </c>
      <c r="DN80" t="s">
        <v>4</v>
      </c>
      <c r="DO80">
        <v>0</v>
      </c>
    </row>
    <row r="81" spans="1:119">
      <c r="A81">
        <f>ROW(Source!A58)</f>
        <v>58</v>
      </c>
      <c r="B81">
        <v>70335976</v>
      </c>
      <c r="C81">
        <v>70336278</v>
      </c>
      <c r="D81">
        <v>69364509</v>
      </c>
      <c r="E81">
        <v>1</v>
      </c>
      <c r="F81">
        <v>1</v>
      </c>
      <c r="G81">
        <v>1075</v>
      </c>
      <c r="H81">
        <v>2</v>
      </c>
      <c r="I81" t="s">
        <v>365</v>
      </c>
      <c r="J81" t="s">
        <v>366</v>
      </c>
      <c r="K81" t="s">
        <v>367</v>
      </c>
      <c r="L81">
        <v>1368</v>
      </c>
      <c r="N81">
        <v>1011</v>
      </c>
      <c r="O81" t="s">
        <v>328</v>
      </c>
      <c r="P81" t="s">
        <v>328</v>
      </c>
      <c r="Q81">
        <v>1</v>
      </c>
      <c r="W81">
        <v>0</v>
      </c>
      <c r="X81">
        <v>322366203</v>
      </c>
      <c r="Y81">
        <f>(AT81*1.1)</f>
        <v>0.67100000000000004</v>
      </c>
      <c r="AA81">
        <v>0</v>
      </c>
      <c r="AB81">
        <v>1308.57</v>
      </c>
      <c r="AC81">
        <v>616.66</v>
      </c>
      <c r="AD81">
        <v>0</v>
      </c>
      <c r="AE81">
        <v>0</v>
      </c>
      <c r="AF81">
        <v>83.1</v>
      </c>
      <c r="AG81">
        <v>12.62</v>
      </c>
      <c r="AH81">
        <v>0</v>
      </c>
      <c r="AI81">
        <v>1</v>
      </c>
      <c r="AJ81">
        <v>15.04</v>
      </c>
      <c r="AK81">
        <v>46.67</v>
      </c>
      <c r="AL81">
        <v>1</v>
      </c>
      <c r="AM81">
        <v>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4</v>
      </c>
      <c r="AT81">
        <v>0.61</v>
      </c>
      <c r="AU81" t="s">
        <v>368</v>
      </c>
      <c r="AV81">
        <v>0</v>
      </c>
      <c r="AW81">
        <v>2</v>
      </c>
      <c r="AX81">
        <v>70336285</v>
      </c>
      <c r="AY81">
        <v>1</v>
      </c>
      <c r="AZ81">
        <v>0</v>
      </c>
      <c r="BA81">
        <v>77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f>ROUND(Y81*Source!I58*DO81,9)</f>
        <v>0</v>
      </c>
      <c r="CX81">
        <f>ROUND(Y81*Source!I58,9)</f>
        <v>8.0519999999999994E-2</v>
      </c>
      <c r="CY81">
        <f>AB81</f>
        <v>1308.57</v>
      </c>
      <c r="CZ81">
        <f>AF81</f>
        <v>83.1</v>
      </c>
      <c r="DA81">
        <f>AJ81</f>
        <v>15.04</v>
      </c>
      <c r="DB81">
        <f>ROUND((ROUND(AT81*CZ81,2)*1.1),6)</f>
        <v>55.759</v>
      </c>
      <c r="DC81">
        <f>ROUND((ROUND(AT81*AG81,2)*1.1),6)</f>
        <v>8.4700000000000006</v>
      </c>
      <c r="DD81" t="s">
        <v>4</v>
      </c>
      <c r="DE81" t="s">
        <v>4</v>
      </c>
      <c r="DF81">
        <f t="shared" si="30"/>
        <v>0</v>
      </c>
      <c r="DG81">
        <f>ROUND(ROUND(AF81*AJ81,2)*CX81,2)</f>
        <v>100.64</v>
      </c>
      <c r="DH81">
        <f>ROUND(ROUND(AG81*AK81,2)*CX81,2)</f>
        <v>47.42</v>
      </c>
      <c r="DI81">
        <f t="shared" si="27"/>
        <v>0</v>
      </c>
      <c r="DJ81">
        <f>DG81</f>
        <v>100.64</v>
      </c>
      <c r="DK81">
        <v>0</v>
      </c>
      <c r="DL81" t="s">
        <v>4</v>
      </c>
      <c r="DM81">
        <v>0</v>
      </c>
      <c r="DN81" t="s">
        <v>4</v>
      </c>
      <c r="DO81">
        <v>0</v>
      </c>
    </row>
    <row r="82" spans="1:119">
      <c r="A82">
        <f>ROW(Source!A58)</f>
        <v>58</v>
      </c>
      <c r="B82">
        <v>70335976</v>
      </c>
      <c r="C82">
        <v>70336278</v>
      </c>
      <c r="D82">
        <v>69363843</v>
      </c>
      <c r="E82">
        <v>1</v>
      </c>
      <c r="F82">
        <v>1</v>
      </c>
      <c r="G82">
        <v>1075</v>
      </c>
      <c r="H82">
        <v>2</v>
      </c>
      <c r="I82" t="s">
        <v>381</v>
      </c>
      <c r="J82" t="s">
        <v>382</v>
      </c>
      <c r="K82" t="s">
        <v>383</v>
      </c>
      <c r="L82">
        <v>1368</v>
      </c>
      <c r="N82">
        <v>1011</v>
      </c>
      <c r="O82" t="s">
        <v>328</v>
      </c>
      <c r="P82" t="s">
        <v>328</v>
      </c>
      <c r="Q82">
        <v>1</v>
      </c>
      <c r="W82">
        <v>0</v>
      </c>
      <c r="X82">
        <v>-1336975587</v>
      </c>
      <c r="Y82">
        <f>(AT82*1.1)</f>
        <v>0.77</v>
      </c>
      <c r="AA82">
        <v>0</v>
      </c>
      <c r="AB82">
        <v>31.46</v>
      </c>
      <c r="AC82">
        <v>0</v>
      </c>
      <c r="AD82">
        <v>0</v>
      </c>
      <c r="AE82">
        <v>0</v>
      </c>
      <c r="AF82">
        <v>3.18</v>
      </c>
      <c r="AG82">
        <v>0</v>
      </c>
      <c r="AH82">
        <v>0</v>
      </c>
      <c r="AI82">
        <v>1</v>
      </c>
      <c r="AJ82">
        <v>9.4499999999999993</v>
      </c>
      <c r="AK82">
        <v>46.67</v>
      </c>
      <c r="AL82">
        <v>1</v>
      </c>
      <c r="AM82">
        <v>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4</v>
      </c>
      <c r="AT82">
        <v>0.7</v>
      </c>
      <c r="AU82" t="s">
        <v>368</v>
      </c>
      <c r="AV82">
        <v>0</v>
      </c>
      <c r="AW82">
        <v>2</v>
      </c>
      <c r="AX82">
        <v>70336286</v>
      </c>
      <c r="AY82">
        <v>1</v>
      </c>
      <c r="AZ82">
        <v>0</v>
      </c>
      <c r="BA82">
        <v>78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f>ROUND(Y82*Source!I58*DO82,9)</f>
        <v>0</v>
      </c>
      <c r="CX82">
        <f>ROUND(Y82*Source!I58,9)</f>
        <v>9.2399999999999996E-2</v>
      </c>
      <c r="CY82">
        <f>AB82</f>
        <v>31.46</v>
      </c>
      <c r="CZ82">
        <f>AF82</f>
        <v>3.18</v>
      </c>
      <c r="DA82">
        <f>AJ82</f>
        <v>9.4499999999999993</v>
      </c>
      <c r="DB82">
        <f>ROUND((ROUND(AT82*CZ82,2)*1.1),6)</f>
        <v>2.4529999999999998</v>
      </c>
      <c r="DC82">
        <f>ROUND((ROUND(AT82*AG82,2)*1.1),6)</f>
        <v>0</v>
      </c>
      <c r="DD82" t="s">
        <v>4</v>
      </c>
      <c r="DE82" t="s">
        <v>4</v>
      </c>
      <c r="DF82">
        <f t="shared" si="30"/>
        <v>0</v>
      </c>
      <c r="DG82">
        <f>ROUND(ROUND(AF82*AJ82,2)*CX82,2)</f>
        <v>2.78</v>
      </c>
      <c r="DH82">
        <f>ROUND(ROUND(AG82*AK82,2)*CX82,2)</f>
        <v>0</v>
      </c>
      <c r="DI82">
        <f t="shared" si="27"/>
        <v>0</v>
      </c>
      <c r="DJ82">
        <f>DG82</f>
        <v>2.78</v>
      </c>
      <c r="DK82">
        <v>0</v>
      </c>
      <c r="DL82" t="s">
        <v>4</v>
      </c>
      <c r="DM82">
        <v>0</v>
      </c>
      <c r="DN82" t="s">
        <v>4</v>
      </c>
      <c r="DO82">
        <v>0</v>
      </c>
    </row>
    <row r="83" spans="1:119">
      <c r="A83">
        <f>ROW(Source!A58)</f>
        <v>58</v>
      </c>
      <c r="B83">
        <v>70335976</v>
      </c>
      <c r="C83">
        <v>70336278</v>
      </c>
      <c r="D83">
        <v>69334271</v>
      </c>
      <c r="E83">
        <v>1</v>
      </c>
      <c r="F83">
        <v>1</v>
      </c>
      <c r="G83">
        <v>1075</v>
      </c>
      <c r="H83">
        <v>3</v>
      </c>
      <c r="I83" t="s">
        <v>104</v>
      </c>
      <c r="J83" t="s">
        <v>106</v>
      </c>
      <c r="K83" t="s">
        <v>105</v>
      </c>
      <c r="L83">
        <v>1339</v>
      </c>
      <c r="N83">
        <v>1007</v>
      </c>
      <c r="O83" t="s">
        <v>56</v>
      </c>
      <c r="P83" t="s">
        <v>56</v>
      </c>
      <c r="Q83">
        <v>1</v>
      </c>
      <c r="W83">
        <v>0</v>
      </c>
      <c r="X83">
        <v>1444267033</v>
      </c>
      <c r="Y83">
        <f>(AT83*1)</f>
        <v>0.97</v>
      </c>
      <c r="AA83">
        <v>10324.16</v>
      </c>
      <c r="AB83">
        <v>0</v>
      </c>
      <c r="AC83">
        <v>0</v>
      </c>
      <c r="AD83">
        <v>0</v>
      </c>
      <c r="AE83">
        <v>996.23</v>
      </c>
      <c r="AF83">
        <v>0</v>
      </c>
      <c r="AG83">
        <v>0</v>
      </c>
      <c r="AH83">
        <v>0</v>
      </c>
      <c r="AI83">
        <v>10.17</v>
      </c>
      <c r="AJ83">
        <v>1</v>
      </c>
      <c r="AK83">
        <v>1</v>
      </c>
      <c r="AL83">
        <v>1</v>
      </c>
      <c r="AM83">
        <v>0</v>
      </c>
      <c r="AN83">
        <v>0</v>
      </c>
      <c r="AO83">
        <v>0</v>
      </c>
      <c r="AP83">
        <v>1</v>
      </c>
      <c r="AQ83">
        <v>0</v>
      </c>
      <c r="AR83">
        <v>0</v>
      </c>
      <c r="AS83" t="s">
        <v>4</v>
      </c>
      <c r="AT83">
        <v>0.97</v>
      </c>
      <c r="AU83" t="s">
        <v>25</v>
      </c>
      <c r="AV83">
        <v>0</v>
      </c>
      <c r="AW83">
        <v>1</v>
      </c>
      <c r="AX83">
        <v>-1</v>
      </c>
      <c r="AY83">
        <v>0</v>
      </c>
      <c r="AZ83">
        <v>0</v>
      </c>
      <c r="BA83" t="s">
        <v>4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ROUND(Y83*Source!I58,9)</f>
        <v>0.1164</v>
      </c>
      <c r="CY83">
        <f>AA83</f>
        <v>10324.16</v>
      </c>
      <c r="CZ83">
        <f>AE83</f>
        <v>996.23</v>
      </c>
      <c r="DA83">
        <f>AI83</f>
        <v>10.17</v>
      </c>
      <c r="DB83">
        <f>ROUND((ROUND(AT83*CZ83,2)*1),6)</f>
        <v>966.34</v>
      </c>
      <c r="DC83">
        <f>ROUND((ROUND(AT83*AG83,2)*1),6)</f>
        <v>0</v>
      </c>
      <c r="DD83" t="s">
        <v>4</v>
      </c>
      <c r="DE83" t="s">
        <v>4</v>
      </c>
      <c r="DF83">
        <f>ROUND(ROUND(AE83*AI83,2)*CX83,2)</f>
        <v>1179.33</v>
      </c>
      <c r="DG83">
        <f t="shared" ref="DG83:DG96" si="31">ROUND(ROUND(AF83,2)*CX83,2)</f>
        <v>0</v>
      </c>
      <c r="DH83">
        <f t="shared" ref="DH83:DH96" si="32">ROUND(ROUND(AG83,2)*CX83,2)</f>
        <v>0</v>
      </c>
      <c r="DI83">
        <f t="shared" si="27"/>
        <v>0</v>
      </c>
      <c r="DJ83">
        <f>DF83</f>
        <v>1179.33</v>
      </c>
      <c r="DK83">
        <v>0</v>
      </c>
      <c r="DL83" t="s">
        <v>4</v>
      </c>
      <c r="DM83">
        <v>0</v>
      </c>
      <c r="DN83" t="s">
        <v>4</v>
      </c>
      <c r="DO83">
        <v>0</v>
      </c>
    </row>
    <row r="84" spans="1:119">
      <c r="A84">
        <f>ROW(Source!A58)</f>
        <v>58</v>
      </c>
      <c r="B84">
        <v>70335976</v>
      </c>
      <c r="C84">
        <v>70336278</v>
      </c>
      <c r="D84">
        <v>69358069</v>
      </c>
      <c r="E84">
        <v>1</v>
      </c>
      <c r="F84">
        <v>1</v>
      </c>
      <c r="G84">
        <v>1075</v>
      </c>
      <c r="H84">
        <v>3</v>
      </c>
      <c r="I84" t="s">
        <v>384</v>
      </c>
      <c r="J84" t="s">
        <v>385</v>
      </c>
      <c r="K84" t="s">
        <v>386</v>
      </c>
      <c r="L84">
        <v>1339</v>
      </c>
      <c r="N84">
        <v>1007</v>
      </c>
      <c r="O84" t="s">
        <v>56</v>
      </c>
      <c r="P84" t="s">
        <v>56</v>
      </c>
      <c r="Q84">
        <v>1</v>
      </c>
      <c r="W84">
        <v>0</v>
      </c>
      <c r="X84">
        <v>432105867</v>
      </c>
      <c r="Y84">
        <f>(AT84*1)</f>
        <v>0.05</v>
      </c>
      <c r="AA84">
        <v>4941.8999999999996</v>
      </c>
      <c r="AB84">
        <v>0</v>
      </c>
      <c r="AC84">
        <v>0</v>
      </c>
      <c r="AD84">
        <v>0</v>
      </c>
      <c r="AE84">
        <v>451.14</v>
      </c>
      <c r="AF84">
        <v>0</v>
      </c>
      <c r="AG84">
        <v>0</v>
      </c>
      <c r="AH84">
        <v>0</v>
      </c>
      <c r="AI84">
        <v>10.75</v>
      </c>
      <c r="AJ84">
        <v>1</v>
      </c>
      <c r="AK84">
        <v>1</v>
      </c>
      <c r="AL84">
        <v>1</v>
      </c>
      <c r="AM84">
        <v>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4</v>
      </c>
      <c r="AT84">
        <v>0.05</v>
      </c>
      <c r="AU84" t="s">
        <v>25</v>
      </c>
      <c r="AV84">
        <v>0</v>
      </c>
      <c r="AW84">
        <v>2</v>
      </c>
      <c r="AX84">
        <v>70336287</v>
      </c>
      <c r="AY84">
        <v>1</v>
      </c>
      <c r="AZ84">
        <v>0</v>
      </c>
      <c r="BA84">
        <v>79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v>0</v>
      </c>
      <c r="CX84">
        <f>ROUND(Y84*Source!I58,9)</f>
        <v>6.0000000000000001E-3</v>
      </c>
      <c r="CY84">
        <f>AA84</f>
        <v>4941.8999999999996</v>
      </c>
      <c r="CZ84">
        <f>AE84</f>
        <v>451.14</v>
      </c>
      <c r="DA84">
        <f>AI84</f>
        <v>10.75</v>
      </c>
      <c r="DB84">
        <f>ROUND((ROUND(AT84*CZ84,2)*1),6)</f>
        <v>22.56</v>
      </c>
      <c r="DC84">
        <f>ROUND((ROUND(AT84*AG84,2)*1),6)</f>
        <v>0</v>
      </c>
      <c r="DD84" t="s">
        <v>4</v>
      </c>
      <c r="DE84" t="s">
        <v>4</v>
      </c>
      <c r="DF84">
        <f>ROUND(ROUND(AE84*AI84,2)*CX84,2)</f>
        <v>29.1</v>
      </c>
      <c r="DG84">
        <f t="shared" si="31"/>
        <v>0</v>
      </c>
      <c r="DH84">
        <f t="shared" si="32"/>
        <v>0</v>
      </c>
      <c r="DI84">
        <f t="shared" si="27"/>
        <v>0</v>
      </c>
      <c r="DJ84">
        <f>DF84</f>
        <v>29.1</v>
      </c>
      <c r="DK84">
        <v>0</v>
      </c>
      <c r="DL84" t="s">
        <v>4</v>
      </c>
      <c r="DM84">
        <v>0</v>
      </c>
      <c r="DN84" t="s">
        <v>4</v>
      </c>
      <c r="DO84">
        <v>0</v>
      </c>
    </row>
    <row r="85" spans="1:119">
      <c r="A85">
        <f>ROW(Source!A61)</f>
        <v>61</v>
      </c>
      <c r="B85">
        <v>70335979</v>
      </c>
      <c r="C85">
        <v>70337162</v>
      </c>
      <c r="D85">
        <v>69275358</v>
      </c>
      <c r="E85">
        <v>1075</v>
      </c>
      <c r="F85">
        <v>1</v>
      </c>
      <c r="G85">
        <v>1075</v>
      </c>
      <c r="H85">
        <v>1</v>
      </c>
      <c r="I85" t="s">
        <v>322</v>
      </c>
      <c r="J85" t="s">
        <v>4</v>
      </c>
      <c r="K85" t="s">
        <v>323</v>
      </c>
      <c r="L85">
        <v>1191</v>
      </c>
      <c r="N85">
        <v>1013</v>
      </c>
      <c r="O85" t="s">
        <v>324</v>
      </c>
      <c r="P85" t="s">
        <v>324</v>
      </c>
      <c r="Q85">
        <v>1</v>
      </c>
      <c r="W85">
        <v>0</v>
      </c>
      <c r="X85">
        <v>476480486</v>
      </c>
      <c r="Y85">
        <f t="shared" ref="Y85:Y106" si="33">AT85</f>
        <v>135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M85">
        <v>-2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4</v>
      </c>
      <c r="AT85">
        <v>135</v>
      </c>
      <c r="AU85" t="s">
        <v>4</v>
      </c>
      <c r="AV85">
        <v>1</v>
      </c>
      <c r="AW85">
        <v>2</v>
      </c>
      <c r="AX85">
        <v>70337174</v>
      </c>
      <c r="AY85">
        <v>1</v>
      </c>
      <c r="AZ85">
        <v>0</v>
      </c>
      <c r="BA85">
        <v>81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U85">
        <f>ROUND(AT85*Source!I61*AH85*AL85,2)</f>
        <v>0</v>
      </c>
      <c r="CV85">
        <f>ROUND(Y85*Source!I61,9)</f>
        <v>410.4</v>
      </c>
      <c r="CW85">
        <v>0</v>
      </c>
      <c r="CX85">
        <f>ROUND(Y85*Source!I61,9)</f>
        <v>410.4</v>
      </c>
      <c r="CY85">
        <f>AD85</f>
        <v>0</v>
      </c>
      <c r="CZ85">
        <f>AH85</f>
        <v>0</v>
      </c>
      <c r="DA85">
        <f>AL85</f>
        <v>1</v>
      </c>
      <c r="DB85">
        <f t="shared" ref="DB85:DB106" si="34">ROUND(ROUND(AT85*CZ85,2),6)</f>
        <v>0</v>
      </c>
      <c r="DC85">
        <f t="shared" ref="DC85:DC106" si="35">ROUND(ROUND(AT85*AG85,2),6)</f>
        <v>0</v>
      </c>
      <c r="DD85" t="s">
        <v>4</v>
      </c>
      <c r="DE85" t="s">
        <v>4</v>
      </c>
      <c r="DF85">
        <f t="shared" ref="DF85:DF102" si="36">ROUND(ROUND(AE85,2)*CX85,2)</f>
        <v>0</v>
      </c>
      <c r="DG85">
        <f t="shared" si="31"/>
        <v>0</v>
      </c>
      <c r="DH85">
        <f t="shared" si="32"/>
        <v>0</v>
      </c>
      <c r="DI85">
        <f t="shared" si="27"/>
        <v>0</v>
      </c>
      <c r="DJ85">
        <f>DI85</f>
        <v>0</v>
      </c>
      <c r="DK85">
        <v>0</v>
      </c>
      <c r="DL85" t="s">
        <v>4</v>
      </c>
      <c r="DM85">
        <v>0</v>
      </c>
      <c r="DN85" t="s">
        <v>4</v>
      </c>
      <c r="DO85">
        <v>0</v>
      </c>
    </row>
    <row r="86" spans="1:119">
      <c r="A86">
        <f>ROW(Source!A61)</f>
        <v>61</v>
      </c>
      <c r="B86">
        <v>70335979</v>
      </c>
      <c r="C86">
        <v>70337162</v>
      </c>
      <c r="D86">
        <v>69364183</v>
      </c>
      <c r="E86">
        <v>1</v>
      </c>
      <c r="F86">
        <v>1</v>
      </c>
      <c r="G86">
        <v>1075</v>
      </c>
      <c r="H86">
        <v>2</v>
      </c>
      <c r="I86" t="s">
        <v>387</v>
      </c>
      <c r="J86" t="s">
        <v>388</v>
      </c>
      <c r="K86" t="s">
        <v>389</v>
      </c>
      <c r="L86">
        <v>1368</v>
      </c>
      <c r="N86">
        <v>1011</v>
      </c>
      <c r="O86" t="s">
        <v>328</v>
      </c>
      <c r="P86" t="s">
        <v>328</v>
      </c>
      <c r="Q86">
        <v>1</v>
      </c>
      <c r="W86">
        <v>0</v>
      </c>
      <c r="X86">
        <v>639019173</v>
      </c>
      <c r="Y86">
        <f t="shared" si="33"/>
        <v>8</v>
      </c>
      <c r="AA86">
        <v>0</v>
      </c>
      <c r="AB86">
        <v>24.95</v>
      </c>
      <c r="AC86">
        <v>0</v>
      </c>
      <c r="AD86">
        <v>0</v>
      </c>
      <c r="AE86">
        <v>0</v>
      </c>
      <c r="AF86">
        <v>24.95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4</v>
      </c>
      <c r="AT86">
        <v>8</v>
      </c>
      <c r="AU86" t="s">
        <v>4</v>
      </c>
      <c r="AV86">
        <v>0</v>
      </c>
      <c r="AW86">
        <v>2</v>
      </c>
      <c r="AX86">
        <v>70337175</v>
      </c>
      <c r="AY86">
        <v>1</v>
      </c>
      <c r="AZ86">
        <v>0</v>
      </c>
      <c r="BA86">
        <v>82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f>ROUND(Y86*Source!I61*DO86,9)</f>
        <v>0</v>
      </c>
      <c r="CX86">
        <f>ROUND(Y86*Source!I61,9)</f>
        <v>24.32</v>
      </c>
      <c r="CY86">
        <f t="shared" ref="CY86:CY91" si="37">AB86</f>
        <v>24.95</v>
      </c>
      <c r="CZ86">
        <f t="shared" ref="CZ86:CZ91" si="38">AF86</f>
        <v>24.95</v>
      </c>
      <c r="DA86">
        <f t="shared" ref="DA86:DA91" si="39">AJ86</f>
        <v>1</v>
      </c>
      <c r="DB86">
        <f t="shared" si="34"/>
        <v>199.6</v>
      </c>
      <c r="DC86">
        <f t="shared" si="35"/>
        <v>0</v>
      </c>
      <c r="DD86" t="s">
        <v>4</v>
      </c>
      <c r="DE86" t="s">
        <v>4</v>
      </c>
      <c r="DF86">
        <f t="shared" si="36"/>
        <v>0</v>
      </c>
      <c r="DG86">
        <f t="shared" si="31"/>
        <v>606.78</v>
      </c>
      <c r="DH86">
        <f t="shared" si="32"/>
        <v>0</v>
      </c>
      <c r="DI86">
        <f t="shared" si="27"/>
        <v>0</v>
      </c>
      <c r="DJ86">
        <f t="shared" ref="DJ86:DJ91" si="40">DG86</f>
        <v>606.78</v>
      </c>
      <c r="DK86">
        <v>0</v>
      </c>
      <c r="DL86" t="s">
        <v>4</v>
      </c>
      <c r="DM86">
        <v>0</v>
      </c>
      <c r="DN86" t="s">
        <v>4</v>
      </c>
      <c r="DO86">
        <v>0</v>
      </c>
    </row>
    <row r="87" spans="1:119">
      <c r="A87">
        <f>ROW(Source!A61)</f>
        <v>61</v>
      </c>
      <c r="B87">
        <v>70335979</v>
      </c>
      <c r="C87">
        <v>70337162</v>
      </c>
      <c r="D87">
        <v>69364244</v>
      </c>
      <c r="E87">
        <v>1</v>
      </c>
      <c r="F87">
        <v>1</v>
      </c>
      <c r="G87">
        <v>1075</v>
      </c>
      <c r="H87">
        <v>2</v>
      </c>
      <c r="I87" t="s">
        <v>390</v>
      </c>
      <c r="J87" t="s">
        <v>391</v>
      </c>
      <c r="K87" t="s">
        <v>392</v>
      </c>
      <c r="L87">
        <v>1368</v>
      </c>
      <c r="N87">
        <v>1011</v>
      </c>
      <c r="O87" t="s">
        <v>328</v>
      </c>
      <c r="P87" t="s">
        <v>328</v>
      </c>
      <c r="Q87">
        <v>1</v>
      </c>
      <c r="W87">
        <v>0</v>
      </c>
      <c r="X87">
        <v>950171557</v>
      </c>
      <c r="Y87">
        <f t="shared" si="33"/>
        <v>2</v>
      </c>
      <c r="AA87">
        <v>0</v>
      </c>
      <c r="AB87">
        <v>4.6900000000000004</v>
      </c>
      <c r="AC87">
        <v>0</v>
      </c>
      <c r="AD87">
        <v>0</v>
      </c>
      <c r="AE87">
        <v>0</v>
      </c>
      <c r="AF87">
        <v>4.6900000000000004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4</v>
      </c>
      <c r="AT87">
        <v>2</v>
      </c>
      <c r="AU87" t="s">
        <v>4</v>
      </c>
      <c r="AV87">
        <v>0</v>
      </c>
      <c r="AW87">
        <v>2</v>
      </c>
      <c r="AX87">
        <v>70337176</v>
      </c>
      <c r="AY87">
        <v>1</v>
      </c>
      <c r="AZ87">
        <v>0</v>
      </c>
      <c r="BA87">
        <v>83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f>ROUND(Y87*Source!I61*DO87,9)</f>
        <v>0</v>
      </c>
      <c r="CX87">
        <f>ROUND(Y87*Source!I61,9)</f>
        <v>6.08</v>
      </c>
      <c r="CY87">
        <f t="shared" si="37"/>
        <v>4.6900000000000004</v>
      </c>
      <c r="CZ87">
        <f t="shared" si="38"/>
        <v>4.6900000000000004</v>
      </c>
      <c r="DA87">
        <f t="shared" si="39"/>
        <v>1</v>
      </c>
      <c r="DB87">
        <f t="shared" si="34"/>
        <v>9.3800000000000008</v>
      </c>
      <c r="DC87">
        <f t="shared" si="35"/>
        <v>0</v>
      </c>
      <c r="DD87" t="s">
        <v>4</v>
      </c>
      <c r="DE87" t="s">
        <v>4</v>
      </c>
      <c r="DF87">
        <f t="shared" si="36"/>
        <v>0</v>
      </c>
      <c r="DG87">
        <f t="shared" si="31"/>
        <v>28.52</v>
      </c>
      <c r="DH87">
        <f t="shared" si="32"/>
        <v>0</v>
      </c>
      <c r="DI87">
        <f t="shared" si="27"/>
        <v>0</v>
      </c>
      <c r="DJ87">
        <f t="shared" si="40"/>
        <v>28.52</v>
      </c>
      <c r="DK87">
        <v>0</v>
      </c>
      <c r="DL87" t="s">
        <v>4</v>
      </c>
      <c r="DM87">
        <v>0</v>
      </c>
      <c r="DN87" t="s">
        <v>4</v>
      </c>
      <c r="DO87">
        <v>0</v>
      </c>
    </row>
    <row r="88" spans="1:119">
      <c r="A88">
        <f>ROW(Source!A61)</f>
        <v>61</v>
      </c>
      <c r="B88">
        <v>70335979</v>
      </c>
      <c r="C88">
        <v>70337162</v>
      </c>
      <c r="D88">
        <v>69364382</v>
      </c>
      <c r="E88">
        <v>1</v>
      </c>
      <c r="F88">
        <v>1</v>
      </c>
      <c r="G88">
        <v>1075</v>
      </c>
      <c r="H88">
        <v>2</v>
      </c>
      <c r="I88" t="s">
        <v>393</v>
      </c>
      <c r="J88" t="s">
        <v>394</v>
      </c>
      <c r="K88" t="s">
        <v>395</v>
      </c>
      <c r="L88">
        <v>1368</v>
      </c>
      <c r="N88">
        <v>1011</v>
      </c>
      <c r="O88" t="s">
        <v>328</v>
      </c>
      <c r="P88" t="s">
        <v>328</v>
      </c>
      <c r="Q88">
        <v>1</v>
      </c>
      <c r="W88">
        <v>0</v>
      </c>
      <c r="X88">
        <v>-767597446</v>
      </c>
      <c r="Y88">
        <f t="shared" si="33"/>
        <v>30</v>
      </c>
      <c r="AA88">
        <v>0</v>
      </c>
      <c r="AB88">
        <v>6.1</v>
      </c>
      <c r="AC88">
        <v>0</v>
      </c>
      <c r="AD88">
        <v>0</v>
      </c>
      <c r="AE88">
        <v>0</v>
      </c>
      <c r="AF88">
        <v>6.1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4</v>
      </c>
      <c r="AT88">
        <v>30</v>
      </c>
      <c r="AU88" t="s">
        <v>4</v>
      </c>
      <c r="AV88">
        <v>0</v>
      </c>
      <c r="AW88">
        <v>2</v>
      </c>
      <c r="AX88">
        <v>70337177</v>
      </c>
      <c r="AY88">
        <v>1</v>
      </c>
      <c r="AZ88">
        <v>0</v>
      </c>
      <c r="BA88">
        <v>84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f>ROUND(Y88*Source!I61*DO88,9)</f>
        <v>0</v>
      </c>
      <c r="CX88">
        <f>ROUND(Y88*Source!I61,9)</f>
        <v>91.2</v>
      </c>
      <c r="CY88">
        <f t="shared" si="37"/>
        <v>6.1</v>
      </c>
      <c r="CZ88">
        <f t="shared" si="38"/>
        <v>6.1</v>
      </c>
      <c r="DA88">
        <f t="shared" si="39"/>
        <v>1</v>
      </c>
      <c r="DB88">
        <f t="shared" si="34"/>
        <v>183</v>
      </c>
      <c r="DC88">
        <f t="shared" si="35"/>
        <v>0</v>
      </c>
      <c r="DD88" t="s">
        <v>4</v>
      </c>
      <c r="DE88" t="s">
        <v>4</v>
      </c>
      <c r="DF88">
        <f t="shared" si="36"/>
        <v>0</v>
      </c>
      <c r="DG88">
        <f t="shared" si="31"/>
        <v>556.32000000000005</v>
      </c>
      <c r="DH88">
        <f t="shared" si="32"/>
        <v>0</v>
      </c>
      <c r="DI88">
        <f t="shared" si="27"/>
        <v>0</v>
      </c>
      <c r="DJ88">
        <f t="shared" si="40"/>
        <v>556.32000000000005</v>
      </c>
      <c r="DK88">
        <v>0</v>
      </c>
      <c r="DL88" t="s">
        <v>4</v>
      </c>
      <c r="DM88">
        <v>0</v>
      </c>
      <c r="DN88" t="s">
        <v>4</v>
      </c>
      <c r="DO88">
        <v>0</v>
      </c>
    </row>
    <row r="89" spans="1:119">
      <c r="A89">
        <f>ROW(Source!A61)</f>
        <v>61</v>
      </c>
      <c r="B89">
        <v>70335979</v>
      </c>
      <c r="C89">
        <v>70337162</v>
      </c>
      <c r="D89">
        <v>69364509</v>
      </c>
      <c r="E89">
        <v>1</v>
      </c>
      <c r="F89">
        <v>1</v>
      </c>
      <c r="G89">
        <v>1075</v>
      </c>
      <c r="H89">
        <v>2</v>
      </c>
      <c r="I89" t="s">
        <v>365</v>
      </c>
      <c r="J89" t="s">
        <v>366</v>
      </c>
      <c r="K89" t="s">
        <v>367</v>
      </c>
      <c r="L89">
        <v>1368</v>
      </c>
      <c r="N89">
        <v>1011</v>
      </c>
      <c r="O89" t="s">
        <v>328</v>
      </c>
      <c r="P89" t="s">
        <v>328</v>
      </c>
      <c r="Q89">
        <v>1</v>
      </c>
      <c r="W89">
        <v>0</v>
      </c>
      <c r="X89">
        <v>322366203</v>
      </c>
      <c r="Y89">
        <f t="shared" si="33"/>
        <v>0.02</v>
      </c>
      <c r="AA89">
        <v>0</v>
      </c>
      <c r="AB89">
        <v>83.1</v>
      </c>
      <c r="AC89">
        <v>12.62</v>
      </c>
      <c r="AD89">
        <v>0</v>
      </c>
      <c r="AE89">
        <v>0</v>
      </c>
      <c r="AF89">
        <v>83.1</v>
      </c>
      <c r="AG89">
        <v>12.62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4</v>
      </c>
      <c r="AT89">
        <v>0.02</v>
      </c>
      <c r="AU89" t="s">
        <v>4</v>
      </c>
      <c r="AV89">
        <v>0</v>
      </c>
      <c r="AW89">
        <v>2</v>
      </c>
      <c r="AX89">
        <v>70337178</v>
      </c>
      <c r="AY89">
        <v>1</v>
      </c>
      <c r="AZ89">
        <v>0</v>
      </c>
      <c r="BA89">
        <v>85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f>ROUND(Y89*Source!I61*DO89,9)</f>
        <v>0</v>
      </c>
      <c r="CX89">
        <f>ROUND(Y89*Source!I61,9)</f>
        <v>6.08E-2</v>
      </c>
      <c r="CY89">
        <f t="shared" si="37"/>
        <v>83.1</v>
      </c>
      <c r="CZ89">
        <f t="shared" si="38"/>
        <v>83.1</v>
      </c>
      <c r="DA89">
        <f t="shared" si="39"/>
        <v>1</v>
      </c>
      <c r="DB89">
        <f t="shared" si="34"/>
        <v>1.66</v>
      </c>
      <c r="DC89">
        <f t="shared" si="35"/>
        <v>0.25</v>
      </c>
      <c r="DD89" t="s">
        <v>4</v>
      </c>
      <c r="DE89" t="s">
        <v>4</v>
      </c>
      <c r="DF89">
        <f t="shared" si="36"/>
        <v>0</v>
      </c>
      <c r="DG89">
        <f t="shared" si="31"/>
        <v>5.05</v>
      </c>
      <c r="DH89">
        <f t="shared" si="32"/>
        <v>0.77</v>
      </c>
      <c r="DI89">
        <f t="shared" si="27"/>
        <v>0</v>
      </c>
      <c r="DJ89">
        <f t="shared" si="40"/>
        <v>5.05</v>
      </c>
      <c r="DK89">
        <v>0</v>
      </c>
      <c r="DL89" t="s">
        <v>4</v>
      </c>
      <c r="DM89">
        <v>0</v>
      </c>
      <c r="DN89" t="s">
        <v>4</v>
      </c>
      <c r="DO89">
        <v>0</v>
      </c>
    </row>
    <row r="90" spans="1:119">
      <c r="A90">
        <f>ROW(Source!A61)</f>
        <v>61</v>
      </c>
      <c r="B90">
        <v>70335979</v>
      </c>
      <c r="C90">
        <v>70337162</v>
      </c>
      <c r="D90">
        <v>69364627</v>
      </c>
      <c r="E90">
        <v>1</v>
      </c>
      <c r="F90">
        <v>1</v>
      </c>
      <c r="G90">
        <v>1075</v>
      </c>
      <c r="H90">
        <v>2</v>
      </c>
      <c r="I90" t="s">
        <v>396</v>
      </c>
      <c r="J90" t="s">
        <v>397</v>
      </c>
      <c r="K90" t="s">
        <v>398</v>
      </c>
      <c r="L90">
        <v>1368</v>
      </c>
      <c r="N90">
        <v>1011</v>
      </c>
      <c r="O90" t="s">
        <v>328</v>
      </c>
      <c r="P90" t="s">
        <v>328</v>
      </c>
      <c r="Q90">
        <v>1</v>
      </c>
      <c r="W90">
        <v>0</v>
      </c>
      <c r="X90">
        <v>1391898224</v>
      </c>
      <c r="Y90">
        <f t="shared" si="33"/>
        <v>3</v>
      </c>
      <c r="AA90">
        <v>0</v>
      </c>
      <c r="AB90">
        <v>0.8</v>
      </c>
      <c r="AC90">
        <v>0</v>
      </c>
      <c r="AD90">
        <v>0</v>
      </c>
      <c r="AE90">
        <v>0</v>
      </c>
      <c r="AF90">
        <v>0.8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4</v>
      </c>
      <c r="AT90">
        <v>3</v>
      </c>
      <c r="AU90" t="s">
        <v>4</v>
      </c>
      <c r="AV90">
        <v>0</v>
      </c>
      <c r="AW90">
        <v>2</v>
      </c>
      <c r="AX90">
        <v>70337180</v>
      </c>
      <c r="AY90">
        <v>1</v>
      </c>
      <c r="AZ90">
        <v>0</v>
      </c>
      <c r="BA90">
        <v>86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f>ROUND(Y90*Source!I61*DO90,9)</f>
        <v>0</v>
      </c>
      <c r="CX90">
        <f>ROUND(Y90*Source!I61,9)</f>
        <v>9.1199999999999992</v>
      </c>
      <c r="CY90">
        <f t="shared" si="37"/>
        <v>0.8</v>
      </c>
      <c r="CZ90">
        <f t="shared" si="38"/>
        <v>0.8</v>
      </c>
      <c r="DA90">
        <f t="shared" si="39"/>
        <v>1</v>
      </c>
      <c r="DB90">
        <f t="shared" si="34"/>
        <v>2.4</v>
      </c>
      <c r="DC90">
        <f t="shared" si="35"/>
        <v>0</v>
      </c>
      <c r="DD90" t="s">
        <v>4</v>
      </c>
      <c r="DE90" t="s">
        <v>4</v>
      </c>
      <c r="DF90">
        <f t="shared" si="36"/>
        <v>0</v>
      </c>
      <c r="DG90">
        <f t="shared" si="31"/>
        <v>7.3</v>
      </c>
      <c r="DH90">
        <f t="shared" si="32"/>
        <v>0</v>
      </c>
      <c r="DI90">
        <f t="shared" si="27"/>
        <v>0</v>
      </c>
      <c r="DJ90">
        <f t="shared" si="40"/>
        <v>7.3</v>
      </c>
      <c r="DK90">
        <v>0</v>
      </c>
      <c r="DL90" t="s">
        <v>4</v>
      </c>
      <c r="DM90">
        <v>0</v>
      </c>
      <c r="DN90" t="s">
        <v>4</v>
      </c>
      <c r="DO90">
        <v>0</v>
      </c>
    </row>
    <row r="91" spans="1:119">
      <c r="A91">
        <f>ROW(Source!A61)</f>
        <v>61</v>
      </c>
      <c r="B91">
        <v>70335979</v>
      </c>
      <c r="C91">
        <v>70337162</v>
      </c>
      <c r="D91">
        <v>69363764</v>
      </c>
      <c r="E91">
        <v>1</v>
      </c>
      <c r="F91">
        <v>1</v>
      </c>
      <c r="G91">
        <v>1075</v>
      </c>
      <c r="H91">
        <v>2</v>
      </c>
      <c r="I91" t="s">
        <v>399</v>
      </c>
      <c r="J91" t="s">
        <v>400</v>
      </c>
      <c r="K91" t="s">
        <v>401</v>
      </c>
      <c r="L91">
        <v>1368</v>
      </c>
      <c r="N91">
        <v>1011</v>
      </c>
      <c r="O91" t="s">
        <v>328</v>
      </c>
      <c r="P91" t="s">
        <v>328</v>
      </c>
      <c r="Q91">
        <v>1</v>
      </c>
      <c r="W91">
        <v>0</v>
      </c>
      <c r="X91">
        <v>-633001020</v>
      </c>
      <c r="Y91">
        <f t="shared" si="33"/>
        <v>0.02</v>
      </c>
      <c r="AA91">
        <v>0</v>
      </c>
      <c r="AB91">
        <v>179.17</v>
      </c>
      <c r="AC91">
        <v>16.93</v>
      </c>
      <c r="AD91">
        <v>0</v>
      </c>
      <c r="AE91">
        <v>0</v>
      </c>
      <c r="AF91">
        <v>179.17</v>
      </c>
      <c r="AG91">
        <v>16.93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4</v>
      </c>
      <c r="AT91">
        <v>0.02</v>
      </c>
      <c r="AU91" t="s">
        <v>4</v>
      </c>
      <c r="AV91">
        <v>0</v>
      </c>
      <c r="AW91">
        <v>2</v>
      </c>
      <c r="AX91">
        <v>70337179</v>
      </c>
      <c r="AY91">
        <v>1</v>
      </c>
      <c r="AZ91">
        <v>0</v>
      </c>
      <c r="BA91">
        <v>87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f>ROUND(Y91*Source!I61*DO91,9)</f>
        <v>0</v>
      </c>
      <c r="CX91">
        <f>ROUND(Y91*Source!I61,9)</f>
        <v>6.08E-2</v>
      </c>
      <c r="CY91">
        <f t="shared" si="37"/>
        <v>179.17</v>
      </c>
      <c r="CZ91">
        <f t="shared" si="38"/>
        <v>179.17</v>
      </c>
      <c r="DA91">
        <f t="shared" si="39"/>
        <v>1</v>
      </c>
      <c r="DB91">
        <f t="shared" si="34"/>
        <v>3.58</v>
      </c>
      <c r="DC91">
        <f t="shared" si="35"/>
        <v>0.34</v>
      </c>
      <c r="DD91" t="s">
        <v>4</v>
      </c>
      <c r="DE91" t="s">
        <v>4</v>
      </c>
      <c r="DF91">
        <f t="shared" si="36"/>
        <v>0</v>
      </c>
      <c r="DG91">
        <f t="shared" si="31"/>
        <v>10.89</v>
      </c>
      <c r="DH91">
        <f t="shared" si="32"/>
        <v>1.03</v>
      </c>
      <c r="DI91">
        <f t="shared" si="27"/>
        <v>0</v>
      </c>
      <c r="DJ91">
        <f t="shared" si="40"/>
        <v>10.89</v>
      </c>
      <c r="DK91">
        <v>0</v>
      </c>
      <c r="DL91" t="s">
        <v>4</v>
      </c>
      <c r="DM91">
        <v>0</v>
      </c>
      <c r="DN91" t="s">
        <v>4</v>
      </c>
      <c r="DO91">
        <v>0</v>
      </c>
    </row>
    <row r="92" spans="1:119">
      <c r="A92">
        <f>ROW(Source!A61)</f>
        <v>61</v>
      </c>
      <c r="B92">
        <v>70335979</v>
      </c>
      <c r="C92">
        <v>70337162</v>
      </c>
      <c r="D92">
        <v>69333737</v>
      </c>
      <c r="E92">
        <v>1</v>
      </c>
      <c r="F92">
        <v>1</v>
      </c>
      <c r="G92">
        <v>1075</v>
      </c>
      <c r="H92">
        <v>3</v>
      </c>
      <c r="I92" t="s">
        <v>372</v>
      </c>
      <c r="J92" t="s">
        <v>373</v>
      </c>
      <c r="K92" t="s">
        <v>374</v>
      </c>
      <c r="L92">
        <v>1346</v>
      </c>
      <c r="N92">
        <v>1009</v>
      </c>
      <c r="O92" t="s">
        <v>170</v>
      </c>
      <c r="P92" t="s">
        <v>170</v>
      </c>
      <c r="Q92">
        <v>1</v>
      </c>
      <c r="W92">
        <v>0</v>
      </c>
      <c r="X92">
        <v>719199267</v>
      </c>
      <c r="Y92">
        <f t="shared" si="33"/>
        <v>0.8</v>
      </c>
      <c r="AA92">
        <v>1.61</v>
      </c>
      <c r="AB92">
        <v>0</v>
      </c>
      <c r="AC92">
        <v>0</v>
      </c>
      <c r="AD92">
        <v>0</v>
      </c>
      <c r="AE92">
        <v>1.61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4</v>
      </c>
      <c r="AT92">
        <v>0.8</v>
      </c>
      <c r="AU92" t="s">
        <v>4</v>
      </c>
      <c r="AV92">
        <v>0</v>
      </c>
      <c r="AW92">
        <v>2</v>
      </c>
      <c r="AX92">
        <v>70337181</v>
      </c>
      <c r="AY92">
        <v>1</v>
      </c>
      <c r="AZ92">
        <v>0</v>
      </c>
      <c r="BA92">
        <v>88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v>0</v>
      </c>
      <c r="CX92">
        <f>ROUND(Y92*Source!I61,9)</f>
        <v>2.4319999999999999</v>
      </c>
      <c r="CY92">
        <f>AA92</f>
        <v>1.61</v>
      </c>
      <c r="CZ92">
        <f>AE92</f>
        <v>1.61</v>
      </c>
      <c r="DA92">
        <f>AI92</f>
        <v>1</v>
      </c>
      <c r="DB92">
        <f t="shared" si="34"/>
        <v>1.29</v>
      </c>
      <c r="DC92">
        <f t="shared" si="35"/>
        <v>0</v>
      </c>
      <c r="DD92" t="s">
        <v>4</v>
      </c>
      <c r="DE92" t="s">
        <v>4</v>
      </c>
      <c r="DF92">
        <f t="shared" si="36"/>
        <v>3.92</v>
      </c>
      <c r="DG92">
        <f t="shared" si="31"/>
        <v>0</v>
      </c>
      <c r="DH92">
        <f t="shared" si="32"/>
        <v>0</v>
      </c>
      <c r="DI92">
        <f t="shared" si="27"/>
        <v>0</v>
      </c>
      <c r="DJ92">
        <f>DF92</f>
        <v>3.92</v>
      </c>
      <c r="DK92">
        <v>0</v>
      </c>
      <c r="DL92" t="s">
        <v>4</v>
      </c>
      <c r="DM92">
        <v>0</v>
      </c>
      <c r="DN92" t="s">
        <v>4</v>
      </c>
      <c r="DO92">
        <v>0</v>
      </c>
    </row>
    <row r="93" spans="1:119">
      <c r="A93">
        <f>ROW(Source!A61)</f>
        <v>61</v>
      </c>
      <c r="B93">
        <v>70335979</v>
      </c>
      <c r="C93">
        <v>70337162</v>
      </c>
      <c r="D93">
        <v>69335086</v>
      </c>
      <c r="E93">
        <v>1</v>
      </c>
      <c r="F93">
        <v>1</v>
      </c>
      <c r="G93">
        <v>1075</v>
      </c>
      <c r="H93">
        <v>3</v>
      </c>
      <c r="I93" t="s">
        <v>113</v>
      </c>
      <c r="J93" t="s">
        <v>114</v>
      </c>
      <c r="K93" t="s">
        <v>592</v>
      </c>
      <c r="L93">
        <v>1348</v>
      </c>
      <c r="N93">
        <v>1009</v>
      </c>
      <c r="O93" t="s">
        <v>94</v>
      </c>
      <c r="P93" t="s">
        <v>94</v>
      </c>
      <c r="Q93">
        <v>1000</v>
      </c>
      <c r="W93">
        <v>0</v>
      </c>
      <c r="X93">
        <v>977808223</v>
      </c>
      <c r="Y93">
        <f t="shared" si="33"/>
        <v>0.15</v>
      </c>
      <c r="AA93">
        <v>201954.73</v>
      </c>
      <c r="AB93">
        <v>0</v>
      </c>
      <c r="AC93">
        <v>0</v>
      </c>
      <c r="AD93">
        <v>0</v>
      </c>
      <c r="AE93">
        <v>201954.73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0</v>
      </c>
      <c r="AN93">
        <v>0</v>
      </c>
      <c r="AO93">
        <v>0</v>
      </c>
      <c r="AP93">
        <v>1</v>
      </c>
      <c r="AQ93">
        <v>0</v>
      </c>
      <c r="AR93">
        <v>0</v>
      </c>
      <c r="AS93" t="s">
        <v>4</v>
      </c>
      <c r="AT93">
        <v>0.15</v>
      </c>
      <c r="AU93" t="s">
        <v>4</v>
      </c>
      <c r="AV93">
        <v>0</v>
      </c>
      <c r="AW93">
        <v>1</v>
      </c>
      <c r="AX93">
        <v>-1</v>
      </c>
      <c r="AY93">
        <v>0</v>
      </c>
      <c r="AZ93">
        <v>0</v>
      </c>
      <c r="BA93" t="s">
        <v>4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v>0</v>
      </c>
      <c r="CX93">
        <f>ROUND(Y93*Source!I61,9)</f>
        <v>0.45600000000000002</v>
      </c>
      <c r="CY93">
        <f>AA93</f>
        <v>201954.73</v>
      </c>
      <c r="CZ93">
        <f>AE93</f>
        <v>201954.73</v>
      </c>
      <c r="DA93">
        <f>AI93</f>
        <v>1</v>
      </c>
      <c r="DB93">
        <f t="shared" si="34"/>
        <v>30293.21</v>
      </c>
      <c r="DC93">
        <f t="shared" si="35"/>
        <v>0</v>
      </c>
      <c r="DD93" t="s">
        <v>4</v>
      </c>
      <c r="DE93" t="s">
        <v>4</v>
      </c>
      <c r="DF93">
        <f t="shared" si="36"/>
        <v>92091.36</v>
      </c>
      <c r="DG93">
        <f t="shared" si="31"/>
        <v>0</v>
      </c>
      <c r="DH93">
        <f t="shared" si="32"/>
        <v>0</v>
      </c>
      <c r="DI93">
        <f t="shared" si="27"/>
        <v>0</v>
      </c>
      <c r="DJ93">
        <f>DF93</f>
        <v>92091.36</v>
      </c>
      <c r="DK93">
        <v>0</v>
      </c>
      <c r="DL93" t="s">
        <v>4</v>
      </c>
      <c r="DM93">
        <v>0</v>
      </c>
      <c r="DN93" t="s">
        <v>4</v>
      </c>
      <c r="DO93">
        <v>0</v>
      </c>
    </row>
    <row r="94" spans="1:119">
      <c r="A94">
        <f>ROW(Source!A61)</f>
        <v>61</v>
      </c>
      <c r="B94">
        <v>70335979</v>
      </c>
      <c r="C94">
        <v>70337162</v>
      </c>
      <c r="D94">
        <v>69334221</v>
      </c>
      <c r="E94">
        <v>1</v>
      </c>
      <c r="F94">
        <v>1</v>
      </c>
      <c r="G94">
        <v>1075</v>
      </c>
      <c r="H94">
        <v>3</v>
      </c>
      <c r="I94" t="s">
        <v>402</v>
      </c>
      <c r="J94" t="s">
        <v>403</v>
      </c>
      <c r="K94" t="s">
        <v>404</v>
      </c>
      <c r="L94">
        <v>1327</v>
      </c>
      <c r="N94">
        <v>1005</v>
      </c>
      <c r="O94" t="s">
        <v>256</v>
      </c>
      <c r="P94" t="s">
        <v>256</v>
      </c>
      <c r="Q94">
        <v>1</v>
      </c>
      <c r="W94">
        <v>0</v>
      </c>
      <c r="X94">
        <v>-1443810312</v>
      </c>
      <c r="Y94">
        <f t="shared" si="33"/>
        <v>140</v>
      </c>
      <c r="AA94">
        <v>3.66</v>
      </c>
      <c r="AB94">
        <v>0</v>
      </c>
      <c r="AC94">
        <v>0</v>
      </c>
      <c r="AD94">
        <v>0</v>
      </c>
      <c r="AE94">
        <v>3.66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M94">
        <v>-2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4</v>
      </c>
      <c r="AT94">
        <v>140</v>
      </c>
      <c r="AU94" t="s">
        <v>4</v>
      </c>
      <c r="AV94">
        <v>0</v>
      </c>
      <c r="AW94">
        <v>2</v>
      </c>
      <c r="AX94">
        <v>70337182</v>
      </c>
      <c r="AY94">
        <v>1</v>
      </c>
      <c r="AZ94">
        <v>0</v>
      </c>
      <c r="BA94">
        <v>89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v>0</v>
      </c>
      <c r="CX94">
        <f>ROUND(Y94*Source!I61,9)</f>
        <v>425.6</v>
      </c>
      <c r="CY94">
        <f>AA94</f>
        <v>3.66</v>
      </c>
      <c r="CZ94">
        <f>AE94</f>
        <v>3.66</v>
      </c>
      <c r="DA94">
        <f>AI94</f>
        <v>1</v>
      </c>
      <c r="DB94">
        <f t="shared" si="34"/>
        <v>512.4</v>
      </c>
      <c r="DC94">
        <f t="shared" si="35"/>
        <v>0</v>
      </c>
      <c r="DD94" t="s">
        <v>4</v>
      </c>
      <c r="DE94" t="s">
        <v>4</v>
      </c>
      <c r="DF94">
        <f t="shared" si="36"/>
        <v>1557.7</v>
      </c>
      <c r="DG94">
        <f t="shared" si="31"/>
        <v>0</v>
      </c>
      <c r="DH94">
        <f t="shared" si="32"/>
        <v>0</v>
      </c>
      <c r="DI94">
        <f t="shared" si="27"/>
        <v>0</v>
      </c>
      <c r="DJ94">
        <f>DF94</f>
        <v>1557.7</v>
      </c>
      <c r="DK94">
        <v>0</v>
      </c>
      <c r="DL94" t="s">
        <v>4</v>
      </c>
      <c r="DM94">
        <v>0</v>
      </c>
      <c r="DN94" t="s">
        <v>4</v>
      </c>
      <c r="DO94">
        <v>0</v>
      </c>
    </row>
    <row r="95" spans="1:119">
      <c r="A95">
        <f>ROW(Source!A61)</f>
        <v>61</v>
      </c>
      <c r="B95">
        <v>70335979</v>
      </c>
      <c r="C95">
        <v>70337162</v>
      </c>
      <c r="D95">
        <v>69334338</v>
      </c>
      <c r="E95">
        <v>1</v>
      </c>
      <c r="F95">
        <v>1</v>
      </c>
      <c r="G95">
        <v>1075</v>
      </c>
      <c r="H95">
        <v>3</v>
      </c>
      <c r="I95" t="s">
        <v>405</v>
      </c>
      <c r="J95" t="s">
        <v>406</v>
      </c>
      <c r="K95" t="s">
        <v>407</v>
      </c>
      <c r="L95">
        <v>1348</v>
      </c>
      <c r="N95">
        <v>1009</v>
      </c>
      <c r="O95" t="s">
        <v>94</v>
      </c>
      <c r="P95" t="s">
        <v>94</v>
      </c>
      <c r="Q95">
        <v>1000</v>
      </c>
      <c r="W95">
        <v>0</v>
      </c>
      <c r="X95">
        <v>-239817140</v>
      </c>
      <c r="Y95">
        <f t="shared" si="33"/>
        <v>2.0000000000000001E-4</v>
      </c>
      <c r="AA95">
        <v>13609.41</v>
      </c>
      <c r="AB95">
        <v>0</v>
      </c>
      <c r="AC95">
        <v>0</v>
      </c>
      <c r="AD95">
        <v>0</v>
      </c>
      <c r="AE95">
        <v>13609.41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4</v>
      </c>
      <c r="AT95">
        <v>2.0000000000000001E-4</v>
      </c>
      <c r="AU95" t="s">
        <v>4</v>
      </c>
      <c r="AV95">
        <v>0</v>
      </c>
      <c r="AW95">
        <v>2</v>
      </c>
      <c r="AX95">
        <v>70337183</v>
      </c>
      <c r="AY95">
        <v>1</v>
      </c>
      <c r="AZ95">
        <v>0</v>
      </c>
      <c r="BA95">
        <v>90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ROUND(Y95*Source!I61,9)</f>
        <v>6.0800000000000003E-4</v>
      </c>
      <c r="CY95">
        <f>AA95</f>
        <v>13609.41</v>
      </c>
      <c r="CZ95">
        <f>AE95</f>
        <v>13609.41</v>
      </c>
      <c r="DA95">
        <f>AI95</f>
        <v>1</v>
      </c>
      <c r="DB95">
        <f t="shared" si="34"/>
        <v>2.72</v>
      </c>
      <c r="DC95">
        <f t="shared" si="35"/>
        <v>0</v>
      </c>
      <c r="DD95" t="s">
        <v>4</v>
      </c>
      <c r="DE95" t="s">
        <v>4</v>
      </c>
      <c r="DF95">
        <f t="shared" si="36"/>
        <v>8.27</v>
      </c>
      <c r="DG95">
        <f t="shared" si="31"/>
        <v>0</v>
      </c>
      <c r="DH95">
        <f t="shared" si="32"/>
        <v>0</v>
      </c>
      <c r="DI95">
        <f t="shared" si="27"/>
        <v>0</v>
      </c>
      <c r="DJ95">
        <f>DF95</f>
        <v>8.27</v>
      </c>
      <c r="DK95">
        <v>0</v>
      </c>
      <c r="DL95" t="s">
        <v>4</v>
      </c>
      <c r="DM95">
        <v>0</v>
      </c>
      <c r="DN95" t="s">
        <v>4</v>
      </c>
      <c r="DO95">
        <v>0</v>
      </c>
    </row>
    <row r="96" spans="1:119">
      <c r="A96">
        <f>ROW(Source!A62)</f>
        <v>62</v>
      </c>
      <c r="B96">
        <v>70335976</v>
      </c>
      <c r="C96">
        <v>70337162</v>
      </c>
      <c r="D96">
        <v>69275358</v>
      </c>
      <c r="E96">
        <v>1075</v>
      </c>
      <c r="F96">
        <v>1</v>
      </c>
      <c r="G96">
        <v>1075</v>
      </c>
      <c r="H96">
        <v>1</v>
      </c>
      <c r="I96" t="s">
        <v>322</v>
      </c>
      <c r="J96" t="s">
        <v>4</v>
      </c>
      <c r="K96" t="s">
        <v>323</v>
      </c>
      <c r="L96">
        <v>1191</v>
      </c>
      <c r="N96">
        <v>1013</v>
      </c>
      <c r="O96" t="s">
        <v>324</v>
      </c>
      <c r="P96" t="s">
        <v>324</v>
      </c>
      <c r="Q96">
        <v>1</v>
      </c>
      <c r="W96">
        <v>0</v>
      </c>
      <c r="X96">
        <v>476480486</v>
      </c>
      <c r="Y96">
        <f t="shared" si="33"/>
        <v>135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4</v>
      </c>
      <c r="AT96">
        <v>135</v>
      </c>
      <c r="AU96" t="s">
        <v>4</v>
      </c>
      <c r="AV96">
        <v>1</v>
      </c>
      <c r="AW96">
        <v>2</v>
      </c>
      <c r="AX96">
        <v>70337174</v>
      </c>
      <c r="AY96">
        <v>1</v>
      </c>
      <c r="AZ96">
        <v>0</v>
      </c>
      <c r="BA96">
        <v>92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U96">
        <f>ROUND(AT96*Source!I62*AH96*AL96,2)</f>
        <v>0</v>
      </c>
      <c r="CV96">
        <f>ROUND(Y96*Source!I62,9)</f>
        <v>410.4</v>
      </c>
      <c r="CW96">
        <v>0</v>
      </c>
      <c r="CX96">
        <f>ROUND(Y96*Source!I62,9)</f>
        <v>410.4</v>
      </c>
      <c r="CY96">
        <f>AD96</f>
        <v>0</v>
      </c>
      <c r="CZ96">
        <f>AH96</f>
        <v>0</v>
      </c>
      <c r="DA96">
        <f>AL96</f>
        <v>1</v>
      </c>
      <c r="DB96">
        <f t="shared" si="34"/>
        <v>0</v>
      </c>
      <c r="DC96">
        <f t="shared" si="35"/>
        <v>0</v>
      </c>
      <c r="DD96" t="s">
        <v>4</v>
      </c>
      <c r="DE96" t="s">
        <v>4</v>
      </c>
      <c r="DF96">
        <f t="shared" si="36"/>
        <v>0</v>
      </c>
      <c r="DG96">
        <f t="shared" si="31"/>
        <v>0</v>
      </c>
      <c r="DH96">
        <f t="shared" si="32"/>
        <v>0</v>
      </c>
      <c r="DI96">
        <f t="shared" si="27"/>
        <v>0</v>
      </c>
      <c r="DJ96">
        <f>DI96</f>
        <v>0</v>
      </c>
      <c r="DK96">
        <v>0</v>
      </c>
      <c r="DL96" t="s">
        <v>4</v>
      </c>
      <c r="DM96">
        <v>0</v>
      </c>
      <c r="DN96" t="s">
        <v>4</v>
      </c>
      <c r="DO96">
        <v>0</v>
      </c>
    </row>
    <row r="97" spans="1:119">
      <c r="A97">
        <f>ROW(Source!A62)</f>
        <v>62</v>
      </c>
      <c r="B97">
        <v>70335976</v>
      </c>
      <c r="C97">
        <v>70337162</v>
      </c>
      <c r="D97">
        <v>69364183</v>
      </c>
      <c r="E97">
        <v>1</v>
      </c>
      <c r="F97">
        <v>1</v>
      </c>
      <c r="G97">
        <v>1075</v>
      </c>
      <c r="H97">
        <v>2</v>
      </c>
      <c r="I97" t="s">
        <v>387</v>
      </c>
      <c r="J97" t="s">
        <v>388</v>
      </c>
      <c r="K97" t="s">
        <v>389</v>
      </c>
      <c r="L97">
        <v>1368</v>
      </c>
      <c r="N97">
        <v>1011</v>
      </c>
      <c r="O97" t="s">
        <v>328</v>
      </c>
      <c r="P97" t="s">
        <v>328</v>
      </c>
      <c r="Q97">
        <v>1</v>
      </c>
      <c r="W97">
        <v>0</v>
      </c>
      <c r="X97">
        <v>639019173</v>
      </c>
      <c r="Y97">
        <f t="shared" si="33"/>
        <v>8</v>
      </c>
      <c r="AA97">
        <v>0</v>
      </c>
      <c r="AB97">
        <v>275.86</v>
      </c>
      <c r="AC97">
        <v>0</v>
      </c>
      <c r="AD97">
        <v>0</v>
      </c>
      <c r="AE97">
        <v>0</v>
      </c>
      <c r="AF97">
        <v>24.95</v>
      </c>
      <c r="AG97">
        <v>0</v>
      </c>
      <c r="AH97">
        <v>0</v>
      </c>
      <c r="AI97">
        <v>1</v>
      </c>
      <c r="AJ97">
        <v>10.56</v>
      </c>
      <c r="AK97">
        <v>46.67</v>
      </c>
      <c r="AL97">
        <v>1</v>
      </c>
      <c r="AM97">
        <v>2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4</v>
      </c>
      <c r="AT97">
        <v>8</v>
      </c>
      <c r="AU97" t="s">
        <v>4</v>
      </c>
      <c r="AV97">
        <v>0</v>
      </c>
      <c r="AW97">
        <v>2</v>
      </c>
      <c r="AX97">
        <v>70337175</v>
      </c>
      <c r="AY97">
        <v>1</v>
      </c>
      <c r="AZ97">
        <v>0</v>
      </c>
      <c r="BA97">
        <v>93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f>ROUND(Y97*Source!I62*DO97,9)</f>
        <v>0</v>
      </c>
      <c r="CX97">
        <f>ROUND(Y97*Source!I62,9)</f>
        <v>24.32</v>
      </c>
      <c r="CY97">
        <f t="shared" ref="CY97:CY102" si="41">AB97</f>
        <v>275.86</v>
      </c>
      <c r="CZ97">
        <f t="shared" ref="CZ97:CZ102" si="42">AF97</f>
        <v>24.95</v>
      </c>
      <c r="DA97">
        <f t="shared" ref="DA97:DA102" si="43">AJ97</f>
        <v>10.56</v>
      </c>
      <c r="DB97">
        <f t="shared" si="34"/>
        <v>199.6</v>
      </c>
      <c r="DC97">
        <f t="shared" si="35"/>
        <v>0</v>
      </c>
      <c r="DD97" t="s">
        <v>4</v>
      </c>
      <c r="DE97" t="s">
        <v>4</v>
      </c>
      <c r="DF97">
        <f t="shared" si="36"/>
        <v>0</v>
      </c>
      <c r="DG97">
        <f t="shared" ref="DG97:DG102" si="44">ROUND(ROUND(AF97*AJ97,2)*CX97,2)</f>
        <v>6407.59</v>
      </c>
      <c r="DH97">
        <f t="shared" ref="DH97:DH102" si="45">ROUND(ROUND(AG97*AK97,2)*CX97,2)</f>
        <v>0</v>
      </c>
      <c r="DI97">
        <f t="shared" si="27"/>
        <v>0</v>
      </c>
      <c r="DJ97">
        <f t="shared" ref="DJ97:DJ102" si="46">DG97</f>
        <v>6407.59</v>
      </c>
      <c r="DK97">
        <v>0</v>
      </c>
      <c r="DL97" t="s">
        <v>4</v>
      </c>
      <c r="DM97">
        <v>0</v>
      </c>
      <c r="DN97" t="s">
        <v>4</v>
      </c>
      <c r="DO97">
        <v>0</v>
      </c>
    </row>
    <row r="98" spans="1:119">
      <c r="A98">
        <f>ROW(Source!A62)</f>
        <v>62</v>
      </c>
      <c r="B98">
        <v>70335976</v>
      </c>
      <c r="C98">
        <v>70337162</v>
      </c>
      <c r="D98">
        <v>69364244</v>
      </c>
      <c r="E98">
        <v>1</v>
      </c>
      <c r="F98">
        <v>1</v>
      </c>
      <c r="G98">
        <v>1075</v>
      </c>
      <c r="H98">
        <v>2</v>
      </c>
      <c r="I98" t="s">
        <v>390</v>
      </c>
      <c r="J98" t="s">
        <v>391</v>
      </c>
      <c r="K98" t="s">
        <v>392</v>
      </c>
      <c r="L98">
        <v>1368</v>
      </c>
      <c r="N98">
        <v>1011</v>
      </c>
      <c r="O98" t="s">
        <v>328</v>
      </c>
      <c r="P98" t="s">
        <v>328</v>
      </c>
      <c r="Q98">
        <v>1</v>
      </c>
      <c r="W98">
        <v>0</v>
      </c>
      <c r="X98">
        <v>950171557</v>
      </c>
      <c r="Y98">
        <f t="shared" si="33"/>
        <v>2</v>
      </c>
      <c r="AA98">
        <v>0</v>
      </c>
      <c r="AB98">
        <v>46.6</v>
      </c>
      <c r="AC98">
        <v>0</v>
      </c>
      <c r="AD98">
        <v>0</v>
      </c>
      <c r="AE98">
        <v>0</v>
      </c>
      <c r="AF98">
        <v>4.6900000000000004</v>
      </c>
      <c r="AG98">
        <v>0</v>
      </c>
      <c r="AH98">
        <v>0</v>
      </c>
      <c r="AI98">
        <v>1</v>
      </c>
      <c r="AJ98">
        <v>9.49</v>
      </c>
      <c r="AK98">
        <v>46.67</v>
      </c>
      <c r="AL98">
        <v>1</v>
      </c>
      <c r="AM98">
        <v>2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4</v>
      </c>
      <c r="AT98">
        <v>2</v>
      </c>
      <c r="AU98" t="s">
        <v>4</v>
      </c>
      <c r="AV98">
        <v>0</v>
      </c>
      <c r="AW98">
        <v>2</v>
      </c>
      <c r="AX98">
        <v>70337176</v>
      </c>
      <c r="AY98">
        <v>1</v>
      </c>
      <c r="AZ98">
        <v>0</v>
      </c>
      <c r="BA98">
        <v>94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f>ROUND(Y98*Source!I62*DO98,9)</f>
        <v>0</v>
      </c>
      <c r="CX98">
        <f>ROUND(Y98*Source!I62,9)</f>
        <v>6.08</v>
      </c>
      <c r="CY98">
        <f t="shared" si="41"/>
        <v>46.6</v>
      </c>
      <c r="CZ98">
        <f t="shared" si="42"/>
        <v>4.6900000000000004</v>
      </c>
      <c r="DA98">
        <f t="shared" si="43"/>
        <v>9.49</v>
      </c>
      <c r="DB98">
        <f t="shared" si="34"/>
        <v>9.3800000000000008</v>
      </c>
      <c r="DC98">
        <f t="shared" si="35"/>
        <v>0</v>
      </c>
      <c r="DD98" t="s">
        <v>4</v>
      </c>
      <c r="DE98" t="s">
        <v>4</v>
      </c>
      <c r="DF98">
        <f t="shared" si="36"/>
        <v>0</v>
      </c>
      <c r="DG98">
        <f t="shared" si="44"/>
        <v>270.62</v>
      </c>
      <c r="DH98">
        <f t="shared" si="45"/>
        <v>0</v>
      </c>
      <c r="DI98">
        <f t="shared" si="27"/>
        <v>0</v>
      </c>
      <c r="DJ98">
        <f t="shared" si="46"/>
        <v>270.62</v>
      </c>
      <c r="DK98">
        <v>0</v>
      </c>
      <c r="DL98" t="s">
        <v>4</v>
      </c>
      <c r="DM98">
        <v>0</v>
      </c>
      <c r="DN98" t="s">
        <v>4</v>
      </c>
      <c r="DO98">
        <v>0</v>
      </c>
    </row>
    <row r="99" spans="1:119">
      <c r="A99">
        <f>ROW(Source!A62)</f>
        <v>62</v>
      </c>
      <c r="B99">
        <v>70335976</v>
      </c>
      <c r="C99">
        <v>70337162</v>
      </c>
      <c r="D99">
        <v>69364382</v>
      </c>
      <c r="E99">
        <v>1</v>
      </c>
      <c r="F99">
        <v>1</v>
      </c>
      <c r="G99">
        <v>1075</v>
      </c>
      <c r="H99">
        <v>2</v>
      </c>
      <c r="I99" t="s">
        <v>393</v>
      </c>
      <c r="J99" t="s">
        <v>394</v>
      </c>
      <c r="K99" t="s">
        <v>395</v>
      </c>
      <c r="L99">
        <v>1368</v>
      </c>
      <c r="N99">
        <v>1011</v>
      </c>
      <c r="O99" t="s">
        <v>328</v>
      </c>
      <c r="P99" t="s">
        <v>328</v>
      </c>
      <c r="Q99">
        <v>1</v>
      </c>
      <c r="W99">
        <v>0</v>
      </c>
      <c r="X99">
        <v>-767597446</v>
      </c>
      <c r="Y99">
        <f t="shared" si="33"/>
        <v>30</v>
      </c>
      <c r="AA99">
        <v>0</v>
      </c>
      <c r="AB99">
        <v>59.59</v>
      </c>
      <c r="AC99">
        <v>0</v>
      </c>
      <c r="AD99">
        <v>0</v>
      </c>
      <c r="AE99">
        <v>0</v>
      </c>
      <c r="AF99">
        <v>6.1</v>
      </c>
      <c r="AG99">
        <v>0</v>
      </c>
      <c r="AH99">
        <v>0</v>
      </c>
      <c r="AI99">
        <v>1</v>
      </c>
      <c r="AJ99">
        <v>9.33</v>
      </c>
      <c r="AK99">
        <v>46.67</v>
      </c>
      <c r="AL99">
        <v>1</v>
      </c>
      <c r="AM99">
        <v>2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4</v>
      </c>
      <c r="AT99">
        <v>30</v>
      </c>
      <c r="AU99" t="s">
        <v>4</v>
      </c>
      <c r="AV99">
        <v>0</v>
      </c>
      <c r="AW99">
        <v>2</v>
      </c>
      <c r="AX99">
        <v>70337177</v>
      </c>
      <c r="AY99">
        <v>1</v>
      </c>
      <c r="AZ99">
        <v>0</v>
      </c>
      <c r="BA99">
        <v>95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f>ROUND(Y99*Source!I62*DO99,9)</f>
        <v>0</v>
      </c>
      <c r="CX99">
        <f>ROUND(Y99*Source!I62,9)</f>
        <v>91.2</v>
      </c>
      <c r="CY99">
        <f t="shared" si="41"/>
        <v>59.59</v>
      </c>
      <c r="CZ99">
        <f t="shared" si="42"/>
        <v>6.1</v>
      </c>
      <c r="DA99">
        <f t="shared" si="43"/>
        <v>9.33</v>
      </c>
      <c r="DB99">
        <f t="shared" si="34"/>
        <v>183</v>
      </c>
      <c r="DC99">
        <f t="shared" si="35"/>
        <v>0</v>
      </c>
      <c r="DD99" t="s">
        <v>4</v>
      </c>
      <c r="DE99" t="s">
        <v>4</v>
      </c>
      <c r="DF99">
        <f t="shared" si="36"/>
        <v>0</v>
      </c>
      <c r="DG99">
        <f t="shared" si="44"/>
        <v>5190.1899999999996</v>
      </c>
      <c r="DH99">
        <f t="shared" si="45"/>
        <v>0</v>
      </c>
      <c r="DI99">
        <f t="shared" si="27"/>
        <v>0</v>
      </c>
      <c r="DJ99">
        <f t="shared" si="46"/>
        <v>5190.1899999999996</v>
      </c>
      <c r="DK99">
        <v>0</v>
      </c>
      <c r="DL99" t="s">
        <v>4</v>
      </c>
      <c r="DM99">
        <v>0</v>
      </c>
      <c r="DN99" t="s">
        <v>4</v>
      </c>
      <c r="DO99">
        <v>0</v>
      </c>
    </row>
    <row r="100" spans="1:119">
      <c r="A100">
        <f>ROW(Source!A62)</f>
        <v>62</v>
      </c>
      <c r="B100">
        <v>70335976</v>
      </c>
      <c r="C100">
        <v>70337162</v>
      </c>
      <c r="D100">
        <v>69364509</v>
      </c>
      <c r="E100">
        <v>1</v>
      </c>
      <c r="F100">
        <v>1</v>
      </c>
      <c r="G100">
        <v>1075</v>
      </c>
      <c r="H100">
        <v>2</v>
      </c>
      <c r="I100" t="s">
        <v>365</v>
      </c>
      <c r="J100" t="s">
        <v>366</v>
      </c>
      <c r="K100" t="s">
        <v>367</v>
      </c>
      <c r="L100">
        <v>1368</v>
      </c>
      <c r="N100">
        <v>1011</v>
      </c>
      <c r="O100" t="s">
        <v>328</v>
      </c>
      <c r="P100" t="s">
        <v>328</v>
      </c>
      <c r="Q100">
        <v>1</v>
      </c>
      <c r="W100">
        <v>0</v>
      </c>
      <c r="X100">
        <v>322366203</v>
      </c>
      <c r="Y100">
        <f t="shared" si="33"/>
        <v>0.02</v>
      </c>
      <c r="AA100">
        <v>0</v>
      </c>
      <c r="AB100">
        <v>1308.57</v>
      </c>
      <c r="AC100">
        <v>616.66</v>
      </c>
      <c r="AD100">
        <v>0</v>
      </c>
      <c r="AE100">
        <v>0</v>
      </c>
      <c r="AF100">
        <v>83.1</v>
      </c>
      <c r="AG100">
        <v>12.62</v>
      </c>
      <c r="AH100">
        <v>0</v>
      </c>
      <c r="AI100">
        <v>1</v>
      </c>
      <c r="AJ100">
        <v>15.04</v>
      </c>
      <c r="AK100">
        <v>46.67</v>
      </c>
      <c r="AL100">
        <v>1</v>
      </c>
      <c r="AM100">
        <v>2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4</v>
      </c>
      <c r="AT100">
        <v>0.02</v>
      </c>
      <c r="AU100" t="s">
        <v>4</v>
      </c>
      <c r="AV100">
        <v>0</v>
      </c>
      <c r="AW100">
        <v>2</v>
      </c>
      <c r="AX100">
        <v>70337178</v>
      </c>
      <c r="AY100">
        <v>1</v>
      </c>
      <c r="AZ100">
        <v>0</v>
      </c>
      <c r="BA100">
        <v>96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f>ROUND(Y100*Source!I62*DO100,9)</f>
        <v>0</v>
      </c>
      <c r="CX100">
        <f>ROUND(Y100*Source!I62,9)</f>
        <v>6.08E-2</v>
      </c>
      <c r="CY100">
        <f t="shared" si="41"/>
        <v>1308.57</v>
      </c>
      <c r="CZ100">
        <f t="shared" si="42"/>
        <v>83.1</v>
      </c>
      <c r="DA100">
        <f t="shared" si="43"/>
        <v>15.04</v>
      </c>
      <c r="DB100">
        <f t="shared" si="34"/>
        <v>1.66</v>
      </c>
      <c r="DC100">
        <f t="shared" si="35"/>
        <v>0.25</v>
      </c>
      <c r="DD100" t="s">
        <v>4</v>
      </c>
      <c r="DE100" t="s">
        <v>4</v>
      </c>
      <c r="DF100">
        <f t="shared" si="36"/>
        <v>0</v>
      </c>
      <c r="DG100">
        <f t="shared" si="44"/>
        <v>75.989999999999995</v>
      </c>
      <c r="DH100">
        <f t="shared" si="45"/>
        <v>35.81</v>
      </c>
      <c r="DI100">
        <f t="shared" si="27"/>
        <v>0</v>
      </c>
      <c r="DJ100">
        <f t="shared" si="46"/>
        <v>75.989999999999995</v>
      </c>
      <c r="DK100">
        <v>0</v>
      </c>
      <c r="DL100" t="s">
        <v>4</v>
      </c>
      <c r="DM100">
        <v>0</v>
      </c>
      <c r="DN100" t="s">
        <v>4</v>
      </c>
      <c r="DO100">
        <v>0</v>
      </c>
    </row>
    <row r="101" spans="1:119">
      <c r="A101">
        <f>ROW(Source!A62)</f>
        <v>62</v>
      </c>
      <c r="B101">
        <v>70335976</v>
      </c>
      <c r="C101">
        <v>70337162</v>
      </c>
      <c r="D101">
        <v>69364627</v>
      </c>
      <c r="E101">
        <v>1</v>
      </c>
      <c r="F101">
        <v>1</v>
      </c>
      <c r="G101">
        <v>1075</v>
      </c>
      <c r="H101">
        <v>2</v>
      </c>
      <c r="I101" t="s">
        <v>396</v>
      </c>
      <c r="J101" t="s">
        <v>397</v>
      </c>
      <c r="K101" t="s">
        <v>398</v>
      </c>
      <c r="L101">
        <v>1368</v>
      </c>
      <c r="N101">
        <v>1011</v>
      </c>
      <c r="O101" t="s">
        <v>328</v>
      </c>
      <c r="P101" t="s">
        <v>328</v>
      </c>
      <c r="Q101">
        <v>1</v>
      </c>
      <c r="W101">
        <v>0</v>
      </c>
      <c r="X101">
        <v>1391898224</v>
      </c>
      <c r="Y101">
        <f t="shared" si="33"/>
        <v>3</v>
      </c>
      <c r="AA101">
        <v>0</v>
      </c>
      <c r="AB101">
        <v>7.44</v>
      </c>
      <c r="AC101">
        <v>0</v>
      </c>
      <c r="AD101">
        <v>0</v>
      </c>
      <c r="AE101">
        <v>0</v>
      </c>
      <c r="AF101">
        <v>0.8</v>
      </c>
      <c r="AG101">
        <v>0</v>
      </c>
      <c r="AH101">
        <v>0</v>
      </c>
      <c r="AI101">
        <v>1</v>
      </c>
      <c r="AJ101">
        <v>8.8800000000000008</v>
      </c>
      <c r="AK101">
        <v>46.67</v>
      </c>
      <c r="AL101">
        <v>1</v>
      </c>
      <c r="AM101">
        <v>2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4</v>
      </c>
      <c r="AT101">
        <v>3</v>
      </c>
      <c r="AU101" t="s">
        <v>4</v>
      </c>
      <c r="AV101">
        <v>0</v>
      </c>
      <c r="AW101">
        <v>2</v>
      </c>
      <c r="AX101">
        <v>70337180</v>
      </c>
      <c r="AY101">
        <v>1</v>
      </c>
      <c r="AZ101">
        <v>0</v>
      </c>
      <c r="BA101">
        <v>97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f>ROUND(Y101*Source!I62*DO101,9)</f>
        <v>0</v>
      </c>
      <c r="CX101">
        <f>ROUND(Y101*Source!I62,9)</f>
        <v>9.1199999999999992</v>
      </c>
      <c r="CY101">
        <f t="shared" si="41"/>
        <v>7.44</v>
      </c>
      <c r="CZ101">
        <f t="shared" si="42"/>
        <v>0.8</v>
      </c>
      <c r="DA101">
        <f t="shared" si="43"/>
        <v>8.8800000000000008</v>
      </c>
      <c r="DB101">
        <f t="shared" si="34"/>
        <v>2.4</v>
      </c>
      <c r="DC101">
        <f t="shared" si="35"/>
        <v>0</v>
      </c>
      <c r="DD101" t="s">
        <v>4</v>
      </c>
      <c r="DE101" t="s">
        <v>4</v>
      </c>
      <c r="DF101">
        <f t="shared" si="36"/>
        <v>0</v>
      </c>
      <c r="DG101">
        <f t="shared" si="44"/>
        <v>64.75</v>
      </c>
      <c r="DH101">
        <f t="shared" si="45"/>
        <v>0</v>
      </c>
      <c r="DI101">
        <f t="shared" si="27"/>
        <v>0</v>
      </c>
      <c r="DJ101">
        <f t="shared" si="46"/>
        <v>64.75</v>
      </c>
      <c r="DK101">
        <v>0</v>
      </c>
      <c r="DL101" t="s">
        <v>4</v>
      </c>
      <c r="DM101">
        <v>0</v>
      </c>
      <c r="DN101" t="s">
        <v>4</v>
      </c>
      <c r="DO101">
        <v>0</v>
      </c>
    </row>
    <row r="102" spans="1:119">
      <c r="A102">
        <f>ROW(Source!A62)</f>
        <v>62</v>
      </c>
      <c r="B102">
        <v>70335976</v>
      </c>
      <c r="C102">
        <v>70337162</v>
      </c>
      <c r="D102">
        <v>69363764</v>
      </c>
      <c r="E102">
        <v>1</v>
      </c>
      <c r="F102">
        <v>1</v>
      </c>
      <c r="G102">
        <v>1075</v>
      </c>
      <c r="H102">
        <v>2</v>
      </c>
      <c r="I102" t="s">
        <v>399</v>
      </c>
      <c r="J102" t="s">
        <v>400</v>
      </c>
      <c r="K102" t="s">
        <v>401</v>
      </c>
      <c r="L102">
        <v>1368</v>
      </c>
      <c r="N102">
        <v>1011</v>
      </c>
      <c r="O102" t="s">
        <v>328</v>
      </c>
      <c r="P102" t="s">
        <v>328</v>
      </c>
      <c r="Q102">
        <v>1</v>
      </c>
      <c r="W102">
        <v>0</v>
      </c>
      <c r="X102">
        <v>-633001020</v>
      </c>
      <c r="Y102">
        <f t="shared" si="33"/>
        <v>0.02</v>
      </c>
      <c r="AA102">
        <v>0</v>
      </c>
      <c r="AB102">
        <v>2429.3000000000002</v>
      </c>
      <c r="AC102">
        <v>827.26</v>
      </c>
      <c r="AD102">
        <v>0</v>
      </c>
      <c r="AE102">
        <v>0</v>
      </c>
      <c r="AF102">
        <v>179.17</v>
      </c>
      <c r="AG102">
        <v>16.93</v>
      </c>
      <c r="AH102">
        <v>0</v>
      </c>
      <c r="AI102">
        <v>1</v>
      </c>
      <c r="AJ102">
        <v>12.95</v>
      </c>
      <c r="AK102">
        <v>46.67</v>
      </c>
      <c r="AL102">
        <v>1</v>
      </c>
      <c r="AM102">
        <v>2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4</v>
      </c>
      <c r="AT102">
        <v>0.02</v>
      </c>
      <c r="AU102" t="s">
        <v>4</v>
      </c>
      <c r="AV102">
        <v>0</v>
      </c>
      <c r="AW102">
        <v>2</v>
      </c>
      <c r="AX102">
        <v>70337179</v>
      </c>
      <c r="AY102">
        <v>1</v>
      </c>
      <c r="AZ102">
        <v>0</v>
      </c>
      <c r="BA102">
        <v>98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f>ROUND(Y102*Source!I62*DO102,9)</f>
        <v>0</v>
      </c>
      <c r="CX102">
        <f>ROUND(Y102*Source!I62,9)</f>
        <v>6.08E-2</v>
      </c>
      <c r="CY102">
        <f t="shared" si="41"/>
        <v>2429.3000000000002</v>
      </c>
      <c r="CZ102">
        <f t="shared" si="42"/>
        <v>179.17</v>
      </c>
      <c r="DA102">
        <f t="shared" si="43"/>
        <v>12.95</v>
      </c>
      <c r="DB102">
        <f t="shared" si="34"/>
        <v>3.58</v>
      </c>
      <c r="DC102">
        <f t="shared" si="35"/>
        <v>0.34</v>
      </c>
      <c r="DD102" t="s">
        <v>4</v>
      </c>
      <c r="DE102" t="s">
        <v>4</v>
      </c>
      <c r="DF102">
        <f t="shared" si="36"/>
        <v>0</v>
      </c>
      <c r="DG102">
        <f t="shared" si="44"/>
        <v>141.07</v>
      </c>
      <c r="DH102">
        <f t="shared" si="45"/>
        <v>48.04</v>
      </c>
      <c r="DI102">
        <f t="shared" si="27"/>
        <v>0</v>
      </c>
      <c r="DJ102">
        <f t="shared" si="46"/>
        <v>141.07</v>
      </c>
      <c r="DK102">
        <v>0</v>
      </c>
      <c r="DL102" t="s">
        <v>4</v>
      </c>
      <c r="DM102">
        <v>0</v>
      </c>
      <c r="DN102" t="s">
        <v>4</v>
      </c>
      <c r="DO102">
        <v>0</v>
      </c>
    </row>
    <row r="103" spans="1:119">
      <c r="A103">
        <f>ROW(Source!A62)</f>
        <v>62</v>
      </c>
      <c r="B103">
        <v>70335976</v>
      </c>
      <c r="C103">
        <v>70337162</v>
      </c>
      <c r="D103">
        <v>69333737</v>
      </c>
      <c r="E103">
        <v>1</v>
      </c>
      <c r="F103">
        <v>1</v>
      </c>
      <c r="G103">
        <v>1075</v>
      </c>
      <c r="H103">
        <v>3</v>
      </c>
      <c r="I103" t="s">
        <v>372</v>
      </c>
      <c r="J103" t="s">
        <v>373</v>
      </c>
      <c r="K103" t="s">
        <v>374</v>
      </c>
      <c r="L103">
        <v>1346</v>
      </c>
      <c r="N103">
        <v>1009</v>
      </c>
      <c r="O103" t="s">
        <v>170</v>
      </c>
      <c r="P103" t="s">
        <v>170</v>
      </c>
      <c r="Q103">
        <v>1</v>
      </c>
      <c r="W103">
        <v>0</v>
      </c>
      <c r="X103">
        <v>719199267</v>
      </c>
      <c r="Y103">
        <f t="shared" si="33"/>
        <v>0.8</v>
      </c>
      <c r="AA103">
        <v>49.54</v>
      </c>
      <c r="AB103">
        <v>0</v>
      </c>
      <c r="AC103">
        <v>0</v>
      </c>
      <c r="AD103">
        <v>0</v>
      </c>
      <c r="AE103">
        <v>1.61</v>
      </c>
      <c r="AF103">
        <v>0</v>
      </c>
      <c r="AG103">
        <v>0</v>
      </c>
      <c r="AH103">
        <v>0</v>
      </c>
      <c r="AI103">
        <v>30.77</v>
      </c>
      <c r="AJ103">
        <v>1</v>
      </c>
      <c r="AK103">
        <v>1</v>
      </c>
      <c r="AL103">
        <v>1</v>
      </c>
      <c r="AM103">
        <v>2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4</v>
      </c>
      <c r="AT103">
        <v>0.8</v>
      </c>
      <c r="AU103" t="s">
        <v>4</v>
      </c>
      <c r="AV103">
        <v>0</v>
      </c>
      <c r="AW103">
        <v>2</v>
      </c>
      <c r="AX103">
        <v>70337181</v>
      </c>
      <c r="AY103">
        <v>1</v>
      </c>
      <c r="AZ103">
        <v>0</v>
      </c>
      <c r="BA103">
        <v>99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ROUND(Y103*Source!I62,9)</f>
        <v>2.4319999999999999</v>
      </c>
      <c r="CY103">
        <f>AA103</f>
        <v>49.54</v>
      </c>
      <c r="CZ103">
        <f>AE103</f>
        <v>1.61</v>
      </c>
      <c r="DA103">
        <f>AI103</f>
        <v>30.77</v>
      </c>
      <c r="DB103">
        <f t="shared" si="34"/>
        <v>1.29</v>
      </c>
      <c r="DC103">
        <f t="shared" si="35"/>
        <v>0</v>
      </c>
      <c r="DD103" t="s">
        <v>4</v>
      </c>
      <c r="DE103" t="s">
        <v>4</v>
      </c>
      <c r="DF103">
        <f>ROUND(ROUND(AE103*AI103,2)*CX103,2)</f>
        <v>120.48</v>
      </c>
      <c r="DG103">
        <f t="shared" ref="DG103:DG126" si="47">ROUND(ROUND(AF103,2)*CX103,2)</f>
        <v>0</v>
      </c>
      <c r="DH103">
        <f t="shared" ref="DH103:DH126" si="48">ROUND(ROUND(AG103,2)*CX103,2)</f>
        <v>0</v>
      </c>
      <c r="DI103">
        <f t="shared" si="27"/>
        <v>0</v>
      </c>
      <c r="DJ103">
        <f>DF103</f>
        <v>120.48</v>
      </c>
      <c r="DK103">
        <v>0</v>
      </c>
      <c r="DL103" t="s">
        <v>4</v>
      </c>
      <c r="DM103">
        <v>0</v>
      </c>
      <c r="DN103" t="s">
        <v>4</v>
      </c>
      <c r="DO103">
        <v>0</v>
      </c>
    </row>
    <row r="104" spans="1:119">
      <c r="A104">
        <f>ROW(Source!A62)</f>
        <v>62</v>
      </c>
      <c r="B104">
        <v>70335976</v>
      </c>
      <c r="C104">
        <v>70337162</v>
      </c>
      <c r="D104">
        <v>69335086</v>
      </c>
      <c r="E104">
        <v>1</v>
      </c>
      <c r="F104">
        <v>1</v>
      </c>
      <c r="G104">
        <v>1075</v>
      </c>
      <c r="H104">
        <v>3</v>
      </c>
      <c r="I104" t="s">
        <v>113</v>
      </c>
      <c r="J104" t="s">
        <v>114</v>
      </c>
      <c r="K104" t="s">
        <v>592</v>
      </c>
      <c r="L104">
        <v>1348</v>
      </c>
      <c r="N104">
        <v>1009</v>
      </c>
      <c r="O104" t="s">
        <v>94</v>
      </c>
      <c r="P104" t="s">
        <v>94</v>
      </c>
      <c r="Q104">
        <v>1000</v>
      </c>
      <c r="W104">
        <v>0</v>
      </c>
      <c r="X104">
        <v>977808223</v>
      </c>
      <c r="Y104">
        <f t="shared" si="33"/>
        <v>0.15</v>
      </c>
      <c r="AA104">
        <v>411987.65</v>
      </c>
      <c r="AB104">
        <v>0</v>
      </c>
      <c r="AC104">
        <v>0</v>
      </c>
      <c r="AD104">
        <v>0</v>
      </c>
      <c r="AE104">
        <v>201954.73</v>
      </c>
      <c r="AF104">
        <v>0</v>
      </c>
      <c r="AG104">
        <v>0</v>
      </c>
      <c r="AH104">
        <v>0</v>
      </c>
      <c r="AI104">
        <v>2.04</v>
      </c>
      <c r="AJ104">
        <v>1</v>
      </c>
      <c r="AK104">
        <v>1</v>
      </c>
      <c r="AL104">
        <v>1</v>
      </c>
      <c r="AM104">
        <v>0</v>
      </c>
      <c r="AN104">
        <v>0</v>
      </c>
      <c r="AO104">
        <v>0</v>
      </c>
      <c r="AP104">
        <v>1</v>
      </c>
      <c r="AQ104">
        <v>0</v>
      </c>
      <c r="AR104">
        <v>0</v>
      </c>
      <c r="AS104" t="s">
        <v>4</v>
      </c>
      <c r="AT104">
        <v>0.15</v>
      </c>
      <c r="AU104" t="s">
        <v>4</v>
      </c>
      <c r="AV104">
        <v>0</v>
      </c>
      <c r="AW104">
        <v>1</v>
      </c>
      <c r="AX104">
        <v>-1</v>
      </c>
      <c r="AY104">
        <v>0</v>
      </c>
      <c r="AZ104">
        <v>0</v>
      </c>
      <c r="BA104" t="s">
        <v>4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V104">
        <v>0</v>
      </c>
      <c r="CW104">
        <v>0</v>
      </c>
      <c r="CX104">
        <f>ROUND(Y104*Source!I62,9)</f>
        <v>0.45600000000000002</v>
      </c>
      <c r="CY104">
        <f>AA104</f>
        <v>411987.65</v>
      </c>
      <c r="CZ104">
        <f>AE104</f>
        <v>201954.73</v>
      </c>
      <c r="DA104">
        <f>AI104</f>
        <v>2.04</v>
      </c>
      <c r="DB104">
        <f t="shared" si="34"/>
        <v>30293.21</v>
      </c>
      <c r="DC104">
        <f t="shared" si="35"/>
        <v>0</v>
      </c>
      <c r="DD104" t="s">
        <v>4</v>
      </c>
      <c r="DE104" t="s">
        <v>4</v>
      </c>
      <c r="DF104">
        <f>ROUND(ROUND(AE104*AI104,2)*CX104,2)</f>
        <v>187866.37</v>
      </c>
      <c r="DG104">
        <f t="shared" si="47"/>
        <v>0</v>
      </c>
      <c r="DH104">
        <f t="shared" si="48"/>
        <v>0</v>
      </c>
      <c r="DI104">
        <f t="shared" si="27"/>
        <v>0</v>
      </c>
      <c r="DJ104">
        <f>DF104</f>
        <v>187866.37</v>
      </c>
      <c r="DK104">
        <v>0</v>
      </c>
      <c r="DL104" t="s">
        <v>4</v>
      </c>
      <c r="DM104">
        <v>0</v>
      </c>
      <c r="DN104" t="s">
        <v>4</v>
      </c>
      <c r="DO104">
        <v>0</v>
      </c>
    </row>
    <row r="105" spans="1:119">
      <c r="A105">
        <f>ROW(Source!A62)</f>
        <v>62</v>
      </c>
      <c r="B105">
        <v>70335976</v>
      </c>
      <c r="C105">
        <v>70337162</v>
      </c>
      <c r="D105">
        <v>69334221</v>
      </c>
      <c r="E105">
        <v>1</v>
      </c>
      <c r="F105">
        <v>1</v>
      </c>
      <c r="G105">
        <v>1075</v>
      </c>
      <c r="H105">
        <v>3</v>
      </c>
      <c r="I105" t="s">
        <v>402</v>
      </c>
      <c r="J105" t="s">
        <v>403</v>
      </c>
      <c r="K105" t="s">
        <v>404</v>
      </c>
      <c r="L105">
        <v>1327</v>
      </c>
      <c r="N105">
        <v>1005</v>
      </c>
      <c r="O105" t="s">
        <v>256</v>
      </c>
      <c r="P105" t="s">
        <v>256</v>
      </c>
      <c r="Q105">
        <v>1</v>
      </c>
      <c r="W105">
        <v>0</v>
      </c>
      <c r="X105">
        <v>-1443810312</v>
      </c>
      <c r="Y105">
        <f t="shared" si="33"/>
        <v>140</v>
      </c>
      <c r="AA105">
        <v>11.86</v>
      </c>
      <c r="AB105">
        <v>0</v>
      </c>
      <c r="AC105">
        <v>0</v>
      </c>
      <c r="AD105">
        <v>0</v>
      </c>
      <c r="AE105">
        <v>3.66</v>
      </c>
      <c r="AF105">
        <v>0</v>
      </c>
      <c r="AG105">
        <v>0</v>
      </c>
      <c r="AH105">
        <v>0</v>
      </c>
      <c r="AI105">
        <v>3.24</v>
      </c>
      <c r="AJ105">
        <v>1</v>
      </c>
      <c r="AK105">
        <v>1</v>
      </c>
      <c r="AL105">
        <v>1</v>
      </c>
      <c r="AM105">
        <v>2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4</v>
      </c>
      <c r="AT105">
        <v>140</v>
      </c>
      <c r="AU105" t="s">
        <v>4</v>
      </c>
      <c r="AV105">
        <v>0</v>
      </c>
      <c r="AW105">
        <v>2</v>
      </c>
      <c r="AX105">
        <v>70337182</v>
      </c>
      <c r="AY105">
        <v>1</v>
      </c>
      <c r="AZ105">
        <v>0</v>
      </c>
      <c r="BA105">
        <v>100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ROUND(Y105*Source!I62,9)</f>
        <v>425.6</v>
      </c>
      <c r="CY105">
        <f>AA105</f>
        <v>11.86</v>
      </c>
      <c r="CZ105">
        <f>AE105</f>
        <v>3.66</v>
      </c>
      <c r="DA105">
        <f>AI105</f>
        <v>3.24</v>
      </c>
      <c r="DB105">
        <f t="shared" si="34"/>
        <v>512.4</v>
      </c>
      <c r="DC105">
        <f t="shared" si="35"/>
        <v>0</v>
      </c>
      <c r="DD105" t="s">
        <v>4</v>
      </c>
      <c r="DE105" t="s">
        <v>4</v>
      </c>
      <c r="DF105">
        <f>ROUND(ROUND(AE105*AI105,2)*CX105,2)</f>
        <v>5047.62</v>
      </c>
      <c r="DG105">
        <f t="shared" si="47"/>
        <v>0</v>
      </c>
      <c r="DH105">
        <f t="shared" si="48"/>
        <v>0</v>
      </c>
      <c r="DI105">
        <f t="shared" si="27"/>
        <v>0</v>
      </c>
      <c r="DJ105">
        <f>DF105</f>
        <v>5047.62</v>
      </c>
      <c r="DK105">
        <v>0</v>
      </c>
      <c r="DL105" t="s">
        <v>4</v>
      </c>
      <c r="DM105">
        <v>0</v>
      </c>
      <c r="DN105" t="s">
        <v>4</v>
      </c>
      <c r="DO105">
        <v>0</v>
      </c>
    </row>
    <row r="106" spans="1:119">
      <c r="A106">
        <f>ROW(Source!A62)</f>
        <v>62</v>
      </c>
      <c r="B106">
        <v>70335976</v>
      </c>
      <c r="C106">
        <v>70337162</v>
      </c>
      <c r="D106">
        <v>69334338</v>
      </c>
      <c r="E106">
        <v>1</v>
      </c>
      <c r="F106">
        <v>1</v>
      </c>
      <c r="G106">
        <v>1075</v>
      </c>
      <c r="H106">
        <v>3</v>
      </c>
      <c r="I106" t="s">
        <v>405</v>
      </c>
      <c r="J106" t="s">
        <v>406</v>
      </c>
      <c r="K106" t="s">
        <v>407</v>
      </c>
      <c r="L106">
        <v>1348</v>
      </c>
      <c r="N106">
        <v>1009</v>
      </c>
      <c r="O106" t="s">
        <v>94</v>
      </c>
      <c r="P106" t="s">
        <v>94</v>
      </c>
      <c r="Q106">
        <v>1000</v>
      </c>
      <c r="W106">
        <v>0</v>
      </c>
      <c r="X106">
        <v>-239817140</v>
      </c>
      <c r="Y106">
        <f t="shared" si="33"/>
        <v>2.0000000000000001E-4</v>
      </c>
      <c r="AA106">
        <v>102342.76</v>
      </c>
      <c r="AB106">
        <v>0</v>
      </c>
      <c r="AC106">
        <v>0</v>
      </c>
      <c r="AD106">
        <v>0</v>
      </c>
      <c r="AE106">
        <v>13609.41</v>
      </c>
      <c r="AF106">
        <v>0</v>
      </c>
      <c r="AG106">
        <v>0</v>
      </c>
      <c r="AH106">
        <v>0</v>
      </c>
      <c r="AI106">
        <v>7.52</v>
      </c>
      <c r="AJ106">
        <v>1</v>
      </c>
      <c r="AK106">
        <v>1</v>
      </c>
      <c r="AL106">
        <v>1</v>
      </c>
      <c r="AM106">
        <v>2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4</v>
      </c>
      <c r="AT106">
        <v>2.0000000000000001E-4</v>
      </c>
      <c r="AU106" t="s">
        <v>4</v>
      </c>
      <c r="AV106">
        <v>0</v>
      </c>
      <c r="AW106">
        <v>2</v>
      </c>
      <c r="AX106">
        <v>70337183</v>
      </c>
      <c r="AY106">
        <v>1</v>
      </c>
      <c r="AZ106">
        <v>0</v>
      </c>
      <c r="BA106">
        <v>101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v>0</v>
      </c>
      <c r="CX106">
        <f>ROUND(Y106*Source!I62,9)</f>
        <v>6.0800000000000003E-4</v>
      </c>
      <c r="CY106">
        <f>AA106</f>
        <v>102342.76</v>
      </c>
      <c r="CZ106">
        <f>AE106</f>
        <v>13609.41</v>
      </c>
      <c r="DA106">
        <f>AI106</f>
        <v>7.52</v>
      </c>
      <c r="DB106">
        <f t="shared" si="34"/>
        <v>2.72</v>
      </c>
      <c r="DC106">
        <f t="shared" si="35"/>
        <v>0</v>
      </c>
      <c r="DD106" t="s">
        <v>4</v>
      </c>
      <c r="DE106" t="s">
        <v>4</v>
      </c>
      <c r="DF106">
        <f>ROUND(ROUND(AE106*AI106,2)*CX106,2)</f>
        <v>62.22</v>
      </c>
      <c r="DG106">
        <f t="shared" si="47"/>
        <v>0</v>
      </c>
      <c r="DH106">
        <f t="shared" si="48"/>
        <v>0</v>
      </c>
      <c r="DI106">
        <f t="shared" si="27"/>
        <v>0</v>
      </c>
      <c r="DJ106">
        <f>DF106</f>
        <v>62.22</v>
      </c>
      <c r="DK106">
        <v>0</v>
      </c>
      <c r="DL106" t="s">
        <v>4</v>
      </c>
      <c r="DM106">
        <v>0</v>
      </c>
      <c r="DN106" t="s">
        <v>4</v>
      </c>
      <c r="DO106">
        <v>0</v>
      </c>
    </row>
    <row r="107" spans="1:119">
      <c r="A107">
        <f>ROW(Source!A65)</f>
        <v>65</v>
      </c>
      <c r="B107">
        <v>70335979</v>
      </c>
      <c r="C107">
        <v>70336290</v>
      </c>
      <c r="D107">
        <v>69275358</v>
      </c>
      <c r="E107">
        <v>1075</v>
      </c>
      <c r="F107">
        <v>1</v>
      </c>
      <c r="G107">
        <v>1075</v>
      </c>
      <c r="H107">
        <v>1</v>
      </c>
      <c r="I107" t="s">
        <v>322</v>
      </c>
      <c r="J107" t="s">
        <v>4</v>
      </c>
      <c r="K107" t="s">
        <v>323</v>
      </c>
      <c r="L107">
        <v>1191</v>
      </c>
      <c r="N107">
        <v>1013</v>
      </c>
      <c r="O107" t="s">
        <v>324</v>
      </c>
      <c r="P107" t="s">
        <v>324</v>
      </c>
      <c r="Q107">
        <v>1</v>
      </c>
      <c r="W107">
        <v>0</v>
      </c>
      <c r="X107">
        <v>476480486</v>
      </c>
      <c r="Y107">
        <f>(AT107*1.1)</f>
        <v>3.3440000000000003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4</v>
      </c>
      <c r="AT107">
        <v>3.04</v>
      </c>
      <c r="AU107" t="s">
        <v>26</v>
      </c>
      <c r="AV107">
        <v>1</v>
      </c>
      <c r="AW107">
        <v>2</v>
      </c>
      <c r="AX107">
        <v>70337186</v>
      </c>
      <c r="AY107">
        <v>1</v>
      </c>
      <c r="AZ107">
        <v>0</v>
      </c>
      <c r="BA107">
        <v>103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U107">
        <f>ROUND(AT107*Source!I65*AH107*AL107,2)</f>
        <v>0</v>
      </c>
      <c r="CV107">
        <f>ROUND(Y107*Source!I65,9)</f>
        <v>1016.576</v>
      </c>
      <c r="CW107">
        <v>0</v>
      </c>
      <c r="CX107">
        <f>ROUND(Y107*Source!I65,9)</f>
        <v>1016.576</v>
      </c>
      <c r="CY107">
        <f>AD107</f>
        <v>0</v>
      </c>
      <c r="CZ107">
        <f>AH107</f>
        <v>0</v>
      </c>
      <c r="DA107">
        <f>AL107</f>
        <v>1</v>
      </c>
      <c r="DB107">
        <f>ROUND((ROUND(AT107*CZ107,2)*1.1),6)</f>
        <v>0</v>
      </c>
      <c r="DC107">
        <f>ROUND((ROUND(AT107*AG107,2)*1.1),6)</f>
        <v>0</v>
      </c>
      <c r="DD107" t="s">
        <v>4</v>
      </c>
      <c r="DE107" t="s">
        <v>4</v>
      </c>
      <c r="DF107">
        <f>ROUND(ROUND(AE107,2)*CX107,2)</f>
        <v>0</v>
      </c>
      <c r="DG107">
        <f t="shared" si="47"/>
        <v>0</v>
      </c>
      <c r="DH107">
        <f t="shared" si="48"/>
        <v>0</v>
      </c>
      <c r="DI107">
        <f t="shared" si="27"/>
        <v>0</v>
      </c>
      <c r="DJ107">
        <f>DI107</f>
        <v>0</v>
      </c>
      <c r="DK107">
        <v>0</v>
      </c>
      <c r="DL107" t="s">
        <v>4</v>
      </c>
      <c r="DM107">
        <v>0</v>
      </c>
      <c r="DN107" t="s">
        <v>4</v>
      </c>
      <c r="DO107">
        <v>0</v>
      </c>
    </row>
    <row r="108" spans="1:119">
      <c r="A108">
        <f>ROW(Source!A65)</f>
        <v>65</v>
      </c>
      <c r="B108">
        <v>70335979</v>
      </c>
      <c r="C108">
        <v>70336290</v>
      </c>
      <c r="D108">
        <v>69334920</v>
      </c>
      <c r="E108">
        <v>1</v>
      </c>
      <c r="F108">
        <v>1</v>
      </c>
      <c r="G108">
        <v>1075</v>
      </c>
      <c r="H108">
        <v>3</v>
      </c>
      <c r="I108" t="s">
        <v>121</v>
      </c>
      <c r="J108" t="s">
        <v>122</v>
      </c>
      <c r="K108" t="s">
        <v>593</v>
      </c>
      <c r="L108">
        <v>1348</v>
      </c>
      <c r="N108">
        <v>1009</v>
      </c>
      <c r="O108" t="s">
        <v>94</v>
      </c>
      <c r="P108" t="s">
        <v>94</v>
      </c>
      <c r="Q108">
        <v>1000</v>
      </c>
      <c r="W108">
        <v>0</v>
      </c>
      <c r="X108">
        <v>136580940</v>
      </c>
      <c r="Y108">
        <f>(AT108*1)</f>
        <v>1.4999999999999999E-2</v>
      </c>
      <c r="AA108">
        <v>147084</v>
      </c>
      <c r="AB108">
        <v>0</v>
      </c>
      <c r="AC108">
        <v>0</v>
      </c>
      <c r="AD108">
        <v>0</v>
      </c>
      <c r="AE108">
        <v>147084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0</v>
      </c>
      <c r="AN108">
        <v>0</v>
      </c>
      <c r="AO108">
        <v>0</v>
      </c>
      <c r="AP108">
        <v>1</v>
      </c>
      <c r="AQ108">
        <v>0</v>
      </c>
      <c r="AR108">
        <v>0</v>
      </c>
      <c r="AS108" t="s">
        <v>4</v>
      </c>
      <c r="AT108">
        <v>1.4999999999999999E-2</v>
      </c>
      <c r="AU108" t="s">
        <v>25</v>
      </c>
      <c r="AV108">
        <v>0</v>
      </c>
      <c r="AW108">
        <v>1</v>
      </c>
      <c r="AX108">
        <v>-1</v>
      </c>
      <c r="AY108">
        <v>0</v>
      </c>
      <c r="AZ108">
        <v>0</v>
      </c>
      <c r="BA108" t="s">
        <v>4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v>0</v>
      </c>
      <c r="CX108">
        <f>ROUND(Y108*Source!I65,9)</f>
        <v>4.5599999999999996</v>
      </c>
      <c r="CY108">
        <f>AA108</f>
        <v>147084</v>
      </c>
      <c r="CZ108">
        <f>AE108</f>
        <v>147084</v>
      </c>
      <c r="DA108">
        <f>AI108</f>
        <v>1</v>
      </c>
      <c r="DB108">
        <f>ROUND((ROUND(AT108*CZ108,2)*1),6)</f>
        <v>2206.2600000000002</v>
      </c>
      <c r="DC108">
        <f>ROUND((ROUND(AT108*AG108,2)*1),6)</f>
        <v>0</v>
      </c>
      <c r="DD108" t="s">
        <v>4</v>
      </c>
      <c r="DE108" t="s">
        <v>4</v>
      </c>
      <c r="DF108">
        <f>ROUND(ROUND(AE108,2)*CX108,2)</f>
        <v>670703.04</v>
      </c>
      <c r="DG108">
        <f t="shared" si="47"/>
        <v>0</v>
      </c>
      <c r="DH108">
        <f t="shared" si="48"/>
        <v>0</v>
      </c>
      <c r="DI108">
        <f t="shared" si="27"/>
        <v>0</v>
      </c>
      <c r="DJ108">
        <f>DF108</f>
        <v>670703.04</v>
      </c>
      <c r="DK108">
        <v>0</v>
      </c>
      <c r="DL108" t="s">
        <v>4</v>
      </c>
      <c r="DM108">
        <v>0</v>
      </c>
      <c r="DN108" t="s">
        <v>4</v>
      </c>
      <c r="DO108">
        <v>0</v>
      </c>
    </row>
    <row r="109" spans="1:119">
      <c r="A109">
        <f>ROW(Source!A66)</f>
        <v>66</v>
      </c>
      <c r="B109">
        <v>70335976</v>
      </c>
      <c r="C109">
        <v>70336290</v>
      </c>
      <c r="D109">
        <v>69275358</v>
      </c>
      <c r="E109">
        <v>1075</v>
      </c>
      <c r="F109">
        <v>1</v>
      </c>
      <c r="G109">
        <v>1075</v>
      </c>
      <c r="H109">
        <v>1</v>
      </c>
      <c r="I109" t="s">
        <v>322</v>
      </c>
      <c r="J109" t="s">
        <v>4</v>
      </c>
      <c r="K109" t="s">
        <v>323</v>
      </c>
      <c r="L109">
        <v>1191</v>
      </c>
      <c r="N109">
        <v>1013</v>
      </c>
      <c r="O109" t="s">
        <v>324</v>
      </c>
      <c r="P109" t="s">
        <v>324</v>
      </c>
      <c r="Q109">
        <v>1</v>
      </c>
      <c r="W109">
        <v>0</v>
      </c>
      <c r="X109">
        <v>476480486</v>
      </c>
      <c r="Y109">
        <f>(AT109*1.1)</f>
        <v>3.3440000000000003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M109">
        <v>-2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4</v>
      </c>
      <c r="AT109">
        <v>3.04</v>
      </c>
      <c r="AU109" t="s">
        <v>26</v>
      </c>
      <c r="AV109">
        <v>1</v>
      </c>
      <c r="AW109">
        <v>2</v>
      </c>
      <c r="AX109">
        <v>70337186</v>
      </c>
      <c r="AY109">
        <v>1</v>
      </c>
      <c r="AZ109">
        <v>0</v>
      </c>
      <c r="BA109">
        <v>105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U109">
        <f>ROUND(AT109*Source!I66*AH109*AL109,2)</f>
        <v>0</v>
      </c>
      <c r="CV109">
        <f>ROUND(Y109*Source!I66,9)</f>
        <v>1016.576</v>
      </c>
      <c r="CW109">
        <v>0</v>
      </c>
      <c r="CX109">
        <f>ROUND(Y109*Source!I66,9)</f>
        <v>1016.576</v>
      </c>
      <c r="CY109">
        <f>AD109</f>
        <v>0</v>
      </c>
      <c r="CZ109">
        <f>AH109</f>
        <v>0</v>
      </c>
      <c r="DA109">
        <f>AL109</f>
        <v>1</v>
      </c>
      <c r="DB109">
        <f>ROUND((ROUND(AT109*CZ109,2)*1.1),6)</f>
        <v>0</v>
      </c>
      <c r="DC109">
        <f>ROUND((ROUND(AT109*AG109,2)*1.1),6)</f>
        <v>0</v>
      </c>
      <c r="DD109" t="s">
        <v>4</v>
      </c>
      <c r="DE109" t="s">
        <v>4</v>
      </c>
      <c r="DF109">
        <f>ROUND(ROUND(AE109,2)*CX109,2)</f>
        <v>0</v>
      </c>
      <c r="DG109">
        <f t="shared" si="47"/>
        <v>0</v>
      </c>
      <c r="DH109">
        <f t="shared" si="48"/>
        <v>0</v>
      </c>
      <c r="DI109">
        <f t="shared" si="27"/>
        <v>0</v>
      </c>
      <c r="DJ109">
        <f>DI109</f>
        <v>0</v>
      </c>
      <c r="DK109">
        <v>0</v>
      </c>
      <c r="DL109" t="s">
        <v>4</v>
      </c>
      <c r="DM109">
        <v>0</v>
      </c>
      <c r="DN109" t="s">
        <v>4</v>
      </c>
      <c r="DO109">
        <v>0</v>
      </c>
    </row>
    <row r="110" spans="1:119">
      <c r="A110">
        <f>ROW(Source!A66)</f>
        <v>66</v>
      </c>
      <c r="B110">
        <v>70335976</v>
      </c>
      <c r="C110">
        <v>70336290</v>
      </c>
      <c r="D110">
        <v>69334920</v>
      </c>
      <c r="E110">
        <v>1</v>
      </c>
      <c r="F110">
        <v>1</v>
      </c>
      <c r="G110">
        <v>1075</v>
      </c>
      <c r="H110">
        <v>3</v>
      </c>
      <c r="I110" t="s">
        <v>121</v>
      </c>
      <c r="J110" t="s">
        <v>122</v>
      </c>
      <c r="K110" t="s">
        <v>593</v>
      </c>
      <c r="L110">
        <v>1348</v>
      </c>
      <c r="N110">
        <v>1009</v>
      </c>
      <c r="O110" t="s">
        <v>94</v>
      </c>
      <c r="P110" t="s">
        <v>94</v>
      </c>
      <c r="Q110">
        <v>1000</v>
      </c>
      <c r="W110">
        <v>0</v>
      </c>
      <c r="X110">
        <v>136580940</v>
      </c>
      <c r="Y110">
        <f>(AT110*1)</f>
        <v>1.4999999999999999E-2</v>
      </c>
      <c r="AA110">
        <v>364768.32</v>
      </c>
      <c r="AB110">
        <v>0</v>
      </c>
      <c r="AC110">
        <v>0</v>
      </c>
      <c r="AD110">
        <v>0</v>
      </c>
      <c r="AE110">
        <v>147084</v>
      </c>
      <c r="AF110">
        <v>0</v>
      </c>
      <c r="AG110">
        <v>0</v>
      </c>
      <c r="AH110">
        <v>0</v>
      </c>
      <c r="AI110">
        <v>2.48</v>
      </c>
      <c r="AJ110">
        <v>1</v>
      </c>
      <c r="AK110">
        <v>1</v>
      </c>
      <c r="AL110">
        <v>1</v>
      </c>
      <c r="AM110">
        <v>0</v>
      </c>
      <c r="AN110">
        <v>0</v>
      </c>
      <c r="AO110">
        <v>0</v>
      </c>
      <c r="AP110">
        <v>1</v>
      </c>
      <c r="AQ110">
        <v>0</v>
      </c>
      <c r="AR110">
        <v>0</v>
      </c>
      <c r="AS110" t="s">
        <v>4</v>
      </c>
      <c r="AT110">
        <v>1.4999999999999999E-2</v>
      </c>
      <c r="AU110" t="s">
        <v>25</v>
      </c>
      <c r="AV110">
        <v>0</v>
      </c>
      <c r="AW110">
        <v>1</v>
      </c>
      <c r="AX110">
        <v>-1</v>
      </c>
      <c r="AY110">
        <v>0</v>
      </c>
      <c r="AZ110">
        <v>0</v>
      </c>
      <c r="BA110" t="s">
        <v>4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V110">
        <v>0</v>
      </c>
      <c r="CW110">
        <v>0</v>
      </c>
      <c r="CX110">
        <f>ROUND(Y110*Source!I66,9)</f>
        <v>4.5599999999999996</v>
      </c>
      <c r="CY110">
        <f>AA110</f>
        <v>364768.32</v>
      </c>
      <c r="CZ110">
        <f>AE110</f>
        <v>147084</v>
      </c>
      <c r="DA110">
        <f>AI110</f>
        <v>2.48</v>
      </c>
      <c r="DB110">
        <f>ROUND((ROUND(AT110*CZ110,2)*1),6)</f>
        <v>2206.2600000000002</v>
      </c>
      <c r="DC110">
        <f>ROUND((ROUND(AT110*AG110,2)*1),6)</f>
        <v>0</v>
      </c>
      <c r="DD110" t="s">
        <v>4</v>
      </c>
      <c r="DE110" t="s">
        <v>4</v>
      </c>
      <c r="DF110">
        <f>ROUND(ROUND(AE110*AI110,2)*CX110,2)</f>
        <v>1663343.54</v>
      </c>
      <c r="DG110">
        <f t="shared" si="47"/>
        <v>0</v>
      </c>
      <c r="DH110">
        <f t="shared" si="48"/>
        <v>0</v>
      </c>
      <c r="DI110">
        <f t="shared" si="27"/>
        <v>0</v>
      </c>
      <c r="DJ110">
        <f>DF110</f>
        <v>1663343.54</v>
      </c>
      <c r="DK110">
        <v>0</v>
      </c>
      <c r="DL110" t="s">
        <v>4</v>
      </c>
      <c r="DM110">
        <v>0</v>
      </c>
      <c r="DN110" t="s">
        <v>4</v>
      </c>
      <c r="DO110">
        <v>0</v>
      </c>
    </row>
    <row r="111" spans="1:119">
      <c r="A111">
        <f>ROW(Source!A69)</f>
        <v>69</v>
      </c>
      <c r="B111">
        <v>70335979</v>
      </c>
      <c r="C111">
        <v>70336314</v>
      </c>
      <c r="D111">
        <v>69275358</v>
      </c>
      <c r="E111">
        <v>1075</v>
      </c>
      <c r="F111">
        <v>1</v>
      </c>
      <c r="G111">
        <v>1075</v>
      </c>
      <c r="H111">
        <v>1</v>
      </c>
      <c r="I111" t="s">
        <v>322</v>
      </c>
      <c r="J111" t="s">
        <v>4</v>
      </c>
      <c r="K111" t="s">
        <v>323</v>
      </c>
      <c r="L111">
        <v>1191</v>
      </c>
      <c r="N111">
        <v>1013</v>
      </c>
      <c r="O111" t="s">
        <v>324</v>
      </c>
      <c r="P111" t="s">
        <v>324</v>
      </c>
      <c r="Q111">
        <v>1</v>
      </c>
      <c r="W111">
        <v>0</v>
      </c>
      <c r="X111">
        <v>476480486</v>
      </c>
      <c r="Y111">
        <f t="shared" ref="Y111:Y122" si="49">AT111</f>
        <v>163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4</v>
      </c>
      <c r="AT111">
        <v>163</v>
      </c>
      <c r="AU111" t="s">
        <v>4</v>
      </c>
      <c r="AV111">
        <v>1</v>
      </c>
      <c r="AW111">
        <v>2</v>
      </c>
      <c r="AX111">
        <v>70336321</v>
      </c>
      <c r="AY111">
        <v>1</v>
      </c>
      <c r="AZ111">
        <v>0</v>
      </c>
      <c r="BA111">
        <v>107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U111">
        <f>ROUND(AT111*Source!I69*AH111*AL111,2)</f>
        <v>0</v>
      </c>
      <c r="CV111">
        <f>ROUND(Y111*Source!I69,9)</f>
        <v>0.97799999999999998</v>
      </c>
      <c r="CW111">
        <v>0</v>
      </c>
      <c r="CX111">
        <f>ROUND(Y111*Source!I69,9)</f>
        <v>0.97799999999999998</v>
      </c>
      <c r="CY111">
        <f>AD111</f>
        <v>0</v>
      </c>
      <c r="CZ111">
        <f>AH111</f>
        <v>0</v>
      </c>
      <c r="DA111">
        <f>AL111</f>
        <v>1</v>
      </c>
      <c r="DB111">
        <f t="shared" ref="DB111:DB122" si="50">ROUND(ROUND(AT111*CZ111,2),6)</f>
        <v>0</v>
      </c>
      <c r="DC111">
        <f t="shared" ref="DC111:DC122" si="51">ROUND(ROUND(AT111*AG111,2),6)</f>
        <v>0</v>
      </c>
      <c r="DD111" t="s">
        <v>4</v>
      </c>
      <c r="DE111" t="s">
        <v>4</v>
      </c>
      <c r="DF111">
        <f t="shared" ref="DF111:DF117" si="52">ROUND(ROUND(AE111,2)*CX111,2)</f>
        <v>0</v>
      </c>
      <c r="DG111">
        <f t="shared" si="47"/>
        <v>0</v>
      </c>
      <c r="DH111">
        <f t="shared" si="48"/>
        <v>0</v>
      </c>
      <c r="DI111">
        <f t="shared" si="27"/>
        <v>0</v>
      </c>
      <c r="DJ111">
        <f>DI111</f>
        <v>0</v>
      </c>
      <c r="DK111">
        <v>0</v>
      </c>
      <c r="DL111" t="s">
        <v>4</v>
      </c>
      <c r="DM111">
        <v>0</v>
      </c>
      <c r="DN111" t="s">
        <v>4</v>
      </c>
      <c r="DO111">
        <v>0</v>
      </c>
    </row>
    <row r="112" spans="1:119">
      <c r="A112">
        <f>ROW(Source!A69)</f>
        <v>69</v>
      </c>
      <c r="B112">
        <v>70335979</v>
      </c>
      <c r="C112">
        <v>70336314</v>
      </c>
      <c r="D112">
        <v>69333711</v>
      </c>
      <c r="E112">
        <v>1</v>
      </c>
      <c r="F112">
        <v>1</v>
      </c>
      <c r="G112">
        <v>1075</v>
      </c>
      <c r="H112">
        <v>3</v>
      </c>
      <c r="I112" t="s">
        <v>408</v>
      </c>
      <c r="J112" t="s">
        <v>409</v>
      </c>
      <c r="K112" t="s">
        <v>410</v>
      </c>
      <c r="L112">
        <v>1339</v>
      </c>
      <c r="N112">
        <v>1007</v>
      </c>
      <c r="O112" t="s">
        <v>56</v>
      </c>
      <c r="P112" t="s">
        <v>56</v>
      </c>
      <c r="Q112">
        <v>1</v>
      </c>
      <c r="W112">
        <v>0</v>
      </c>
      <c r="X112">
        <v>-2118185747</v>
      </c>
      <c r="Y112">
        <f t="shared" si="49"/>
        <v>0.08</v>
      </c>
      <c r="AA112">
        <v>2472.13</v>
      </c>
      <c r="AB112">
        <v>0</v>
      </c>
      <c r="AC112">
        <v>0</v>
      </c>
      <c r="AD112">
        <v>0</v>
      </c>
      <c r="AE112">
        <v>2472.13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4</v>
      </c>
      <c r="AT112">
        <v>0.08</v>
      </c>
      <c r="AU112" t="s">
        <v>4</v>
      </c>
      <c r="AV112">
        <v>0</v>
      </c>
      <c r="AW112">
        <v>2</v>
      </c>
      <c r="AX112">
        <v>70336322</v>
      </c>
      <c r="AY112">
        <v>1</v>
      </c>
      <c r="AZ112">
        <v>0</v>
      </c>
      <c r="BA112">
        <v>108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V112">
        <v>0</v>
      </c>
      <c r="CW112">
        <v>0</v>
      </c>
      <c r="CX112">
        <f>ROUND(Y112*Source!I69,9)</f>
        <v>4.8000000000000001E-4</v>
      </c>
      <c r="CY112">
        <f>AA112</f>
        <v>2472.13</v>
      </c>
      <c r="CZ112">
        <f>AE112</f>
        <v>2472.13</v>
      </c>
      <c r="DA112">
        <f>AI112</f>
        <v>1</v>
      </c>
      <c r="DB112">
        <f t="shared" si="50"/>
        <v>197.77</v>
      </c>
      <c r="DC112">
        <f t="shared" si="51"/>
        <v>0</v>
      </c>
      <c r="DD112" t="s">
        <v>4</v>
      </c>
      <c r="DE112" t="s">
        <v>4</v>
      </c>
      <c r="DF112">
        <f t="shared" si="52"/>
        <v>1.19</v>
      </c>
      <c r="DG112">
        <f t="shared" si="47"/>
        <v>0</v>
      </c>
      <c r="DH112">
        <f t="shared" si="48"/>
        <v>0</v>
      </c>
      <c r="DI112">
        <f t="shared" si="27"/>
        <v>0</v>
      </c>
      <c r="DJ112">
        <f>DF112</f>
        <v>1.19</v>
      </c>
      <c r="DK112">
        <v>0</v>
      </c>
      <c r="DL112" t="s">
        <v>4</v>
      </c>
      <c r="DM112">
        <v>0</v>
      </c>
      <c r="DN112" t="s">
        <v>4</v>
      </c>
      <c r="DO112">
        <v>0</v>
      </c>
    </row>
    <row r="113" spans="1:119">
      <c r="A113">
        <f>ROW(Source!A69)</f>
        <v>69</v>
      </c>
      <c r="B113">
        <v>70335979</v>
      </c>
      <c r="C113">
        <v>70336314</v>
      </c>
      <c r="D113">
        <v>69341947</v>
      </c>
      <c r="E113">
        <v>1</v>
      </c>
      <c r="F113">
        <v>1</v>
      </c>
      <c r="G113">
        <v>1075</v>
      </c>
      <c r="H113">
        <v>3</v>
      </c>
      <c r="I113" t="s">
        <v>41</v>
      </c>
      <c r="J113" t="s">
        <v>44</v>
      </c>
      <c r="K113" t="s">
        <v>42</v>
      </c>
      <c r="L113">
        <v>1301</v>
      </c>
      <c r="N113">
        <v>1003</v>
      </c>
      <c r="O113" t="s">
        <v>43</v>
      </c>
      <c r="P113" t="s">
        <v>43</v>
      </c>
      <c r="Q113">
        <v>1</v>
      </c>
      <c r="W113">
        <v>1</v>
      </c>
      <c r="X113">
        <v>-1582708316</v>
      </c>
      <c r="Y113">
        <f t="shared" si="49"/>
        <v>-1000</v>
      </c>
      <c r="AA113">
        <v>15.01</v>
      </c>
      <c r="AB113">
        <v>0</v>
      </c>
      <c r="AC113">
        <v>0</v>
      </c>
      <c r="AD113">
        <v>0</v>
      </c>
      <c r="AE113">
        <v>15.01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1</v>
      </c>
      <c r="AP113">
        <v>0</v>
      </c>
      <c r="AQ113">
        <v>0</v>
      </c>
      <c r="AR113">
        <v>0</v>
      </c>
      <c r="AS113" t="s">
        <v>4</v>
      </c>
      <c r="AT113">
        <v>-1000</v>
      </c>
      <c r="AU113" t="s">
        <v>4</v>
      </c>
      <c r="AV113">
        <v>0</v>
      </c>
      <c r="AW113">
        <v>2</v>
      </c>
      <c r="AX113">
        <v>70336323</v>
      </c>
      <c r="AY113">
        <v>1</v>
      </c>
      <c r="AZ113">
        <v>6144</v>
      </c>
      <c r="BA113">
        <v>109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ROUND(Y113*Source!I69,9)</f>
        <v>-6</v>
      </c>
      <c r="CY113">
        <f>AA113</f>
        <v>15.01</v>
      </c>
      <c r="CZ113">
        <f>AE113</f>
        <v>15.01</v>
      </c>
      <c r="DA113">
        <f>AI113</f>
        <v>1</v>
      </c>
      <c r="DB113">
        <f t="shared" si="50"/>
        <v>-15010</v>
      </c>
      <c r="DC113">
        <f t="shared" si="51"/>
        <v>0</v>
      </c>
      <c r="DD113" t="s">
        <v>4</v>
      </c>
      <c r="DE113" t="s">
        <v>4</v>
      </c>
      <c r="DF113">
        <f t="shared" si="52"/>
        <v>-90.06</v>
      </c>
      <c r="DG113">
        <f t="shared" si="47"/>
        <v>0</v>
      </c>
      <c r="DH113">
        <f t="shared" si="48"/>
        <v>0</v>
      </c>
      <c r="DI113">
        <f t="shared" si="27"/>
        <v>0</v>
      </c>
      <c r="DJ113">
        <f>DF113</f>
        <v>-90.06</v>
      </c>
      <c r="DK113">
        <v>0</v>
      </c>
      <c r="DL113" t="s">
        <v>4</v>
      </c>
      <c r="DM113">
        <v>0</v>
      </c>
      <c r="DN113" t="s">
        <v>4</v>
      </c>
      <c r="DO113">
        <v>0</v>
      </c>
    </row>
    <row r="114" spans="1:119">
      <c r="A114">
        <f>ROW(Source!A69)</f>
        <v>69</v>
      </c>
      <c r="B114">
        <v>70335979</v>
      </c>
      <c r="C114">
        <v>70336314</v>
      </c>
      <c r="D114">
        <v>69341948</v>
      </c>
      <c r="E114">
        <v>1</v>
      </c>
      <c r="F114">
        <v>1</v>
      </c>
      <c r="G114">
        <v>1075</v>
      </c>
      <c r="H114">
        <v>3</v>
      </c>
      <c r="I114" t="s">
        <v>46</v>
      </c>
      <c r="J114" t="s">
        <v>48</v>
      </c>
      <c r="K114" t="s">
        <v>47</v>
      </c>
      <c r="L114">
        <v>1301</v>
      </c>
      <c r="N114">
        <v>1003</v>
      </c>
      <c r="O114" t="s">
        <v>43</v>
      </c>
      <c r="P114" t="s">
        <v>43</v>
      </c>
      <c r="Q114">
        <v>1</v>
      </c>
      <c r="W114">
        <v>0</v>
      </c>
      <c r="X114">
        <v>1329163801</v>
      </c>
      <c r="Y114">
        <f t="shared" si="49"/>
        <v>1000</v>
      </c>
      <c r="AA114">
        <v>24.4</v>
      </c>
      <c r="AB114">
        <v>0</v>
      </c>
      <c r="AC114">
        <v>0</v>
      </c>
      <c r="AD114">
        <v>0</v>
      </c>
      <c r="AE114">
        <v>24.4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 t="s">
        <v>4</v>
      </c>
      <c r="AT114">
        <v>1000</v>
      </c>
      <c r="AU114" t="s">
        <v>4</v>
      </c>
      <c r="AV114">
        <v>0</v>
      </c>
      <c r="AW114">
        <v>1</v>
      </c>
      <c r="AX114">
        <v>-1</v>
      </c>
      <c r="AY114">
        <v>0</v>
      </c>
      <c r="AZ114">
        <v>0</v>
      </c>
      <c r="BA114" t="s">
        <v>4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V114">
        <v>0</v>
      </c>
      <c r="CW114">
        <v>0</v>
      </c>
      <c r="CX114">
        <f>ROUND(Y114*Source!I69,9)</f>
        <v>6</v>
      </c>
      <c r="CY114">
        <f>AA114</f>
        <v>24.4</v>
      </c>
      <c r="CZ114">
        <f>AE114</f>
        <v>24.4</v>
      </c>
      <c r="DA114">
        <f>AI114</f>
        <v>1</v>
      </c>
      <c r="DB114">
        <f t="shared" si="50"/>
        <v>24400</v>
      </c>
      <c r="DC114">
        <f t="shared" si="51"/>
        <v>0</v>
      </c>
      <c r="DD114" t="s">
        <v>4</v>
      </c>
      <c r="DE114" t="s">
        <v>4</v>
      </c>
      <c r="DF114">
        <f t="shared" si="52"/>
        <v>146.4</v>
      </c>
      <c r="DG114">
        <f t="shared" si="47"/>
        <v>0</v>
      </c>
      <c r="DH114">
        <f t="shared" si="48"/>
        <v>0</v>
      </c>
      <c r="DI114">
        <f t="shared" si="27"/>
        <v>0</v>
      </c>
      <c r="DJ114">
        <f>DF114</f>
        <v>146.4</v>
      </c>
      <c r="DK114">
        <v>0</v>
      </c>
      <c r="DL114" t="s">
        <v>4</v>
      </c>
      <c r="DM114">
        <v>0</v>
      </c>
      <c r="DN114" t="s">
        <v>4</v>
      </c>
      <c r="DO114">
        <v>0</v>
      </c>
    </row>
    <row r="115" spans="1:119">
      <c r="A115">
        <f>ROW(Source!A69)</f>
        <v>69</v>
      </c>
      <c r="B115">
        <v>70335979</v>
      </c>
      <c r="C115">
        <v>70336314</v>
      </c>
      <c r="D115">
        <v>69341979</v>
      </c>
      <c r="E115">
        <v>1</v>
      </c>
      <c r="F115">
        <v>1</v>
      </c>
      <c r="G115">
        <v>1075</v>
      </c>
      <c r="H115">
        <v>3</v>
      </c>
      <c r="I115" t="s">
        <v>411</v>
      </c>
      <c r="J115" t="s">
        <v>412</v>
      </c>
      <c r="K115" t="s">
        <v>413</v>
      </c>
      <c r="L115">
        <v>1358</v>
      </c>
      <c r="N115">
        <v>1010</v>
      </c>
      <c r="O115" t="s">
        <v>343</v>
      </c>
      <c r="P115" t="s">
        <v>343</v>
      </c>
      <c r="Q115">
        <v>10</v>
      </c>
      <c r="W115">
        <v>0</v>
      </c>
      <c r="X115">
        <v>-970742491</v>
      </c>
      <c r="Y115">
        <f t="shared" si="49"/>
        <v>32</v>
      </c>
      <c r="AA115">
        <v>159.69999999999999</v>
      </c>
      <c r="AB115">
        <v>0</v>
      </c>
      <c r="AC115">
        <v>0</v>
      </c>
      <c r="AD115">
        <v>0</v>
      </c>
      <c r="AE115">
        <v>159.69999999999999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1</v>
      </c>
      <c r="AP115">
        <v>0</v>
      </c>
      <c r="AQ115">
        <v>0</v>
      </c>
      <c r="AR115">
        <v>0</v>
      </c>
      <c r="AS115" t="s">
        <v>4</v>
      </c>
      <c r="AT115">
        <v>32</v>
      </c>
      <c r="AU115" t="s">
        <v>4</v>
      </c>
      <c r="AV115">
        <v>0</v>
      </c>
      <c r="AW115">
        <v>2</v>
      </c>
      <c r="AX115">
        <v>70336324</v>
      </c>
      <c r="AY115">
        <v>1</v>
      </c>
      <c r="AZ115">
        <v>0</v>
      </c>
      <c r="BA115">
        <v>110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v>0</v>
      </c>
      <c r="CX115">
        <f>ROUND(Y115*Source!I69,9)</f>
        <v>0.192</v>
      </c>
      <c r="CY115">
        <f>AA115</f>
        <v>159.69999999999999</v>
      </c>
      <c r="CZ115">
        <f>AE115</f>
        <v>159.69999999999999</v>
      </c>
      <c r="DA115">
        <f>AI115</f>
        <v>1</v>
      </c>
      <c r="DB115">
        <f t="shared" si="50"/>
        <v>5110.3999999999996</v>
      </c>
      <c r="DC115">
        <f t="shared" si="51"/>
        <v>0</v>
      </c>
      <c r="DD115" t="s">
        <v>4</v>
      </c>
      <c r="DE115" t="s">
        <v>4</v>
      </c>
      <c r="DF115">
        <f t="shared" si="52"/>
        <v>30.66</v>
      </c>
      <c r="DG115">
        <f t="shared" si="47"/>
        <v>0</v>
      </c>
      <c r="DH115">
        <f t="shared" si="48"/>
        <v>0</v>
      </c>
      <c r="DI115">
        <f t="shared" si="27"/>
        <v>0</v>
      </c>
      <c r="DJ115">
        <f>DF115</f>
        <v>30.66</v>
      </c>
      <c r="DK115">
        <v>0</v>
      </c>
      <c r="DL115" t="s">
        <v>4</v>
      </c>
      <c r="DM115">
        <v>0</v>
      </c>
      <c r="DN115" t="s">
        <v>4</v>
      </c>
      <c r="DO115">
        <v>0</v>
      </c>
    </row>
    <row r="116" spans="1:119">
      <c r="A116">
        <f>ROW(Source!A69)</f>
        <v>69</v>
      </c>
      <c r="B116">
        <v>70335979</v>
      </c>
      <c r="C116">
        <v>70336314</v>
      </c>
      <c r="D116">
        <v>69358067</v>
      </c>
      <c r="E116">
        <v>1</v>
      </c>
      <c r="F116">
        <v>1</v>
      </c>
      <c r="G116">
        <v>1075</v>
      </c>
      <c r="H116">
        <v>3</v>
      </c>
      <c r="I116" t="s">
        <v>414</v>
      </c>
      <c r="J116" t="s">
        <v>415</v>
      </c>
      <c r="K116" t="s">
        <v>416</v>
      </c>
      <c r="L116">
        <v>1339</v>
      </c>
      <c r="N116">
        <v>1007</v>
      </c>
      <c r="O116" t="s">
        <v>56</v>
      </c>
      <c r="P116" t="s">
        <v>56</v>
      </c>
      <c r="Q116">
        <v>1</v>
      </c>
      <c r="W116">
        <v>0</v>
      </c>
      <c r="X116">
        <v>-453919024</v>
      </c>
      <c r="Y116">
        <f t="shared" si="49"/>
        <v>0.3</v>
      </c>
      <c r="AA116">
        <v>376.21</v>
      </c>
      <c r="AB116">
        <v>0</v>
      </c>
      <c r="AC116">
        <v>0</v>
      </c>
      <c r="AD116">
        <v>0</v>
      </c>
      <c r="AE116">
        <v>376.21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1</v>
      </c>
      <c r="AP116">
        <v>0</v>
      </c>
      <c r="AQ116">
        <v>0</v>
      </c>
      <c r="AR116">
        <v>0</v>
      </c>
      <c r="AS116" t="s">
        <v>4</v>
      </c>
      <c r="AT116">
        <v>0.3</v>
      </c>
      <c r="AU116" t="s">
        <v>4</v>
      </c>
      <c r="AV116">
        <v>0</v>
      </c>
      <c r="AW116">
        <v>2</v>
      </c>
      <c r="AX116">
        <v>70336325</v>
      </c>
      <c r="AY116">
        <v>1</v>
      </c>
      <c r="AZ116">
        <v>0</v>
      </c>
      <c r="BA116">
        <v>111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V116">
        <v>0</v>
      </c>
      <c r="CW116">
        <v>0</v>
      </c>
      <c r="CX116">
        <f>ROUND(Y116*Source!I69,9)</f>
        <v>1.8E-3</v>
      </c>
      <c r="CY116">
        <f>AA116</f>
        <v>376.21</v>
      </c>
      <c r="CZ116">
        <f>AE116</f>
        <v>376.21</v>
      </c>
      <c r="DA116">
        <f>AI116</f>
        <v>1</v>
      </c>
      <c r="DB116">
        <f t="shared" si="50"/>
        <v>112.86</v>
      </c>
      <c r="DC116">
        <f t="shared" si="51"/>
        <v>0</v>
      </c>
      <c r="DD116" t="s">
        <v>4</v>
      </c>
      <c r="DE116" t="s">
        <v>4</v>
      </c>
      <c r="DF116">
        <f t="shared" si="52"/>
        <v>0.68</v>
      </c>
      <c r="DG116">
        <f t="shared" si="47"/>
        <v>0</v>
      </c>
      <c r="DH116">
        <f t="shared" si="48"/>
        <v>0</v>
      </c>
      <c r="DI116">
        <f t="shared" si="27"/>
        <v>0</v>
      </c>
      <c r="DJ116">
        <f>DF116</f>
        <v>0.68</v>
      </c>
      <c r="DK116">
        <v>0</v>
      </c>
      <c r="DL116" t="s">
        <v>4</v>
      </c>
      <c r="DM116">
        <v>0</v>
      </c>
      <c r="DN116" t="s">
        <v>4</v>
      </c>
      <c r="DO116">
        <v>0</v>
      </c>
    </row>
    <row r="117" spans="1:119">
      <c r="A117">
        <f>ROW(Source!A70)</f>
        <v>70</v>
      </c>
      <c r="B117">
        <v>70335976</v>
      </c>
      <c r="C117">
        <v>70336314</v>
      </c>
      <c r="D117">
        <v>69275358</v>
      </c>
      <c r="E117">
        <v>1075</v>
      </c>
      <c r="F117">
        <v>1</v>
      </c>
      <c r="G117">
        <v>1075</v>
      </c>
      <c r="H117">
        <v>1</v>
      </c>
      <c r="I117" t="s">
        <v>322</v>
      </c>
      <c r="J117" t="s">
        <v>4</v>
      </c>
      <c r="K117" t="s">
        <v>323</v>
      </c>
      <c r="L117">
        <v>1191</v>
      </c>
      <c r="N117">
        <v>1013</v>
      </c>
      <c r="O117" t="s">
        <v>324</v>
      </c>
      <c r="P117" t="s">
        <v>324</v>
      </c>
      <c r="Q117">
        <v>1</v>
      </c>
      <c r="W117">
        <v>0</v>
      </c>
      <c r="X117">
        <v>476480486</v>
      </c>
      <c r="Y117">
        <f t="shared" si="49"/>
        <v>163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M117">
        <v>-2</v>
      </c>
      <c r="AN117">
        <v>0</v>
      </c>
      <c r="AO117">
        <v>1</v>
      </c>
      <c r="AP117">
        <v>0</v>
      </c>
      <c r="AQ117">
        <v>0</v>
      </c>
      <c r="AR117">
        <v>0</v>
      </c>
      <c r="AS117" t="s">
        <v>4</v>
      </c>
      <c r="AT117">
        <v>163</v>
      </c>
      <c r="AU117" t="s">
        <v>4</v>
      </c>
      <c r="AV117">
        <v>1</v>
      </c>
      <c r="AW117">
        <v>2</v>
      </c>
      <c r="AX117">
        <v>70336321</v>
      </c>
      <c r="AY117">
        <v>1</v>
      </c>
      <c r="AZ117">
        <v>0</v>
      </c>
      <c r="BA117">
        <v>113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U117">
        <f>ROUND(AT117*Source!I70*AH117*AL117,2)</f>
        <v>0</v>
      </c>
      <c r="CV117">
        <f>ROUND(Y117*Source!I70,9)</f>
        <v>0.97799999999999998</v>
      </c>
      <c r="CW117">
        <v>0</v>
      </c>
      <c r="CX117">
        <f>ROUND(Y117*Source!I70,9)</f>
        <v>0.97799999999999998</v>
      </c>
      <c r="CY117">
        <f>AD117</f>
        <v>0</v>
      </c>
      <c r="CZ117">
        <f>AH117</f>
        <v>0</v>
      </c>
      <c r="DA117">
        <f>AL117</f>
        <v>1</v>
      </c>
      <c r="DB117">
        <f t="shared" si="50"/>
        <v>0</v>
      </c>
      <c r="DC117">
        <f t="shared" si="51"/>
        <v>0</v>
      </c>
      <c r="DD117" t="s">
        <v>4</v>
      </c>
      <c r="DE117" t="s">
        <v>4</v>
      </c>
      <c r="DF117">
        <f t="shared" si="52"/>
        <v>0</v>
      </c>
      <c r="DG117">
        <f t="shared" si="47"/>
        <v>0</v>
      </c>
      <c r="DH117">
        <f t="shared" si="48"/>
        <v>0</v>
      </c>
      <c r="DI117">
        <f t="shared" si="27"/>
        <v>0</v>
      </c>
      <c r="DJ117">
        <f>DI117</f>
        <v>0</v>
      </c>
      <c r="DK117">
        <v>0</v>
      </c>
      <c r="DL117" t="s">
        <v>4</v>
      </c>
      <c r="DM117">
        <v>0</v>
      </c>
      <c r="DN117" t="s">
        <v>4</v>
      </c>
      <c r="DO117">
        <v>0</v>
      </c>
    </row>
    <row r="118" spans="1:119">
      <c r="A118">
        <f>ROW(Source!A70)</f>
        <v>70</v>
      </c>
      <c r="B118">
        <v>70335976</v>
      </c>
      <c r="C118">
        <v>70336314</v>
      </c>
      <c r="D118">
        <v>69333711</v>
      </c>
      <c r="E118">
        <v>1</v>
      </c>
      <c r="F118">
        <v>1</v>
      </c>
      <c r="G118">
        <v>1075</v>
      </c>
      <c r="H118">
        <v>3</v>
      </c>
      <c r="I118" t="s">
        <v>408</v>
      </c>
      <c r="J118" t="s">
        <v>409</v>
      </c>
      <c r="K118" t="s">
        <v>410</v>
      </c>
      <c r="L118">
        <v>1339</v>
      </c>
      <c r="N118">
        <v>1007</v>
      </c>
      <c r="O118" t="s">
        <v>56</v>
      </c>
      <c r="P118" t="s">
        <v>56</v>
      </c>
      <c r="Q118">
        <v>1</v>
      </c>
      <c r="W118">
        <v>0</v>
      </c>
      <c r="X118">
        <v>-2118185747</v>
      </c>
      <c r="Y118">
        <f t="shared" si="49"/>
        <v>0.08</v>
      </c>
      <c r="AA118">
        <v>8872.2800000000007</v>
      </c>
      <c r="AB118">
        <v>0</v>
      </c>
      <c r="AC118">
        <v>0</v>
      </c>
      <c r="AD118">
        <v>0</v>
      </c>
      <c r="AE118">
        <v>2472.13</v>
      </c>
      <c r="AF118">
        <v>0</v>
      </c>
      <c r="AG118">
        <v>0</v>
      </c>
      <c r="AH118">
        <v>0</v>
      </c>
      <c r="AI118">
        <v>3.32</v>
      </c>
      <c r="AJ118">
        <v>1</v>
      </c>
      <c r="AK118">
        <v>1</v>
      </c>
      <c r="AL118">
        <v>1</v>
      </c>
      <c r="AM118">
        <v>2</v>
      </c>
      <c r="AN118">
        <v>0</v>
      </c>
      <c r="AO118">
        <v>1</v>
      </c>
      <c r="AP118">
        <v>0</v>
      </c>
      <c r="AQ118">
        <v>0</v>
      </c>
      <c r="AR118">
        <v>0</v>
      </c>
      <c r="AS118" t="s">
        <v>4</v>
      </c>
      <c r="AT118">
        <v>0.08</v>
      </c>
      <c r="AU118" t="s">
        <v>4</v>
      </c>
      <c r="AV118">
        <v>0</v>
      </c>
      <c r="AW118">
        <v>2</v>
      </c>
      <c r="AX118">
        <v>70336322</v>
      </c>
      <c r="AY118">
        <v>1</v>
      </c>
      <c r="AZ118">
        <v>0</v>
      </c>
      <c r="BA118">
        <v>114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V118">
        <v>0</v>
      </c>
      <c r="CW118">
        <v>0</v>
      </c>
      <c r="CX118">
        <f>ROUND(Y118*Source!I70,9)</f>
        <v>4.8000000000000001E-4</v>
      </c>
      <c r="CY118">
        <f>AA118</f>
        <v>8872.2800000000007</v>
      </c>
      <c r="CZ118">
        <f>AE118</f>
        <v>2472.13</v>
      </c>
      <c r="DA118">
        <f>AI118</f>
        <v>3.32</v>
      </c>
      <c r="DB118">
        <f t="shared" si="50"/>
        <v>197.77</v>
      </c>
      <c r="DC118">
        <f t="shared" si="51"/>
        <v>0</v>
      </c>
      <c r="DD118" t="s">
        <v>4</v>
      </c>
      <c r="DE118" t="s">
        <v>4</v>
      </c>
      <c r="DF118">
        <f>ROUND(ROUND(AE118*AI118,2)*CX118,2)</f>
        <v>3.94</v>
      </c>
      <c r="DG118">
        <f t="shared" si="47"/>
        <v>0</v>
      </c>
      <c r="DH118">
        <f t="shared" si="48"/>
        <v>0</v>
      </c>
      <c r="DI118">
        <f t="shared" si="27"/>
        <v>0</v>
      </c>
      <c r="DJ118">
        <f>DF118</f>
        <v>3.94</v>
      </c>
      <c r="DK118">
        <v>0</v>
      </c>
      <c r="DL118" t="s">
        <v>4</v>
      </c>
      <c r="DM118">
        <v>0</v>
      </c>
      <c r="DN118" t="s">
        <v>4</v>
      </c>
      <c r="DO118">
        <v>0</v>
      </c>
    </row>
    <row r="119" spans="1:119">
      <c r="A119">
        <f>ROW(Source!A70)</f>
        <v>70</v>
      </c>
      <c r="B119">
        <v>70335976</v>
      </c>
      <c r="C119">
        <v>70336314</v>
      </c>
      <c r="D119">
        <v>69341947</v>
      </c>
      <c r="E119">
        <v>1</v>
      </c>
      <c r="F119">
        <v>1</v>
      </c>
      <c r="G119">
        <v>1075</v>
      </c>
      <c r="H119">
        <v>3</v>
      </c>
      <c r="I119" t="s">
        <v>41</v>
      </c>
      <c r="J119" t="s">
        <v>44</v>
      </c>
      <c r="K119" t="s">
        <v>42</v>
      </c>
      <c r="L119">
        <v>1301</v>
      </c>
      <c r="N119">
        <v>1003</v>
      </c>
      <c r="O119" t="s">
        <v>43</v>
      </c>
      <c r="P119" t="s">
        <v>43</v>
      </c>
      <c r="Q119">
        <v>1</v>
      </c>
      <c r="W119">
        <v>1</v>
      </c>
      <c r="X119">
        <v>-1582708316</v>
      </c>
      <c r="Y119">
        <f t="shared" si="49"/>
        <v>-1000</v>
      </c>
      <c r="AA119">
        <v>148.94999999999999</v>
      </c>
      <c r="AB119">
        <v>0</v>
      </c>
      <c r="AC119">
        <v>0</v>
      </c>
      <c r="AD119">
        <v>0</v>
      </c>
      <c r="AE119">
        <v>15.01</v>
      </c>
      <c r="AF119">
        <v>0</v>
      </c>
      <c r="AG119">
        <v>0</v>
      </c>
      <c r="AH119">
        <v>0</v>
      </c>
      <c r="AI119">
        <v>9.18</v>
      </c>
      <c r="AJ119">
        <v>1</v>
      </c>
      <c r="AK119">
        <v>1</v>
      </c>
      <c r="AL119">
        <v>1</v>
      </c>
      <c r="AM119">
        <v>2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4</v>
      </c>
      <c r="AT119">
        <v>-1000</v>
      </c>
      <c r="AU119" t="s">
        <v>4</v>
      </c>
      <c r="AV119">
        <v>0</v>
      </c>
      <c r="AW119">
        <v>2</v>
      </c>
      <c r="AX119">
        <v>70336323</v>
      </c>
      <c r="AY119">
        <v>1</v>
      </c>
      <c r="AZ119">
        <v>6144</v>
      </c>
      <c r="BA119">
        <v>115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ROUND(Y119*Source!I70,9)</f>
        <v>-6</v>
      </c>
      <c r="CY119">
        <f>AA119</f>
        <v>148.94999999999999</v>
      </c>
      <c r="CZ119">
        <f>AE119</f>
        <v>15.01</v>
      </c>
      <c r="DA119">
        <f>AI119</f>
        <v>9.18</v>
      </c>
      <c r="DB119">
        <f t="shared" si="50"/>
        <v>-15010</v>
      </c>
      <c r="DC119">
        <f t="shared" si="51"/>
        <v>0</v>
      </c>
      <c r="DD119" t="s">
        <v>4</v>
      </c>
      <c r="DE119" t="s">
        <v>4</v>
      </c>
      <c r="DF119">
        <f>ROUND(ROUND(AE119*AI119,2)*CX119,2)</f>
        <v>-826.74</v>
      </c>
      <c r="DG119">
        <f t="shared" si="47"/>
        <v>0</v>
      </c>
      <c r="DH119">
        <f t="shared" si="48"/>
        <v>0</v>
      </c>
      <c r="DI119">
        <f t="shared" si="27"/>
        <v>0</v>
      </c>
      <c r="DJ119">
        <f>DF119</f>
        <v>-826.74</v>
      </c>
      <c r="DK119">
        <v>0</v>
      </c>
      <c r="DL119" t="s">
        <v>4</v>
      </c>
      <c r="DM119">
        <v>0</v>
      </c>
      <c r="DN119" t="s">
        <v>4</v>
      </c>
      <c r="DO119">
        <v>0</v>
      </c>
    </row>
    <row r="120" spans="1:119">
      <c r="A120">
        <f>ROW(Source!A70)</f>
        <v>70</v>
      </c>
      <c r="B120">
        <v>70335976</v>
      </c>
      <c r="C120">
        <v>70336314</v>
      </c>
      <c r="D120">
        <v>69341948</v>
      </c>
      <c r="E120">
        <v>1</v>
      </c>
      <c r="F120">
        <v>1</v>
      </c>
      <c r="G120">
        <v>1075</v>
      </c>
      <c r="H120">
        <v>3</v>
      </c>
      <c r="I120" t="s">
        <v>46</v>
      </c>
      <c r="J120" t="s">
        <v>48</v>
      </c>
      <c r="K120" t="s">
        <v>47</v>
      </c>
      <c r="L120">
        <v>1301</v>
      </c>
      <c r="N120">
        <v>1003</v>
      </c>
      <c r="O120" t="s">
        <v>43</v>
      </c>
      <c r="P120" t="s">
        <v>43</v>
      </c>
      <c r="Q120">
        <v>1</v>
      </c>
      <c r="W120">
        <v>0</v>
      </c>
      <c r="X120">
        <v>1329163801</v>
      </c>
      <c r="Y120">
        <f t="shared" si="49"/>
        <v>1000</v>
      </c>
      <c r="AA120">
        <v>226.43</v>
      </c>
      <c r="AB120">
        <v>0</v>
      </c>
      <c r="AC120">
        <v>0</v>
      </c>
      <c r="AD120">
        <v>0</v>
      </c>
      <c r="AE120">
        <v>24.4</v>
      </c>
      <c r="AF120">
        <v>0</v>
      </c>
      <c r="AG120">
        <v>0</v>
      </c>
      <c r="AH120">
        <v>0</v>
      </c>
      <c r="AI120">
        <v>9.2799999999999994</v>
      </c>
      <c r="AJ120">
        <v>1</v>
      </c>
      <c r="AK120">
        <v>1</v>
      </c>
      <c r="AL120">
        <v>1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 t="s">
        <v>4</v>
      </c>
      <c r="AT120">
        <v>1000</v>
      </c>
      <c r="AU120" t="s">
        <v>4</v>
      </c>
      <c r="AV120">
        <v>0</v>
      </c>
      <c r="AW120">
        <v>1</v>
      </c>
      <c r="AX120">
        <v>-1</v>
      </c>
      <c r="AY120">
        <v>0</v>
      </c>
      <c r="AZ120">
        <v>0</v>
      </c>
      <c r="BA120" t="s">
        <v>4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V120">
        <v>0</v>
      </c>
      <c r="CW120">
        <v>0</v>
      </c>
      <c r="CX120">
        <f>ROUND(Y120*Source!I70,9)</f>
        <v>6</v>
      </c>
      <c r="CY120">
        <f>AA120</f>
        <v>226.43</v>
      </c>
      <c r="CZ120">
        <f>AE120</f>
        <v>24.4</v>
      </c>
      <c r="DA120">
        <f>AI120</f>
        <v>9.2799999999999994</v>
      </c>
      <c r="DB120">
        <f t="shared" si="50"/>
        <v>24400</v>
      </c>
      <c r="DC120">
        <f t="shared" si="51"/>
        <v>0</v>
      </c>
      <c r="DD120" t="s">
        <v>4</v>
      </c>
      <c r="DE120" t="s">
        <v>4</v>
      </c>
      <c r="DF120">
        <f>ROUND(ROUND(AE120*AI120,2)*CX120,2)</f>
        <v>1358.58</v>
      </c>
      <c r="DG120">
        <f t="shared" si="47"/>
        <v>0</v>
      </c>
      <c r="DH120">
        <f t="shared" si="48"/>
        <v>0</v>
      </c>
      <c r="DI120">
        <f t="shared" si="27"/>
        <v>0</v>
      </c>
      <c r="DJ120">
        <f>DF120</f>
        <v>1358.58</v>
      </c>
      <c r="DK120">
        <v>0</v>
      </c>
      <c r="DL120" t="s">
        <v>4</v>
      </c>
      <c r="DM120">
        <v>0</v>
      </c>
      <c r="DN120" t="s">
        <v>4</v>
      </c>
      <c r="DO120">
        <v>0</v>
      </c>
    </row>
    <row r="121" spans="1:119">
      <c r="A121">
        <f>ROW(Source!A70)</f>
        <v>70</v>
      </c>
      <c r="B121">
        <v>70335976</v>
      </c>
      <c r="C121">
        <v>70336314</v>
      </c>
      <c r="D121">
        <v>69341979</v>
      </c>
      <c r="E121">
        <v>1</v>
      </c>
      <c r="F121">
        <v>1</v>
      </c>
      <c r="G121">
        <v>1075</v>
      </c>
      <c r="H121">
        <v>3</v>
      </c>
      <c r="I121" t="s">
        <v>411</v>
      </c>
      <c r="J121" t="s">
        <v>412</v>
      </c>
      <c r="K121" t="s">
        <v>413</v>
      </c>
      <c r="L121">
        <v>1358</v>
      </c>
      <c r="N121">
        <v>1010</v>
      </c>
      <c r="O121" t="s">
        <v>343</v>
      </c>
      <c r="P121" t="s">
        <v>343</v>
      </c>
      <c r="Q121">
        <v>10</v>
      </c>
      <c r="W121">
        <v>0</v>
      </c>
      <c r="X121">
        <v>-970742491</v>
      </c>
      <c r="Y121">
        <f t="shared" si="49"/>
        <v>32</v>
      </c>
      <c r="AA121">
        <v>977.12</v>
      </c>
      <c r="AB121">
        <v>0</v>
      </c>
      <c r="AC121">
        <v>0</v>
      </c>
      <c r="AD121">
        <v>0</v>
      </c>
      <c r="AE121">
        <v>159.69999999999999</v>
      </c>
      <c r="AF121">
        <v>0</v>
      </c>
      <c r="AG121">
        <v>0</v>
      </c>
      <c r="AH121">
        <v>0</v>
      </c>
      <c r="AI121">
        <v>5.66</v>
      </c>
      <c r="AJ121">
        <v>1</v>
      </c>
      <c r="AK121">
        <v>1</v>
      </c>
      <c r="AL121">
        <v>1</v>
      </c>
      <c r="AM121">
        <v>2</v>
      </c>
      <c r="AN121">
        <v>0</v>
      </c>
      <c r="AO121">
        <v>1</v>
      </c>
      <c r="AP121">
        <v>0</v>
      </c>
      <c r="AQ121">
        <v>0</v>
      </c>
      <c r="AR121">
        <v>0</v>
      </c>
      <c r="AS121" t="s">
        <v>4</v>
      </c>
      <c r="AT121">
        <v>32</v>
      </c>
      <c r="AU121" t="s">
        <v>4</v>
      </c>
      <c r="AV121">
        <v>0</v>
      </c>
      <c r="AW121">
        <v>2</v>
      </c>
      <c r="AX121">
        <v>70336324</v>
      </c>
      <c r="AY121">
        <v>1</v>
      </c>
      <c r="AZ121">
        <v>0</v>
      </c>
      <c r="BA121">
        <v>116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v>0</v>
      </c>
      <c r="CX121">
        <f>ROUND(Y121*Source!I70,9)</f>
        <v>0.192</v>
      </c>
      <c r="CY121">
        <f>AA121</f>
        <v>977.12</v>
      </c>
      <c r="CZ121">
        <f>AE121</f>
        <v>159.69999999999999</v>
      </c>
      <c r="DA121">
        <f>AI121</f>
        <v>5.66</v>
      </c>
      <c r="DB121">
        <f t="shared" si="50"/>
        <v>5110.3999999999996</v>
      </c>
      <c r="DC121">
        <f t="shared" si="51"/>
        <v>0</v>
      </c>
      <c r="DD121" t="s">
        <v>4</v>
      </c>
      <c r="DE121" t="s">
        <v>4</v>
      </c>
      <c r="DF121">
        <f>ROUND(ROUND(AE121*AI121,2)*CX121,2)</f>
        <v>173.55</v>
      </c>
      <c r="DG121">
        <f t="shared" si="47"/>
        <v>0</v>
      </c>
      <c r="DH121">
        <f t="shared" si="48"/>
        <v>0</v>
      </c>
      <c r="DI121">
        <f t="shared" si="27"/>
        <v>0</v>
      </c>
      <c r="DJ121">
        <f>DF121</f>
        <v>173.55</v>
      </c>
      <c r="DK121">
        <v>0</v>
      </c>
      <c r="DL121" t="s">
        <v>4</v>
      </c>
      <c r="DM121">
        <v>0</v>
      </c>
      <c r="DN121" t="s">
        <v>4</v>
      </c>
      <c r="DO121">
        <v>0</v>
      </c>
    </row>
    <row r="122" spans="1:119">
      <c r="A122">
        <f>ROW(Source!A70)</f>
        <v>70</v>
      </c>
      <c r="B122">
        <v>70335976</v>
      </c>
      <c r="C122">
        <v>70336314</v>
      </c>
      <c r="D122">
        <v>69358067</v>
      </c>
      <c r="E122">
        <v>1</v>
      </c>
      <c r="F122">
        <v>1</v>
      </c>
      <c r="G122">
        <v>1075</v>
      </c>
      <c r="H122">
        <v>3</v>
      </c>
      <c r="I122" t="s">
        <v>414</v>
      </c>
      <c r="J122" t="s">
        <v>415</v>
      </c>
      <c r="K122" t="s">
        <v>416</v>
      </c>
      <c r="L122">
        <v>1339</v>
      </c>
      <c r="N122">
        <v>1007</v>
      </c>
      <c r="O122" t="s">
        <v>56</v>
      </c>
      <c r="P122" t="s">
        <v>56</v>
      </c>
      <c r="Q122">
        <v>1</v>
      </c>
      <c r="W122">
        <v>0</v>
      </c>
      <c r="X122">
        <v>-453919024</v>
      </c>
      <c r="Y122">
        <f t="shared" si="49"/>
        <v>0.3</v>
      </c>
      <c r="AA122">
        <v>5518.69</v>
      </c>
      <c r="AB122">
        <v>0</v>
      </c>
      <c r="AC122">
        <v>0</v>
      </c>
      <c r="AD122">
        <v>0</v>
      </c>
      <c r="AE122">
        <v>376.21</v>
      </c>
      <c r="AF122">
        <v>0</v>
      </c>
      <c r="AG122">
        <v>0</v>
      </c>
      <c r="AH122">
        <v>0</v>
      </c>
      <c r="AI122">
        <v>13.57</v>
      </c>
      <c r="AJ122">
        <v>1</v>
      </c>
      <c r="AK122">
        <v>1</v>
      </c>
      <c r="AL122">
        <v>1</v>
      </c>
      <c r="AM122">
        <v>2</v>
      </c>
      <c r="AN122">
        <v>0</v>
      </c>
      <c r="AO122">
        <v>1</v>
      </c>
      <c r="AP122">
        <v>0</v>
      </c>
      <c r="AQ122">
        <v>0</v>
      </c>
      <c r="AR122">
        <v>0</v>
      </c>
      <c r="AS122" t="s">
        <v>4</v>
      </c>
      <c r="AT122">
        <v>0.3</v>
      </c>
      <c r="AU122" t="s">
        <v>4</v>
      </c>
      <c r="AV122">
        <v>0</v>
      </c>
      <c r="AW122">
        <v>2</v>
      </c>
      <c r="AX122">
        <v>70336325</v>
      </c>
      <c r="AY122">
        <v>1</v>
      </c>
      <c r="AZ122">
        <v>0</v>
      </c>
      <c r="BA122">
        <v>117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V122">
        <v>0</v>
      </c>
      <c r="CW122">
        <v>0</v>
      </c>
      <c r="CX122">
        <f>ROUND(Y122*Source!I70,9)</f>
        <v>1.8E-3</v>
      </c>
      <c r="CY122">
        <f>AA122</f>
        <v>5518.69</v>
      </c>
      <c r="CZ122">
        <f>AE122</f>
        <v>376.21</v>
      </c>
      <c r="DA122">
        <f>AI122</f>
        <v>13.57</v>
      </c>
      <c r="DB122">
        <f t="shared" si="50"/>
        <v>112.86</v>
      </c>
      <c r="DC122">
        <f t="shared" si="51"/>
        <v>0</v>
      </c>
      <c r="DD122" t="s">
        <v>4</v>
      </c>
      <c r="DE122" t="s">
        <v>4</v>
      </c>
      <c r="DF122">
        <f>ROUND(ROUND(AE122*AI122,2)*CX122,2)</f>
        <v>9.19</v>
      </c>
      <c r="DG122">
        <f t="shared" si="47"/>
        <v>0</v>
      </c>
      <c r="DH122">
        <f t="shared" si="48"/>
        <v>0</v>
      </c>
      <c r="DI122">
        <f t="shared" si="27"/>
        <v>0</v>
      </c>
      <c r="DJ122">
        <f>DF122</f>
        <v>9.19</v>
      </c>
      <c r="DK122">
        <v>0</v>
      </c>
      <c r="DL122" t="s">
        <v>4</v>
      </c>
      <c r="DM122">
        <v>0</v>
      </c>
      <c r="DN122" t="s">
        <v>4</v>
      </c>
      <c r="DO122">
        <v>0</v>
      </c>
    </row>
    <row r="123" spans="1:119">
      <c r="A123">
        <f>ROW(Source!A76)</f>
        <v>76</v>
      </c>
      <c r="B123">
        <v>70335979</v>
      </c>
      <c r="C123">
        <v>70336330</v>
      </c>
      <c r="D123">
        <v>69275358</v>
      </c>
      <c r="E123">
        <v>1075</v>
      </c>
      <c r="F123">
        <v>1</v>
      </c>
      <c r="G123">
        <v>1075</v>
      </c>
      <c r="H123">
        <v>1</v>
      </c>
      <c r="I123" t="s">
        <v>322</v>
      </c>
      <c r="J123" t="s">
        <v>4</v>
      </c>
      <c r="K123" t="s">
        <v>323</v>
      </c>
      <c r="L123">
        <v>1191</v>
      </c>
      <c r="N123">
        <v>1013</v>
      </c>
      <c r="O123" t="s">
        <v>324</v>
      </c>
      <c r="P123" t="s">
        <v>324</v>
      </c>
      <c r="Q123">
        <v>1</v>
      </c>
      <c r="W123">
        <v>0</v>
      </c>
      <c r="X123">
        <v>476480486</v>
      </c>
      <c r="Y123">
        <f>(AT123*1.1)</f>
        <v>9.3500000000000014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4</v>
      </c>
      <c r="AT123">
        <v>8.5</v>
      </c>
      <c r="AU123" t="s">
        <v>26</v>
      </c>
      <c r="AV123">
        <v>1</v>
      </c>
      <c r="AW123">
        <v>2</v>
      </c>
      <c r="AX123">
        <v>70336334</v>
      </c>
      <c r="AY123">
        <v>1</v>
      </c>
      <c r="AZ123">
        <v>0</v>
      </c>
      <c r="BA123">
        <v>119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U123">
        <f>ROUND(AT123*Source!I76*AH123*AL123,2)</f>
        <v>0</v>
      </c>
      <c r="CV123">
        <f>ROUND(Y123*Source!I76,9)</f>
        <v>374</v>
      </c>
      <c r="CW123">
        <v>0</v>
      </c>
      <c r="CX123">
        <f>ROUND(Y123*Source!I76,9)</f>
        <v>374</v>
      </c>
      <c r="CY123">
        <f>AD123</f>
        <v>0</v>
      </c>
      <c r="CZ123">
        <f>AH123</f>
        <v>0</v>
      </c>
      <c r="DA123">
        <f>AL123</f>
        <v>1</v>
      </c>
      <c r="DB123">
        <f>ROUND((ROUND(AT123*CZ123,2)*1.1),6)</f>
        <v>0</v>
      </c>
      <c r="DC123">
        <f>ROUND((ROUND(AT123*AG123,2)*1.1),6)</f>
        <v>0</v>
      </c>
      <c r="DD123" t="s">
        <v>4</v>
      </c>
      <c r="DE123" t="s">
        <v>4</v>
      </c>
      <c r="DF123">
        <f>ROUND(ROUND(AE123,2)*CX123,2)</f>
        <v>0</v>
      </c>
      <c r="DG123">
        <f t="shared" si="47"/>
        <v>0</v>
      </c>
      <c r="DH123">
        <f t="shared" si="48"/>
        <v>0</v>
      </c>
      <c r="DI123">
        <f t="shared" si="27"/>
        <v>0</v>
      </c>
      <c r="DJ123">
        <f>DI123</f>
        <v>0</v>
      </c>
      <c r="DK123">
        <v>0</v>
      </c>
      <c r="DL123" t="s">
        <v>4</v>
      </c>
      <c r="DM123">
        <v>0</v>
      </c>
      <c r="DN123" t="s">
        <v>4</v>
      </c>
      <c r="DO123">
        <v>0</v>
      </c>
    </row>
    <row r="124" spans="1:119">
      <c r="A124">
        <f>ROW(Source!A76)</f>
        <v>76</v>
      </c>
      <c r="B124">
        <v>70335979</v>
      </c>
      <c r="C124">
        <v>70336330</v>
      </c>
      <c r="D124">
        <v>69364560</v>
      </c>
      <c r="E124">
        <v>1</v>
      </c>
      <c r="F124">
        <v>1</v>
      </c>
      <c r="G124">
        <v>1075</v>
      </c>
      <c r="H124">
        <v>2</v>
      </c>
      <c r="I124" t="s">
        <v>417</v>
      </c>
      <c r="J124" t="s">
        <v>418</v>
      </c>
      <c r="K124" t="s">
        <v>419</v>
      </c>
      <c r="L124">
        <v>1368</v>
      </c>
      <c r="N124">
        <v>1011</v>
      </c>
      <c r="O124" t="s">
        <v>328</v>
      </c>
      <c r="P124" t="s">
        <v>328</v>
      </c>
      <c r="Q124">
        <v>1</v>
      </c>
      <c r="W124">
        <v>0</v>
      </c>
      <c r="X124">
        <v>1193347320</v>
      </c>
      <c r="Y124">
        <f>(AT124*1.1)</f>
        <v>9.3500000000000014</v>
      </c>
      <c r="AA124">
        <v>0</v>
      </c>
      <c r="AB124">
        <v>0.77</v>
      </c>
      <c r="AC124">
        <v>0</v>
      </c>
      <c r="AD124">
        <v>0</v>
      </c>
      <c r="AE124">
        <v>0</v>
      </c>
      <c r="AF124">
        <v>0.77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M124">
        <v>-2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4</v>
      </c>
      <c r="AT124">
        <v>8.5</v>
      </c>
      <c r="AU124" t="s">
        <v>26</v>
      </c>
      <c r="AV124">
        <v>0</v>
      </c>
      <c r="AW124">
        <v>2</v>
      </c>
      <c r="AX124">
        <v>70336335</v>
      </c>
      <c r="AY124">
        <v>1</v>
      </c>
      <c r="AZ124">
        <v>0</v>
      </c>
      <c r="BA124">
        <v>120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f>ROUND(Y124*Source!I76*DO124,9)</f>
        <v>0</v>
      </c>
      <c r="CX124">
        <f>ROUND(Y124*Source!I76,9)</f>
        <v>374</v>
      </c>
      <c r="CY124">
        <f>AB124</f>
        <v>0.77</v>
      </c>
      <c r="CZ124">
        <f>AF124</f>
        <v>0.77</v>
      </c>
      <c r="DA124">
        <f>AJ124</f>
        <v>1</v>
      </c>
      <c r="DB124">
        <f>ROUND((ROUND(AT124*CZ124,2)*1.1),6)</f>
        <v>7.2050000000000001</v>
      </c>
      <c r="DC124">
        <f>ROUND((ROUND(AT124*AG124,2)*1.1),6)</f>
        <v>0</v>
      </c>
      <c r="DD124" t="s">
        <v>4</v>
      </c>
      <c r="DE124" t="s">
        <v>4</v>
      </c>
      <c r="DF124">
        <f>ROUND(ROUND(AE124,2)*CX124,2)</f>
        <v>0</v>
      </c>
      <c r="DG124">
        <f t="shared" si="47"/>
        <v>287.98</v>
      </c>
      <c r="DH124">
        <f t="shared" si="48"/>
        <v>0</v>
      </c>
      <c r="DI124">
        <f t="shared" si="27"/>
        <v>0</v>
      </c>
      <c r="DJ124">
        <f>DG124</f>
        <v>287.98</v>
      </c>
      <c r="DK124">
        <v>0</v>
      </c>
      <c r="DL124" t="s">
        <v>4</v>
      </c>
      <c r="DM124">
        <v>0</v>
      </c>
      <c r="DN124" t="s">
        <v>4</v>
      </c>
      <c r="DO124">
        <v>0</v>
      </c>
    </row>
    <row r="125" spans="1:119">
      <c r="A125">
        <f>ROW(Source!A76)</f>
        <v>76</v>
      </c>
      <c r="B125">
        <v>70335979</v>
      </c>
      <c r="C125">
        <v>70336330</v>
      </c>
      <c r="D125">
        <v>69360987</v>
      </c>
      <c r="E125">
        <v>1</v>
      </c>
      <c r="F125">
        <v>1</v>
      </c>
      <c r="G125">
        <v>1075</v>
      </c>
      <c r="H125">
        <v>3</v>
      </c>
      <c r="I125" t="s">
        <v>132</v>
      </c>
      <c r="J125" t="s">
        <v>135</v>
      </c>
      <c r="K125" t="s">
        <v>133</v>
      </c>
      <c r="L125">
        <v>1354</v>
      </c>
      <c r="N125">
        <v>1010</v>
      </c>
      <c r="O125" t="s">
        <v>134</v>
      </c>
      <c r="P125" t="s">
        <v>134</v>
      </c>
      <c r="Q125">
        <v>1</v>
      </c>
      <c r="W125">
        <v>0</v>
      </c>
      <c r="X125">
        <v>-1387176755</v>
      </c>
      <c r="Y125">
        <f>(AT125*1)</f>
        <v>10</v>
      </c>
      <c r="AA125">
        <v>290.18</v>
      </c>
      <c r="AB125">
        <v>0</v>
      </c>
      <c r="AC125">
        <v>0</v>
      </c>
      <c r="AD125">
        <v>0</v>
      </c>
      <c r="AE125">
        <v>290.18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0</v>
      </c>
      <c r="AN125">
        <v>0</v>
      </c>
      <c r="AO125">
        <v>0</v>
      </c>
      <c r="AP125">
        <v>1</v>
      </c>
      <c r="AQ125">
        <v>0</v>
      </c>
      <c r="AR125">
        <v>0</v>
      </c>
      <c r="AS125" t="s">
        <v>4</v>
      </c>
      <c r="AT125">
        <v>10</v>
      </c>
      <c r="AU125" t="s">
        <v>25</v>
      </c>
      <c r="AV125">
        <v>0</v>
      </c>
      <c r="AW125">
        <v>1</v>
      </c>
      <c r="AX125">
        <v>-1</v>
      </c>
      <c r="AY125">
        <v>0</v>
      </c>
      <c r="AZ125">
        <v>0</v>
      </c>
      <c r="BA125" t="s">
        <v>4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V125">
        <v>0</v>
      </c>
      <c r="CW125">
        <v>0</v>
      </c>
      <c r="CX125">
        <f>ROUND(Y125*Source!I76,9)</f>
        <v>400</v>
      </c>
      <c r="CY125">
        <f>AA125</f>
        <v>290.18</v>
      </c>
      <c r="CZ125">
        <f>AE125</f>
        <v>290.18</v>
      </c>
      <c r="DA125">
        <f>AI125</f>
        <v>1</v>
      </c>
      <c r="DB125">
        <f>ROUND((ROUND(AT125*CZ125,2)*1),6)</f>
        <v>2901.8</v>
      </c>
      <c r="DC125">
        <f>ROUND((ROUND(AT125*AG125,2)*1),6)</f>
        <v>0</v>
      </c>
      <c r="DD125" t="s">
        <v>4</v>
      </c>
      <c r="DE125" t="s">
        <v>4</v>
      </c>
      <c r="DF125">
        <f>ROUND(ROUND(AE125,2)*CX125,2)</f>
        <v>116072</v>
      </c>
      <c r="DG125">
        <f t="shared" si="47"/>
        <v>0</v>
      </c>
      <c r="DH125">
        <f t="shared" si="48"/>
        <v>0</v>
      </c>
      <c r="DI125">
        <f t="shared" si="27"/>
        <v>0</v>
      </c>
      <c r="DJ125">
        <f>DF125</f>
        <v>116072</v>
      </c>
      <c r="DK125">
        <v>0</v>
      </c>
      <c r="DL125" t="s">
        <v>4</v>
      </c>
      <c r="DM125">
        <v>0</v>
      </c>
      <c r="DN125" t="s">
        <v>4</v>
      </c>
      <c r="DO125">
        <v>0</v>
      </c>
    </row>
    <row r="126" spans="1:119">
      <c r="A126">
        <f>ROW(Source!A77)</f>
        <v>77</v>
      </c>
      <c r="B126">
        <v>70335976</v>
      </c>
      <c r="C126">
        <v>70336330</v>
      </c>
      <c r="D126">
        <v>69275358</v>
      </c>
      <c r="E126">
        <v>1075</v>
      </c>
      <c r="F126">
        <v>1</v>
      </c>
      <c r="G126">
        <v>1075</v>
      </c>
      <c r="H126">
        <v>1</v>
      </c>
      <c r="I126" t="s">
        <v>322</v>
      </c>
      <c r="J126" t="s">
        <v>4</v>
      </c>
      <c r="K126" t="s">
        <v>323</v>
      </c>
      <c r="L126">
        <v>1191</v>
      </c>
      <c r="N126">
        <v>1013</v>
      </c>
      <c r="O126" t="s">
        <v>324</v>
      </c>
      <c r="P126" t="s">
        <v>324</v>
      </c>
      <c r="Q126">
        <v>1</v>
      </c>
      <c r="W126">
        <v>0</v>
      </c>
      <c r="X126">
        <v>476480486</v>
      </c>
      <c r="Y126">
        <f>(AT126*1.1)</f>
        <v>9.3500000000000014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4</v>
      </c>
      <c r="AT126">
        <v>8.5</v>
      </c>
      <c r="AU126" t="s">
        <v>26</v>
      </c>
      <c r="AV126">
        <v>1</v>
      </c>
      <c r="AW126">
        <v>2</v>
      </c>
      <c r="AX126">
        <v>70336334</v>
      </c>
      <c r="AY126">
        <v>1</v>
      </c>
      <c r="AZ126">
        <v>0</v>
      </c>
      <c r="BA126">
        <v>122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U126">
        <f>ROUND(AT126*Source!I77*AH126*AL126,2)</f>
        <v>0</v>
      </c>
      <c r="CV126">
        <f>ROUND(Y126*Source!I77,9)</f>
        <v>374</v>
      </c>
      <c r="CW126">
        <v>0</v>
      </c>
      <c r="CX126">
        <f>ROUND(Y126*Source!I77,9)</f>
        <v>374</v>
      </c>
      <c r="CY126">
        <f>AD126</f>
        <v>0</v>
      </c>
      <c r="CZ126">
        <f>AH126</f>
        <v>0</v>
      </c>
      <c r="DA126">
        <f>AL126</f>
        <v>1</v>
      </c>
      <c r="DB126">
        <f>ROUND((ROUND(AT126*CZ126,2)*1.1),6)</f>
        <v>0</v>
      </c>
      <c r="DC126">
        <f>ROUND((ROUND(AT126*AG126,2)*1.1),6)</f>
        <v>0</v>
      </c>
      <c r="DD126" t="s">
        <v>4</v>
      </c>
      <c r="DE126" t="s">
        <v>4</v>
      </c>
      <c r="DF126">
        <f>ROUND(ROUND(AE126,2)*CX126,2)</f>
        <v>0</v>
      </c>
      <c r="DG126">
        <f t="shared" si="47"/>
        <v>0</v>
      </c>
      <c r="DH126">
        <f t="shared" si="48"/>
        <v>0</v>
      </c>
      <c r="DI126">
        <f t="shared" si="27"/>
        <v>0</v>
      </c>
      <c r="DJ126">
        <f>DI126</f>
        <v>0</v>
      </c>
      <c r="DK126">
        <v>0</v>
      </c>
      <c r="DL126" t="s">
        <v>4</v>
      </c>
      <c r="DM126">
        <v>0</v>
      </c>
      <c r="DN126" t="s">
        <v>4</v>
      </c>
      <c r="DO126">
        <v>0</v>
      </c>
    </row>
    <row r="127" spans="1:119">
      <c r="A127">
        <f>ROW(Source!A77)</f>
        <v>77</v>
      </c>
      <c r="B127">
        <v>70335976</v>
      </c>
      <c r="C127">
        <v>70336330</v>
      </c>
      <c r="D127">
        <v>69364560</v>
      </c>
      <c r="E127">
        <v>1</v>
      </c>
      <c r="F127">
        <v>1</v>
      </c>
      <c r="G127">
        <v>1075</v>
      </c>
      <c r="H127">
        <v>2</v>
      </c>
      <c r="I127" t="s">
        <v>417</v>
      </c>
      <c r="J127" t="s">
        <v>418</v>
      </c>
      <c r="K127" t="s">
        <v>419</v>
      </c>
      <c r="L127">
        <v>1368</v>
      </c>
      <c r="N127">
        <v>1011</v>
      </c>
      <c r="O127" t="s">
        <v>328</v>
      </c>
      <c r="P127" t="s">
        <v>328</v>
      </c>
      <c r="Q127">
        <v>1</v>
      </c>
      <c r="W127">
        <v>0</v>
      </c>
      <c r="X127">
        <v>1193347320</v>
      </c>
      <c r="Y127">
        <f>(AT127*1.1)</f>
        <v>9.3500000000000014</v>
      </c>
      <c r="AA127">
        <v>0</v>
      </c>
      <c r="AB127">
        <v>7.19</v>
      </c>
      <c r="AC127">
        <v>0</v>
      </c>
      <c r="AD127">
        <v>0</v>
      </c>
      <c r="AE127">
        <v>0</v>
      </c>
      <c r="AF127">
        <v>0.77</v>
      </c>
      <c r="AG127">
        <v>0</v>
      </c>
      <c r="AH127">
        <v>0</v>
      </c>
      <c r="AI127">
        <v>1</v>
      </c>
      <c r="AJ127">
        <v>8.92</v>
      </c>
      <c r="AK127">
        <v>46.67</v>
      </c>
      <c r="AL127">
        <v>1</v>
      </c>
      <c r="AM127">
        <v>2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4</v>
      </c>
      <c r="AT127">
        <v>8.5</v>
      </c>
      <c r="AU127" t="s">
        <v>26</v>
      </c>
      <c r="AV127">
        <v>0</v>
      </c>
      <c r="AW127">
        <v>2</v>
      </c>
      <c r="AX127">
        <v>70336335</v>
      </c>
      <c r="AY127">
        <v>1</v>
      </c>
      <c r="AZ127">
        <v>0</v>
      </c>
      <c r="BA127">
        <v>123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V127">
        <v>0</v>
      </c>
      <c r="CW127">
        <f>ROUND(Y127*Source!I77*DO127,9)</f>
        <v>0</v>
      </c>
      <c r="CX127">
        <f>ROUND(Y127*Source!I77,9)</f>
        <v>374</v>
      </c>
      <c r="CY127">
        <f>AB127</f>
        <v>7.19</v>
      </c>
      <c r="CZ127">
        <f>AF127</f>
        <v>0.77</v>
      </c>
      <c r="DA127">
        <f>AJ127</f>
        <v>8.92</v>
      </c>
      <c r="DB127">
        <f>ROUND((ROUND(AT127*CZ127,2)*1.1),6)</f>
        <v>7.2050000000000001</v>
      </c>
      <c r="DC127">
        <f>ROUND((ROUND(AT127*AG127,2)*1.1),6)</f>
        <v>0</v>
      </c>
      <c r="DD127" t="s">
        <v>4</v>
      </c>
      <c r="DE127" t="s">
        <v>4</v>
      </c>
      <c r="DF127">
        <f>ROUND(ROUND(AE127,2)*CX127,2)</f>
        <v>0</v>
      </c>
      <c r="DG127">
        <f>ROUND(ROUND(AF127*AJ127,2)*CX127,2)</f>
        <v>2569.38</v>
      </c>
      <c r="DH127">
        <f>ROUND(ROUND(AG127*AK127,2)*CX127,2)</f>
        <v>0</v>
      </c>
      <c r="DI127">
        <f t="shared" si="27"/>
        <v>0</v>
      </c>
      <c r="DJ127">
        <f>DG127</f>
        <v>2569.38</v>
      </c>
      <c r="DK127">
        <v>0</v>
      </c>
      <c r="DL127" t="s">
        <v>4</v>
      </c>
      <c r="DM127">
        <v>0</v>
      </c>
      <c r="DN127" t="s">
        <v>4</v>
      </c>
      <c r="DO127">
        <v>0</v>
      </c>
    </row>
    <row r="128" spans="1:119">
      <c r="A128">
        <f>ROW(Source!A77)</f>
        <v>77</v>
      </c>
      <c r="B128">
        <v>70335976</v>
      </c>
      <c r="C128">
        <v>70336330</v>
      </c>
      <c r="D128">
        <v>69360987</v>
      </c>
      <c r="E128">
        <v>1</v>
      </c>
      <c r="F128">
        <v>1</v>
      </c>
      <c r="G128">
        <v>1075</v>
      </c>
      <c r="H128">
        <v>3</v>
      </c>
      <c r="I128" t="s">
        <v>132</v>
      </c>
      <c r="J128" t="s">
        <v>135</v>
      </c>
      <c r="K128" t="s">
        <v>133</v>
      </c>
      <c r="L128">
        <v>1354</v>
      </c>
      <c r="N128">
        <v>1010</v>
      </c>
      <c r="O128" t="s">
        <v>134</v>
      </c>
      <c r="P128" t="s">
        <v>134</v>
      </c>
      <c r="Q128">
        <v>1</v>
      </c>
      <c r="W128">
        <v>0</v>
      </c>
      <c r="X128">
        <v>-1387176755</v>
      </c>
      <c r="Y128">
        <f>(AT128*1)</f>
        <v>10</v>
      </c>
      <c r="AA128">
        <v>689.1</v>
      </c>
      <c r="AB128">
        <v>0</v>
      </c>
      <c r="AC128">
        <v>0</v>
      </c>
      <c r="AD128">
        <v>0</v>
      </c>
      <c r="AE128">
        <v>290.18</v>
      </c>
      <c r="AF128">
        <v>0</v>
      </c>
      <c r="AG128">
        <v>0</v>
      </c>
      <c r="AH128">
        <v>0</v>
      </c>
      <c r="AI128">
        <v>2.37</v>
      </c>
      <c r="AJ128">
        <v>1</v>
      </c>
      <c r="AK128">
        <v>1</v>
      </c>
      <c r="AL128">
        <v>1</v>
      </c>
      <c r="AM128">
        <v>0</v>
      </c>
      <c r="AN128">
        <v>0</v>
      </c>
      <c r="AO128">
        <v>0</v>
      </c>
      <c r="AP128">
        <v>1</v>
      </c>
      <c r="AQ128">
        <v>0</v>
      </c>
      <c r="AR128">
        <v>0</v>
      </c>
      <c r="AS128" t="s">
        <v>4</v>
      </c>
      <c r="AT128">
        <v>10</v>
      </c>
      <c r="AU128" t="s">
        <v>25</v>
      </c>
      <c r="AV128">
        <v>0</v>
      </c>
      <c r="AW128">
        <v>1</v>
      </c>
      <c r="AX128">
        <v>-1</v>
      </c>
      <c r="AY128">
        <v>0</v>
      </c>
      <c r="AZ128">
        <v>0</v>
      </c>
      <c r="BA128" t="s">
        <v>4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ROUND(Y128*Source!I77,9)</f>
        <v>400</v>
      </c>
      <c r="CY128">
        <f>AA128</f>
        <v>689.1</v>
      </c>
      <c r="CZ128">
        <f>AE128</f>
        <v>290.18</v>
      </c>
      <c r="DA128">
        <f>AI128</f>
        <v>2.37</v>
      </c>
      <c r="DB128">
        <f>ROUND((ROUND(AT128*CZ128,2)*1),6)</f>
        <v>2901.8</v>
      </c>
      <c r="DC128">
        <f>ROUND((ROUND(AT128*AG128,2)*1),6)</f>
        <v>0</v>
      </c>
      <c r="DD128" t="s">
        <v>4</v>
      </c>
      <c r="DE128" t="s">
        <v>4</v>
      </c>
      <c r="DF128">
        <f>ROUND(ROUND(AE128*AI128,2)*CX128,2)</f>
        <v>275092</v>
      </c>
      <c r="DG128">
        <f>ROUND(ROUND(AF128,2)*CX128,2)</f>
        <v>0</v>
      </c>
      <c r="DH128">
        <f>ROUND(ROUND(AG128,2)*CX128,2)</f>
        <v>0</v>
      </c>
      <c r="DI128">
        <f t="shared" si="27"/>
        <v>0</v>
      </c>
      <c r="DJ128">
        <f>DF128</f>
        <v>275092</v>
      </c>
      <c r="DK128">
        <v>0</v>
      </c>
      <c r="DL128" t="s">
        <v>4</v>
      </c>
      <c r="DM128">
        <v>0</v>
      </c>
      <c r="DN128" t="s">
        <v>4</v>
      </c>
      <c r="DO128">
        <v>0</v>
      </c>
    </row>
    <row r="129" spans="1:119">
      <c r="A129">
        <f>ROW(Source!A80)</f>
        <v>80</v>
      </c>
      <c r="B129">
        <v>70335979</v>
      </c>
      <c r="C129">
        <v>70336338</v>
      </c>
      <c r="D129">
        <v>69275358</v>
      </c>
      <c r="E129">
        <v>1075</v>
      </c>
      <c r="F129">
        <v>1</v>
      </c>
      <c r="G129">
        <v>1075</v>
      </c>
      <c r="H129">
        <v>1</v>
      </c>
      <c r="I129" t="s">
        <v>322</v>
      </c>
      <c r="J129" t="s">
        <v>4</v>
      </c>
      <c r="K129" t="s">
        <v>323</v>
      </c>
      <c r="L129">
        <v>1191</v>
      </c>
      <c r="N129">
        <v>1013</v>
      </c>
      <c r="O129" t="s">
        <v>324</v>
      </c>
      <c r="P129" t="s">
        <v>324</v>
      </c>
      <c r="Q129">
        <v>1</v>
      </c>
      <c r="W129">
        <v>0</v>
      </c>
      <c r="X129">
        <v>476480486</v>
      </c>
      <c r="Y129">
        <f>(AT129*1.1)</f>
        <v>14.740000000000002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1</v>
      </c>
      <c r="AJ129">
        <v>1</v>
      </c>
      <c r="AK129">
        <v>1</v>
      </c>
      <c r="AL129">
        <v>1</v>
      </c>
      <c r="AM129">
        <v>-2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4</v>
      </c>
      <c r="AT129">
        <v>13.4</v>
      </c>
      <c r="AU129" t="s">
        <v>26</v>
      </c>
      <c r="AV129">
        <v>1</v>
      </c>
      <c r="AW129">
        <v>2</v>
      </c>
      <c r="AX129">
        <v>70336342</v>
      </c>
      <c r="AY129">
        <v>1</v>
      </c>
      <c r="AZ129">
        <v>0</v>
      </c>
      <c r="BA129">
        <v>125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U129">
        <f>ROUND(AT129*Source!I80*AH129*AL129,2)</f>
        <v>0</v>
      </c>
      <c r="CV129">
        <f>ROUND(Y129*Source!I80,9)</f>
        <v>589.6</v>
      </c>
      <c r="CW129">
        <v>0</v>
      </c>
      <c r="CX129">
        <f>ROUND(Y129*Source!I80,9)</f>
        <v>589.6</v>
      </c>
      <c r="CY129">
        <f>AD129</f>
        <v>0</v>
      </c>
      <c r="CZ129">
        <f>AH129</f>
        <v>0</v>
      </c>
      <c r="DA129">
        <f>AL129</f>
        <v>1</v>
      </c>
      <c r="DB129">
        <f>ROUND((ROUND(AT129*CZ129,2)*1.1),6)</f>
        <v>0</v>
      </c>
      <c r="DC129">
        <f>ROUND((ROUND(AT129*AG129,2)*1.1),6)</f>
        <v>0</v>
      </c>
      <c r="DD129" t="s">
        <v>4</v>
      </c>
      <c r="DE129" t="s">
        <v>4</v>
      </c>
      <c r="DF129">
        <f>ROUND(ROUND(AE129,2)*CX129,2)</f>
        <v>0</v>
      </c>
      <c r="DG129">
        <f>ROUND(ROUND(AF129,2)*CX129,2)</f>
        <v>0</v>
      </c>
      <c r="DH129">
        <f>ROUND(ROUND(AG129,2)*CX129,2)</f>
        <v>0</v>
      </c>
      <c r="DI129">
        <f t="shared" ref="DI129:DI192" si="53">ROUND(ROUND(AH129,2)*CX129,2)</f>
        <v>0</v>
      </c>
      <c r="DJ129">
        <f>DI129</f>
        <v>0</v>
      </c>
      <c r="DK129">
        <v>0</v>
      </c>
      <c r="DL129" t="s">
        <v>4</v>
      </c>
      <c r="DM129">
        <v>0</v>
      </c>
      <c r="DN129" t="s">
        <v>4</v>
      </c>
      <c r="DO129">
        <v>0</v>
      </c>
    </row>
    <row r="130" spans="1:119">
      <c r="A130">
        <f>ROW(Source!A80)</f>
        <v>80</v>
      </c>
      <c r="B130">
        <v>70335979</v>
      </c>
      <c r="C130">
        <v>70336338</v>
      </c>
      <c r="D130">
        <v>69364509</v>
      </c>
      <c r="E130">
        <v>1</v>
      </c>
      <c r="F130">
        <v>1</v>
      </c>
      <c r="G130">
        <v>1075</v>
      </c>
      <c r="H130">
        <v>2</v>
      </c>
      <c r="I130" t="s">
        <v>365</v>
      </c>
      <c r="J130" t="s">
        <v>366</v>
      </c>
      <c r="K130" t="s">
        <v>367</v>
      </c>
      <c r="L130">
        <v>1368</v>
      </c>
      <c r="N130">
        <v>1011</v>
      </c>
      <c r="O130" t="s">
        <v>328</v>
      </c>
      <c r="P130" t="s">
        <v>328</v>
      </c>
      <c r="Q130">
        <v>1</v>
      </c>
      <c r="W130">
        <v>0</v>
      </c>
      <c r="X130">
        <v>322366203</v>
      </c>
      <c r="Y130">
        <f>(AT130*1.1)</f>
        <v>3.3000000000000002E-2</v>
      </c>
      <c r="AA130">
        <v>0</v>
      </c>
      <c r="AB130">
        <v>83.1</v>
      </c>
      <c r="AC130">
        <v>12.62</v>
      </c>
      <c r="AD130">
        <v>0</v>
      </c>
      <c r="AE130">
        <v>0</v>
      </c>
      <c r="AF130">
        <v>83.1</v>
      </c>
      <c r="AG130">
        <v>12.62</v>
      </c>
      <c r="AH130">
        <v>0</v>
      </c>
      <c r="AI130">
        <v>1</v>
      </c>
      <c r="AJ130">
        <v>1</v>
      </c>
      <c r="AK130">
        <v>1</v>
      </c>
      <c r="AL130">
        <v>1</v>
      </c>
      <c r="AM130">
        <v>-2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4</v>
      </c>
      <c r="AT130">
        <v>0.03</v>
      </c>
      <c r="AU130" t="s">
        <v>368</v>
      </c>
      <c r="AV130">
        <v>0</v>
      </c>
      <c r="AW130">
        <v>2</v>
      </c>
      <c r="AX130">
        <v>70336343</v>
      </c>
      <c r="AY130">
        <v>1</v>
      </c>
      <c r="AZ130">
        <v>0</v>
      </c>
      <c r="BA130">
        <v>126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V130">
        <v>0</v>
      </c>
      <c r="CW130">
        <f>ROUND(Y130*Source!I80*DO130,9)</f>
        <v>0</v>
      </c>
      <c r="CX130">
        <f>ROUND(Y130*Source!I80,9)</f>
        <v>1.32</v>
      </c>
      <c r="CY130">
        <f>AB130</f>
        <v>83.1</v>
      </c>
      <c r="CZ130">
        <f>AF130</f>
        <v>83.1</v>
      </c>
      <c r="DA130">
        <f>AJ130</f>
        <v>1</v>
      </c>
      <c r="DB130">
        <f>ROUND((ROUND(AT130*CZ130,2)*1.1),6)</f>
        <v>2.7389999999999999</v>
      </c>
      <c r="DC130">
        <f>ROUND((ROUND(AT130*AG130,2)*1.1),6)</f>
        <v>0.41799999999999998</v>
      </c>
      <c r="DD130" t="s">
        <v>4</v>
      </c>
      <c r="DE130" t="s">
        <v>4</v>
      </c>
      <c r="DF130">
        <f>ROUND(ROUND(AE130,2)*CX130,2)</f>
        <v>0</v>
      </c>
      <c r="DG130">
        <f>ROUND(ROUND(AF130,2)*CX130,2)</f>
        <v>109.69</v>
      </c>
      <c r="DH130">
        <f>ROUND(ROUND(AG130,2)*CX130,2)</f>
        <v>16.66</v>
      </c>
      <c r="DI130">
        <f t="shared" si="53"/>
        <v>0</v>
      </c>
      <c r="DJ130">
        <f>DG130</f>
        <v>109.69</v>
      </c>
      <c r="DK130">
        <v>0</v>
      </c>
      <c r="DL130" t="s">
        <v>4</v>
      </c>
      <c r="DM130">
        <v>0</v>
      </c>
      <c r="DN130" t="s">
        <v>4</v>
      </c>
      <c r="DO130">
        <v>0</v>
      </c>
    </row>
    <row r="131" spans="1:119">
      <c r="A131">
        <f>ROW(Source!A80)</f>
        <v>80</v>
      </c>
      <c r="B131">
        <v>70335979</v>
      </c>
      <c r="C131">
        <v>70336338</v>
      </c>
      <c r="D131">
        <v>69361134</v>
      </c>
      <c r="E131">
        <v>1</v>
      </c>
      <c r="F131">
        <v>1</v>
      </c>
      <c r="G131">
        <v>1075</v>
      </c>
      <c r="H131">
        <v>3</v>
      </c>
      <c r="I131" t="s">
        <v>144</v>
      </c>
      <c r="J131" t="s">
        <v>146</v>
      </c>
      <c r="K131" t="s">
        <v>145</v>
      </c>
      <c r="L131">
        <v>1354</v>
      </c>
      <c r="N131">
        <v>1010</v>
      </c>
      <c r="O131" t="s">
        <v>134</v>
      </c>
      <c r="P131" t="s">
        <v>134</v>
      </c>
      <c r="Q131">
        <v>1</v>
      </c>
      <c r="W131">
        <v>0</v>
      </c>
      <c r="X131">
        <v>-1910703057</v>
      </c>
      <c r="Y131">
        <f>(AT131*1)</f>
        <v>99.939976000000001</v>
      </c>
      <c r="AA131">
        <v>60.21</v>
      </c>
      <c r="AB131">
        <v>0</v>
      </c>
      <c r="AC131">
        <v>0</v>
      </c>
      <c r="AD131">
        <v>0</v>
      </c>
      <c r="AE131">
        <v>60.21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M131">
        <v>0</v>
      </c>
      <c r="AN131">
        <v>0</v>
      </c>
      <c r="AO131">
        <v>0</v>
      </c>
      <c r="AP131">
        <v>1</v>
      </c>
      <c r="AQ131">
        <v>0</v>
      </c>
      <c r="AR131">
        <v>0</v>
      </c>
      <c r="AS131" t="s">
        <v>4</v>
      </c>
      <c r="AT131">
        <v>99.939976000000001</v>
      </c>
      <c r="AU131" t="s">
        <v>25</v>
      </c>
      <c r="AV131">
        <v>0</v>
      </c>
      <c r="AW131">
        <v>1</v>
      </c>
      <c r="AX131">
        <v>-1</v>
      </c>
      <c r="AY131">
        <v>0</v>
      </c>
      <c r="AZ131">
        <v>0</v>
      </c>
      <c r="BA131" t="s">
        <v>4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v>0</v>
      </c>
      <c r="CX131">
        <f>ROUND(Y131*Source!I80,9)</f>
        <v>3997.5990400000001</v>
      </c>
      <c r="CY131">
        <f>AA131</f>
        <v>60.21</v>
      </c>
      <c r="CZ131">
        <f>AE131</f>
        <v>60.21</v>
      </c>
      <c r="DA131">
        <f>AI131</f>
        <v>1</v>
      </c>
      <c r="DB131">
        <f>ROUND((ROUND(AT131*CZ131,2)*1),6)</f>
        <v>6017.39</v>
      </c>
      <c r="DC131">
        <f>ROUND((ROUND(AT131*AG131,2)*1),6)</f>
        <v>0</v>
      </c>
      <c r="DD131" t="s">
        <v>4</v>
      </c>
      <c r="DE131" t="s">
        <v>4</v>
      </c>
      <c r="DF131">
        <f>ROUND(ROUND(AE131,2)*CX131,2)</f>
        <v>240695.44</v>
      </c>
      <c r="DG131">
        <f>ROUND(ROUND(AF131,2)*CX131,2)</f>
        <v>0</v>
      </c>
      <c r="DH131">
        <f>ROUND(ROUND(AG131,2)*CX131,2)</f>
        <v>0</v>
      </c>
      <c r="DI131">
        <f t="shared" si="53"/>
        <v>0</v>
      </c>
      <c r="DJ131">
        <f>DF131</f>
        <v>240695.44</v>
      </c>
      <c r="DK131">
        <v>0</v>
      </c>
      <c r="DL131" t="s">
        <v>4</v>
      </c>
      <c r="DM131">
        <v>0</v>
      </c>
      <c r="DN131" t="s">
        <v>4</v>
      </c>
      <c r="DO131">
        <v>0</v>
      </c>
    </row>
    <row r="132" spans="1:119">
      <c r="A132">
        <f>ROW(Source!A81)</f>
        <v>81</v>
      </c>
      <c r="B132">
        <v>70335976</v>
      </c>
      <c r="C132">
        <v>70336338</v>
      </c>
      <c r="D132">
        <v>69275358</v>
      </c>
      <c r="E132">
        <v>1075</v>
      </c>
      <c r="F132">
        <v>1</v>
      </c>
      <c r="G132">
        <v>1075</v>
      </c>
      <c r="H132">
        <v>1</v>
      </c>
      <c r="I132" t="s">
        <v>322</v>
      </c>
      <c r="J132" t="s">
        <v>4</v>
      </c>
      <c r="K132" t="s">
        <v>323</v>
      </c>
      <c r="L132">
        <v>1191</v>
      </c>
      <c r="N132">
        <v>1013</v>
      </c>
      <c r="O132" t="s">
        <v>324</v>
      </c>
      <c r="P132" t="s">
        <v>324</v>
      </c>
      <c r="Q132">
        <v>1</v>
      </c>
      <c r="W132">
        <v>0</v>
      </c>
      <c r="X132">
        <v>476480486</v>
      </c>
      <c r="Y132">
        <f>(AT132*1.1)</f>
        <v>14.740000000000002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M132">
        <v>-2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4</v>
      </c>
      <c r="AT132">
        <v>13.4</v>
      </c>
      <c r="AU132" t="s">
        <v>26</v>
      </c>
      <c r="AV132">
        <v>1</v>
      </c>
      <c r="AW132">
        <v>2</v>
      </c>
      <c r="AX132">
        <v>70336342</v>
      </c>
      <c r="AY132">
        <v>1</v>
      </c>
      <c r="AZ132">
        <v>0</v>
      </c>
      <c r="BA132">
        <v>128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U132">
        <f>ROUND(AT132*Source!I81*AH132*AL132,2)</f>
        <v>0</v>
      </c>
      <c r="CV132">
        <f>ROUND(Y132*Source!I81,9)</f>
        <v>589.6</v>
      </c>
      <c r="CW132">
        <v>0</v>
      </c>
      <c r="CX132">
        <f>ROUND(Y132*Source!I81,9)</f>
        <v>589.6</v>
      </c>
      <c r="CY132">
        <f>AD132</f>
        <v>0</v>
      </c>
      <c r="CZ132">
        <f>AH132</f>
        <v>0</v>
      </c>
      <c r="DA132">
        <f>AL132</f>
        <v>1</v>
      </c>
      <c r="DB132">
        <f>ROUND((ROUND(AT132*CZ132,2)*1.1),6)</f>
        <v>0</v>
      </c>
      <c r="DC132">
        <f>ROUND((ROUND(AT132*AG132,2)*1.1),6)</f>
        <v>0</v>
      </c>
      <c r="DD132" t="s">
        <v>4</v>
      </c>
      <c r="DE132" t="s">
        <v>4</v>
      </c>
      <c r="DF132">
        <f>ROUND(ROUND(AE132,2)*CX132,2)</f>
        <v>0</v>
      </c>
      <c r="DG132">
        <f>ROUND(ROUND(AF132,2)*CX132,2)</f>
        <v>0</v>
      </c>
      <c r="DH132">
        <f>ROUND(ROUND(AG132,2)*CX132,2)</f>
        <v>0</v>
      </c>
      <c r="DI132">
        <f t="shared" si="53"/>
        <v>0</v>
      </c>
      <c r="DJ132">
        <f>DI132</f>
        <v>0</v>
      </c>
      <c r="DK132">
        <v>0</v>
      </c>
      <c r="DL132" t="s">
        <v>4</v>
      </c>
      <c r="DM132">
        <v>0</v>
      </c>
      <c r="DN132" t="s">
        <v>4</v>
      </c>
      <c r="DO132">
        <v>0</v>
      </c>
    </row>
    <row r="133" spans="1:119">
      <c r="A133">
        <f>ROW(Source!A81)</f>
        <v>81</v>
      </c>
      <c r="B133">
        <v>70335976</v>
      </c>
      <c r="C133">
        <v>70336338</v>
      </c>
      <c r="D133">
        <v>69364509</v>
      </c>
      <c r="E133">
        <v>1</v>
      </c>
      <c r="F133">
        <v>1</v>
      </c>
      <c r="G133">
        <v>1075</v>
      </c>
      <c r="H133">
        <v>2</v>
      </c>
      <c r="I133" t="s">
        <v>365</v>
      </c>
      <c r="J133" t="s">
        <v>366</v>
      </c>
      <c r="K133" t="s">
        <v>367</v>
      </c>
      <c r="L133">
        <v>1368</v>
      </c>
      <c r="N133">
        <v>1011</v>
      </c>
      <c r="O133" t="s">
        <v>328</v>
      </c>
      <c r="P133" t="s">
        <v>328</v>
      </c>
      <c r="Q133">
        <v>1</v>
      </c>
      <c r="W133">
        <v>0</v>
      </c>
      <c r="X133">
        <v>322366203</v>
      </c>
      <c r="Y133">
        <f>(AT133*1.1)</f>
        <v>3.3000000000000002E-2</v>
      </c>
      <c r="AA133">
        <v>0</v>
      </c>
      <c r="AB133">
        <v>1358.56</v>
      </c>
      <c r="AC133">
        <v>640.22</v>
      </c>
      <c r="AD133">
        <v>0</v>
      </c>
      <c r="AE133">
        <v>0</v>
      </c>
      <c r="AF133">
        <v>83.1</v>
      </c>
      <c r="AG133">
        <v>12.62</v>
      </c>
      <c r="AH133">
        <v>0</v>
      </c>
      <c r="AI133">
        <v>1</v>
      </c>
      <c r="AJ133">
        <v>15.04</v>
      </c>
      <c r="AK133">
        <v>46.67</v>
      </c>
      <c r="AL133">
        <v>1</v>
      </c>
      <c r="AM133">
        <v>2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4</v>
      </c>
      <c r="AT133">
        <v>0.03</v>
      </c>
      <c r="AU133" t="s">
        <v>368</v>
      </c>
      <c r="AV133">
        <v>0</v>
      </c>
      <c r="AW133">
        <v>2</v>
      </c>
      <c r="AX133">
        <v>70336343</v>
      </c>
      <c r="AY133">
        <v>1</v>
      </c>
      <c r="AZ133">
        <v>0</v>
      </c>
      <c r="BA133">
        <v>129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V133">
        <v>0</v>
      </c>
      <c r="CW133">
        <f>ROUND(Y133*Source!I81*DO133,9)</f>
        <v>0</v>
      </c>
      <c r="CX133">
        <f>ROUND(Y133*Source!I81,9)</f>
        <v>1.32</v>
      </c>
      <c r="CY133">
        <f>AB133</f>
        <v>1358.56</v>
      </c>
      <c r="CZ133">
        <f>AF133</f>
        <v>83.1</v>
      </c>
      <c r="DA133">
        <f>AJ133</f>
        <v>15.04</v>
      </c>
      <c r="DB133">
        <f>ROUND((ROUND(AT133*CZ133,2)*1.1),6)</f>
        <v>2.7389999999999999</v>
      </c>
      <c r="DC133">
        <f>ROUND((ROUND(AT133*AG133,2)*1.1),6)</f>
        <v>0.41799999999999998</v>
      </c>
      <c r="DD133" t="s">
        <v>4</v>
      </c>
      <c r="DE133" t="s">
        <v>4</v>
      </c>
      <c r="DF133">
        <f>ROUND(ROUND(AE133,2)*CX133,2)</f>
        <v>0</v>
      </c>
      <c r="DG133">
        <f>ROUND(ROUND(AF133*AJ133,2)*CX133,2)</f>
        <v>1649.76</v>
      </c>
      <c r="DH133">
        <f>ROUND(ROUND(AG133*AK133,2)*CX133,2)</f>
        <v>777.45</v>
      </c>
      <c r="DI133">
        <f t="shared" si="53"/>
        <v>0</v>
      </c>
      <c r="DJ133">
        <f>DG133</f>
        <v>1649.76</v>
      </c>
      <c r="DK133">
        <v>0</v>
      </c>
      <c r="DL133" t="s">
        <v>4</v>
      </c>
      <c r="DM133">
        <v>0</v>
      </c>
      <c r="DN133" t="s">
        <v>4</v>
      </c>
      <c r="DO133">
        <v>0</v>
      </c>
    </row>
    <row r="134" spans="1:119">
      <c r="A134">
        <f>ROW(Source!A81)</f>
        <v>81</v>
      </c>
      <c r="B134">
        <v>70335976</v>
      </c>
      <c r="C134">
        <v>70336338</v>
      </c>
      <c r="D134">
        <v>69361134</v>
      </c>
      <c r="E134">
        <v>1</v>
      </c>
      <c r="F134">
        <v>1</v>
      </c>
      <c r="G134">
        <v>1075</v>
      </c>
      <c r="H134">
        <v>3</v>
      </c>
      <c r="I134" t="s">
        <v>144</v>
      </c>
      <c r="J134" t="s">
        <v>146</v>
      </c>
      <c r="K134" t="s">
        <v>145</v>
      </c>
      <c r="L134">
        <v>1354</v>
      </c>
      <c r="N134">
        <v>1010</v>
      </c>
      <c r="O134" t="s">
        <v>134</v>
      </c>
      <c r="P134" t="s">
        <v>134</v>
      </c>
      <c r="Q134">
        <v>1</v>
      </c>
      <c r="W134">
        <v>0</v>
      </c>
      <c r="X134">
        <v>-1910703057</v>
      </c>
      <c r="Y134">
        <f>(AT134*1)</f>
        <v>99.939976000000001</v>
      </c>
      <c r="AA134">
        <v>998.88</v>
      </c>
      <c r="AB134">
        <v>0</v>
      </c>
      <c r="AC134">
        <v>0</v>
      </c>
      <c r="AD134">
        <v>0</v>
      </c>
      <c r="AE134">
        <v>60.21</v>
      </c>
      <c r="AF134">
        <v>0</v>
      </c>
      <c r="AG134">
        <v>0</v>
      </c>
      <c r="AH134">
        <v>0</v>
      </c>
      <c r="AI134">
        <v>16.59</v>
      </c>
      <c r="AJ134">
        <v>1</v>
      </c>
      <c r="AK134">
        <v>1</v>
      </c>
      <c r="AL134">
        <v>1</v>
      </c>
      <c r="AM134">
        <v>0</v>
      </c>
      <c r="AN134">
        <v>0</v>
      </c>
      <c r="AO134">
        <v>0</v>
      </c>
      <c r="AP134">
        <v>1</v>
      </c>
      <c r="AQ134">
        <v>0</v>
      </c>
      <c r="AR134">
        <v>0</v>
      </c>
      <c r="AS134" t="s">
        <v>4</v>
      </c>
      <c r="AT134">
        <v>99.939976000000001</v>
      </c>
      <c r="AU134" t="s">
        <v>25</v>
      </c>
      <c r="AV134">
        <v>0</v>
      </c>
      <c r="AW134">
        <v>1</v>
      </c>
      <c r="AX134">
        <v>-1</v>
      </c>
      <c r="AY134">
        <v>0</v>
      </c>
      <c r="AZ134">
        <v>0</v>
      </c>
      <c r="BA134" t="s">
        <v>4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ROUND(Y134*Source!I81,9)</f>
        <v>3997.5990400000001</v>
      </c>
      <c r="CY134">
        <f>AA134</f>
        <v>998.88</v>
      </c>
      <c r="CZ134">
        <f>AE134</f>
        <v>60.21</v>
      </c>
      <c r="DA134">
        <f>AI134</f>
        <v>16.59</v>
      </c>
      <c r="DB134">
        <f>ROUND((ROUND(AT134*CZ134,2)*1),6)</f>
        <v>6017.39</v>
      </c>
      <c r="DC134">
        <f>ROUND((ROUND(AT134*AG134,2)*1),6)</f>
        <v>0</v>
      </c>
      <c r="DD134" t="s">
        <v>4</v>
      </c>
      <c r="DE134" t="s">
        <v>4</v>
      </c>
      <c r="DF134">
        <f>ROUND(ROUND(AE134*AI134,2)*CX134,2)</f>
        <v>3993121.73</v>
      </c>
      <c r="DG134">
        <f t="shared" ref="DG134:DG143" si="54">ROUND(ROUND(AF134,2)*CX134,2)</f>
        <v>0</v>
      </c>
      <c r="DH134">
        <f t="shared" ref="DH134:DH143" si="55">ROUND(ROUND(AG134,2)*CX134,2)</f>
        <v>0</v>
      </c>
      <c r="DI134">
        <f t="shared" si="53"/>
        <v>0</v>
      </c>
      <c r="DJ134">
        <f>DF134</f>
        <v>3993121.73</v>
      </c>
      <c r="DK134">
        <v>0</v>
      </c>
      <c r="DL134" t="s">
        <v>4</v>
      </c>
      <c r="DM134">
        <v>0</v>
      </c>
      <c r="DN134" t="s">
        <v>4</v>
      </c>
      <c r="DO134">
        <v>0</v>
      </c>
    </row>
    <row r="135" spans="1:119">
      <c r="A135">
        <f>ROW(Source!A84)</f>
        <v>84</v>
      </c>
      <c r="B135">
        <v>70335979</v>
      </c>
      <c r="C135">
        <v>70336346</v>
      </c>
      <c r="D135">
        <v>69275358</v>
      </c>
      <c r="E135">
        <v>1075</v>
      </c>
      <c r="F135">
        <v>1</v>
      </c>
      <c r="G135">
        <v>1075</v>
      </c>
      <c r="H135">
        <v>1</v>
      </c>
      <c r="I135" t="s">
        <v>322</v>
      </c>
      <c r="J135" t="s">
        <v>4</v>
      </c>
      <c r="K135" t="s">
        <v>323</v>
      </c>
      <c r="L135">
        <v>1191</v>
      </c>
      <c r="N135">
        <v>1013</v>
      </c>
      <c r="O135" t="s">
        <v>324</v>
      </c>
      <c r="P135" t="s">
        <v>324</v>
      </c>
      <c r="Q135">
        <v>1</v>
      </c>
      <c r="W135">
        <v>0</v>
      </c>
      <c r="X135">
        <v>476480486</v>
      </c>
      <c r="Y135">
        <f t="shared" ref="Y135:Y178" si="56">AT135</f>
        <v>87.6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1</v>
      </c>
      <c r="AP135">
        <v>0</v>
      </c>
      <c r="AQ135">
        <v>0</v>
      </c>
      <c r="AR135">
        <v>0</v>
      </c>
      <c r="AS135" t="s">
        <v>4</v>
      </c>
      <c r="AT135">
        <v>87.6</v>
      </c>
      <c r="AU135" t="s">
        <v>4</v>
      </c>
      <c r="AV135">
        <v>1</v>
      </c>
      <c r="AW135">
        <v>2</v>
      </c>
      <c r="AX135">
        <v>70336355</v>
      </c>
      <c r="AY135">
        <v>1</v>
      </c>
      <c r="AZ135">
        <v>0</v>
      </c>
      <c r="BA135">
        <v>131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U135">
        <f>ROUND(AT135*Source!I84*AH135*AL135,2)</f>
        <v>0</v>
      </c>
      <c r="CV135">
        <f>ROUND(Y135*Source!I84,9)</f>
        <v>62.880155999999999</v>
      </c>
      <c r="CW135">
        <v>0</v>
      </c>
      <c r="CX135">
        <f>ROUND(Y135*Source!I84,9)</f>
        <v>62.880155999999999</v>
      </c>
      <c r="CY135">
        <f>AD135</f>
        <v>0</v>
      </c>
      <c r="CZ135">
        <f>AH135</f>
        <v>0</v>
      </c>
      <c r="DA135">
        <f>AL135</f>
        <v>1</v>
      </c>
      <c r="DB135">
        <f t="shared" ref="DB135:DB178" si="57">ROUND(ROUND(AT135*CZ135,2),6)</f>
        <v>0</v>
      </c>
      <c r="DC135">
        <f t="shared" ref="DC135:DC178" si="58">ROUND(ROUND(AT135*AG135,2),6)</f>
        <v>0</v>
      </c>
      <c r="DD135" t="s">
        <v>4</v>
      </c>
      <c r="DE135" t="s">
        <v>4</v>
      </c>
      <c r="DF135">
        <f t="shared" ref="DF135:DF145" si="59">ROUND(ROUND(AE135,2)*CX135,2)</f>
        <v>0</v>
      </c>
      <c r="DG135">
        <f t="shared" si="54"/>
        <v>0</v>
      </c>
      <c r="DH135">
        <f t="shared" si="55"/>
        <v>0</v>
      </c>
      <c r="DI135">
        <f t="shared" si="53"/>
        <v>0</v>
      </c>
      <c r="DJ135">
        <f>DI135</f>
        <v>0</v>
      </c>
      <c r="DK135">
        <v>0</v>
      </c>
      <c r="DL135" t="s">
        <v>4</v>
      </c>
      <c r="DM135">
        <v>0</v>
      </c>
      <c r="DN135" t="s">
        <v>4</v>
      </c>
      <c r="DO135">
        <v>0</v>
      </c>
    </row>
    <row r="136" spans="1:119">
      <c r="A136">
        <f>ROW(Source!A84)</f>
        <v>84</v>
      </c>
      <c r="B136">
        <v>70335979</v>
      </c>
      <c r="C136">
        <v>70336346</v>
      </c>
      <c r="D136">
        <v>69364211</v>
      </c>
      <c r="E136">
        <v>1</v>
      </c>
      <c r="F136">
        <v>1</v>
      </c>
      <c r="G136">
        <v>1075</v>
      </c>
      <c r="H136">
        <v>2</v>
      </c>
      <c r="I136" t="s">
        <v>420</v>
      </c>
      <c r="J136" t="s">
        <v>421</v>
      </c>
      <c r="K136" t="s">
        <v>422</v>
      </c>
      <c r="L136">
        <v>1368</v>
      </c>
      <c r="N136">
        <v>1011</v>
      </c>
      <c r="O136" t="s">
        <v>328</v>
      </c>
      <c r="P136" t="s">
        <v>328</v>
      </c>
      <c r="Q136">
        <v>1</v>
      </c>
      <c r="W136">
        <v>0</v>
      </c>
      <c r="X136">
        <v>-1854754343</v>
      </c>
      <c r="Y136">
        <f t="shared" si="56"/>
        <v>23.7</v>
      </c>
      <c r="AA136">
        <v>0</v>
      </c>
      <c r="AB136">
        <v>7.11</v>
      </c>
      <c r="AC136">
        <v>0</v>
      </c>
      <c r="AD136">
        <v>0</v>
      </c>
      <c r="AE136">
        <v>0</v>
      </c>
      <c r="AF136">
        <v>7.11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1</v>
      </c>
      <c r="AP136">
        <v>0</v>
      </c>
      <c r="AQ136">
        <v>0</v>
      </c>
      <c r="AR136">
        <v>0</v>
      </c>
      <c r="AS136" t="s">
        <v>4</v>
      </c>
      <c r="AT136">
        <v>23.7</v>
      </c>
      <c r="AU136" t="s">
        <v>4</v>
      </c>
      <c r="AV136">
        <v>0</v>
      </c>
      <c r="AW136">
        <v>2</v>
      </c>
      <c r="AX136">
        <v>70336356</v>
      </c>
      <c r="AY136">
        <v>1</v>
      </c>
      <c r="AZ136">
        <v>0</v>
      </c>
      <c r="BA136">
        <v>132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f>ROUND(Y136*Source!I84*DO136,9)</f>
        <v>0</v>
      </c>
      <c r="CX136">
        <f>ROUND(Y136*Source!I84,9)</f>
        <v>17.012097000000001</v>
      </c>
      <c r="CY136">
        <f>AB136</f>
        <v>7.11</v>
      </c>
      <c r="CZ136">
        <f>AF136</f>
        <v>7.11</v>
      </c>
      <c r="DA136">
        <f>AJ136</f>
        <v>1</v>
      </c>
      <c r="DB136">
        <f t="shared" si="57"/>
        <v>168.51</v>
      </c>
      <c r="DC136">
        <f t="shared" si="58"/>
        <v>0</v>
      </c>
      <c r="DD136" t="s">
        <v>4</v>
      </c>
      <c r="DE136" t="s">
        <v>4</v>
      </c>
      <c r="DF136">
        <f t="shared" si="59"/>
        <v>0</v>
      </c>
      <c r="DG136">
        <f t="shared" si="54"/>
        <v>120.96</v>
      </c>
      <c r="DH136">
        <f t="shared" si="55"/>
        <v>0</v>
      </c>
      <c r="DI136">
        <f t="shared" si="53"/>
        <v>0</v>
      </c>
      <c r="DJ136">
        <f>DG136</f>
        <v>120.96</v>
      </c>
      <c r="DK136">
        <v>0</v>
      </c>
      <c r="DL136" t="s">
        <v>4</v>
      </c>
      <c r="DM136">
        <v>0</v>
      </c>
      <c r="DN136" t="s">
        <v>4</v>
      </c>
      <c r="DO136">
        <v>0</v>
      </c>
    </row>
    <row r="137" spans="1:119">
      <c r="A137">
        <f>ROW(Source!A84)</f>
        <v>84</v>
      </c>
      <c r="B137">
        <v>70335979</v>
      </c>
      <c r="C137">
        <v>70336346</v>
      </c>
      <c r="D137">
        <v>69364509</v>
      </c>
      <c r="E137">
        <v>1</v>
      </c>
      <c r="F137">
        <v>1</v>
      </c>
      <c r="G137">
        <v>1075</v>
      </c>
      <c r="H137">
        <v>2</v>
      </c>
      <c r="I137" t="s">
        <v>365</v>
      </c>
      <c r="J137" t="s">
        <v>366</v>
      </c>
      <c r="K137" t="s">
        <v>367</v>
      </c>
      <c r="L137">
        <v>1368</v>
      </c>
      <c r="N137">
        <v>1011</v>
      </c>
      <c r="O137" t="s">
        <v>328</v>
      </c>
      <c r="P137" t="s">
        <v>328</v>
      </c>
      <c r="Q137">
        <v>1</v>
      </c>
      <c r="W137">
        <v>0</v>
      </c>
      <c r="X137">
        <v>322366203</v>
      </c>
      <c r="Y137">
        <f t="shared" si="56"/>
        <v>1.93</v>
      </c>
      <c r="AA137">
        <v>0</v>
      </c>
      <c r="AB137">
        <v>83.1</v>
      </c>
      <c r="AC137">
        <v>12.62</v>
      </c>
      <c r="AD137">
        <v>0</v>
      </c>
      <c r="AE137">
        <v>0</v>
      </c>
      <c r="AF137">
        <v>83.1</v>
      </c>
      <c r="AG137">
        <v>12.62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1</v>
      </c>
      <c r="AP137">
        <v>0</v>
      </c>
      <c r="AQ137">
        <v>0</v>
      </c>
      <c r="AR137">
        <v>0</v>
      </c>
      <c r="AS137" t="s">
        <v>4</v>
      </c>
      <c r="AT137">
        <v>1.93</v>
      </c>
      <c r="AU137" t="s">
        <v>4</v>
      </c>
      <c r="AV137">
        <v>0</v>
      </c>
      <c r="AW137">
        <v>2</v>
      </c>
      <c r="AX137">
        <v>70336357</v>
      </c>
      <c r="AY137">
        <v>1</v>
      </c>
      <c r="AZ137">
        <v>0</v>
      </c>
      <c r="BA137">
        <v>133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V137">
        <v>0</v>
      </c>
      <c r="CW137">
        <f>ROUND(Y137*Source!I84*DO137,9)</f>
        <v>0</v>
      </c>
      <c r="CX137">
        <f>ROUND(Y137*Source!I84,9)</f>
        <v>1.3853732999999999</v>
      </c>
      <c r="CY137">
        <f>AB137</f>
        <v>83.1</v>
      </c>
      <c r="CZ137">
        <f>AF137</f>
        <v>83.1</v>
      </c>
      <c r="DA137">
        <f>AJ137</f>
        <v>1</v>
      </c>
      <c r="DB137">
        <f t="shared" si="57"/>
        <v>160.38</v>
      </c>
      <c r="DC137">
        <f t="shared" si="58"/>
        <v>24.36</v>
      </c>
      <c r="DD137" t="s">
        <v>4</v>
      </c>
      <c r="DE137" t="s">
        <v>4</v>
      </c>
      <c r="DF137">
        <f t="shared" si="59"/>
        <v>0</v>
      </c>
      <c r="DG137">
        <f t="shared" si="54"/>
        <v>115.12</v>
      </c>
      <c r="DH137">
        <f t="shared" si="55"/>
        <v>17.48</v>
      </c>
      <c r="DI137">
        <f t="shared" si="53"/>
        <v>0</v>
      </c>
      <c r="DJ137">
        <f>DG137</f>
        <v>115.12</v>
      </c>
      <c r="DK137">
        <v>0</v>
      </c>
      <c r="DL137" t="s">
        <v>4</v>
      </c>
      <c r="DM137">
        <v>0</v>
      </c>
      <c r="DN137" t="s">
        <v>4</v>
      </c>
      <c r="DO137">
        <v>0</v>
      </c>
    </row>
    <row r="138" spans="1:119">
      <c r="A138">
        <f>ROW(Source!A84)</f>
        <v>84</v>
      </c>
      <c r="B138">
        <v>70335979</v>
      </c>
      <c r="C138">
        <v>70336346</v>
      </c>
      <c r="D138">
        <v>69334593</v>
      </c>
      <c r="E138">
        <v>1</v>
      </c>
      <c r="F138">
        <v>1</v>
      </c>
      <c r="G138">
        <v>1075</v>
      </c>
      <c r="H138">
        <v>3</v>
      </c>
      <c r="I138" t="s">
        <v>423</v>
      </c>
      <c r="J138" t="s">
        <v>424</v>
      </c>
      <c r="K138" t="s">
        <v>425</v>
      </c>
      <c r="L138">
        <v>1348</v>
      </c>
      <c r="N138">
        <v>1009</v>
      </c>
      <c r="O138" t="s">
        <v>94</v>
      </c>
      <c r="P138" t="s">
        <v>94</v>
      </c>
      <c r="Q138">
        <v>1000</v>
      </c>
      <c r="W138">
        <v>0</v>
      </c>
      <c r="X138">
        <v>1439823937</v>
      </c>
      <c r="Y138">
        <f t="shared" si="56"/>
        <v>9.1199999999999996E-3</v>
      </c>
      <c r="AA138">
        <v>332.74</v>
      </c>
      <c r="AB138">
        <v>0</v>
      </c>
      <c r="AC138">
        <v>0</v>
      </c>
      <c r="AD138">
        <v>0</v>
      </c>
      <c r="AE138">
        <v>332.74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M138">
        <v>-2</v>
      </c>
      <c r="AN138">
        <v>0</v>
      </c>
      <c r="AO138">
        <v>1</v>
      </c>
      <c r="AP138">
        <v>0</v>
      </c>
      <c r="AQ138">
        <v>0</v>
      </c>
      <c r="AR138">
        <v>0</v>
      </c>
      <c r="AS138" t="s">
        <v>4</v>
      </c>
      <c r="AT138">
        <v>9.1199999999999996E-3</v>
      </c>
      <c r="AU138" t="s">
        <v>4</v>
      </c>
      <c r="AV138">
        <v>0</v>
      </c>
      <c r="AW138">
        <v>2</v>
      </c>
      <c r="AX138">
        <v>70336358</v>
      </c>
      <c r="AY138">
        <v>1</v>
      </c>
      <c r="AZ138">
        <v>0</v>
      </c>
      <c r="BA138">
        <v>134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V138">
        <v>0</v>
      </c>
      <c r="CW138">
        <v>0</v>
      </c>
      <c r="CX138">
        <f>ROUND(Y138*Source!I84,9)</f>
        <v>6.5464269999999996E-3</v>
      </c>
      <c r="CY138">
        <f>AA138</f>
        <v>332.74</v>
      </c>
      <c r="CZ138">
        <f>AE138</f>
        <v>332.74</v>
      </c>
      <c r="DA138">
        <f>AI138</f>
        <v>1</v>
      </c>
      <c r="DB138">
        <f t="shared" si="57"/>
        <v>3.03</v>
      </c>
      <c r="DC138">
        <f t="shared" si="58"/>
        <v>0</v>
      </c>
      <c r="DD138" t="s">
        <v>4</v>
      </c>
      <c r="DE138" t="s">
        <v>4</v>
      </c>
      <c r="DF138">
        <f t="shared" si="59"/>
        <v>2.1800000000000002</v>
      </c>
      <c r="DG138">
        <f t="shared" si="54"/>
        <v>0</v>
      </c>
      <c r="DH138">
        <f t="shared" si="55"/>
        <v>0</v>
      </c>
      <c r="DI138">
        <f t="shared" si="53"/>
        <v>0</v>
      </c>
      <c r="DJ138">
        <f>DF138</f>
        <v>2.1800000000000002</v>
      </c>
      <c r="DK138">
        <v>0</v>
      </c>
      <c r="DL138" t="s">
        <v>4</v>
      </c>
      <c r="DM138">
        <v>0</v>
      </c>
      <c r="DN138" t="s">
        <v>4</v>
      </c>
      <c r="DO138">
        <v>0</v>
      </c>
    </row>
    <row r="139" spans="1:119">
      <c r="A139">
        <f>ROW(Source!A84)</f>
        <v>84</v>
      </c>
      <c r="B139">
        <v>70335979</v>
      </c>
      <c r="C139">
        <v>70336346</v>
      </c>
      <c r="D139">
        <v>69334884</v>
      </c>
      <c r="E139">
        <v>1</v>
      </c>
      <c r="F139">
        <v>1</v>
      </c>
      <c r="G139">
        <v>1075</v>
      </c>
      <c r="H139">
        <v>3</v>
      </c>
      <c r="I139" t="s">
        <v>426</v>
      </c>
      <c r="J139" t="s">
        <v>427</v>
      </c>
      <c r="K139" t="s">
        <v>428</v>
      </c>
      <c r="L139">
        <v>1348</v>
      </c>
      <c r="N139">
        <v>1009</v>
      </c>
      <c r="O139" t="s">
        <v>94</v>
      </c>
      <c r="P139" t="s">
        <v>94</v>
      </c>
      <c r="Q139">
        <v>1000</v>
      </c>
      <c r="W139">
        <v>0</v>
      </c>
      <c r="X139">
        <v>1421148395</v>
      </c>
      <c r="Y139">
        <f t="shared" si="56"/>
        <v>2.99E-3</v>
      </c>
      <c r="AA139">
        <v>8596.85</v>
      </c>
      <c r="AB139">
        <v>0</v>
      </c>
      <c r="AC139">
        <v>0</v>
      </c>
      <c r="AD139">
        <v>0</v>
      </c>
      <c r="AE139">
        <v>8596.85</v>
      </c>
      <c r="AF139">
        <v>0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M139">
        <v>-2</v>
      </c>
      <c r="AN139">
        <v>0</v>
      </c>
      <c r="AO139">
        <v>1</v>
      </c>
      <c r="AP139">
        <v>0</v>
      </c>
      <c r="AQ139">
        <v>0</v>
      </c>
      <c r="AR139">
        <v>0</v>
      </c>
      <c r="AS139" t="s">
        <v>4</v>
      </c>
      <c r="AT139">
        <v>2.99E-3</v>
      </c>
      <c r="AU139" t="s">
        <v>4</v>
      </c>
      <c r="AV139">
        <v>0</v>
      </c>
      <c r="AW139">
        <v>2</v>
      </c>
      <c r="AX139">
        <v>70336359</v>
      </c>
      <c r="AY139">
        <v>1</v>
      </c>
      <c r="AZ139">
        <v>0</v>
      </c>
      <c r="BA139">
        <v>135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V139">
        <v>0</v>
      </c>
      <c r="CW139">
        <v>0</v>
      </c>
      <c r="CX139">
        <f>ROUND(Y139*Source!I84,9)</f>
        <v>2.146252E-3</v>
      </c>
      <c r="CY139">
        <f>AA139</f>
        <v>8596.85</v>
      </c>
      <c r="CZ139">
        <f>AE139</f>
        <v>8596.85</v>
      </c>
      <c r="DA139">
        <f>AI139</f>
        <v>1</v>
      </c>
      <c r="DB139">
        <f t="shared" si="57"/>
        <v>25.7</v>
      </c>
      <c r="DC139">
        <f t="shared" si="58"/>
        <v>0</v>
      </c>
      <c r="DD139" t="s">
        <v>4</v>
      </c>
      <c r="DE139" t="s">
        <v>4</v>
      </c>
      <c r="DF139">
        <f t="shared" si="59"/>
        <v>18.45</v>
      </c>
      <c r="DG139">
        <f t="shared" si="54"/>
        <v>0</v>
      </c>
      <c r="DH139">
        <f t="shared" si="55"/>
        <v>0</v>
      </c>
      <c r="DI139">
        <f t="shared" si="53"/>
        <v>0</v>
      </c>
      <c r="DJ139">
        <f>DF139</f>
        <v>18.45</v>
      </c>
      <c r="DK139">
        <v>0</v>
      </c>
      <c r="DL139" t="s">
        <v>4</v>
      </c>
      <c r="DM139">
        <v>0</v>
      </c>
      <c r="DN139" t="s">
        <v>4</v>
      </c>
      <c r="DO139">
        <v>0</v>
      </c>
    </row>
    <row r="140" spans="1:119">
      <c r="A140">
        <f>ROW(Source!A84)</f>
        <v>84</v>
      </c>
      <c r="B140">
        <v>70335979</v>
      </c>
      <c r="C140">
        <v>70336346</v>
      </c>
      <c r="D140">
        <v>69333842</v>
      </c>
      <c r="E140">
        <v>1</v>
      </c>
      <c r="F140">
        <v>1</v>
      </c>
      <c r="G140">
        <v>1075</v>
      </c>
      <c r="H140">
        <v>3</v>
      </c>
      <c r="I140" t="s">
        <v>429</v>
      </c>
      <c r="J140" t="s">
        <v>430</v>
      </c>
      <c r="K140" t="s">
        <v>431</v>
      </c>
      <c r="L140">
        <v>1354</v>
      </c>
      <c r="N140">
        <v>1010</v>
      </c>
      <c r="O140" t="s">
        <v>134</v>
      </c>
      <c r="P140" t="s">
        <v>134</v>
      </c>
      <c r="Q140">
        <v>1</v>
      </c>
      <c r="W140">
        <v>0</v>
      </c>
      <c r="X140">
        <v>-635373413</v>
      </c>
      <c r="Y140">
        <f t="shared" si="56"/>
        <v>952</v>
      </c>
      <c r="AA140">
        <v>3.86</v>
      </c>
      <c r="AB140">
        <v>0</v>
      </c>
      <c r="AC140">
        <v>0</v>
      </c>
      <c r="AD140">
        <v>0</v>
      </c>
      <c r="AE140">
        <v>3.86</v>
      </c>
      <c r="AF140">
        <v>0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M140">
        <v>-2</v>
      </c>
      <c r="AN140">
        <v>0</v>
      </c>
      <c r="AO140">
        <v>1</v>
      </c>
      <c r="AP140">
        <v>0</v>
      </c>
      <c r="AQ140">
        <v>0</v>
      </c>
      <c r="AR140">
        <v>0</v>
      </c>
      <c r="AS140" t="s">
        <v>4</v>
      </c>
      <c r="AT140">
        <v>952</v>
      </c>
      <c r="AU140" t="s">
        <v>4</v>
      </c>
      <c r="AV140">
        <v>0</v>
      </c>
      <c r="AW140">
        <v>2</v>
      </c>
      <c r="AX140">
        <v>70336360</v>
      </c>
      <c r="AY140">
        <v>1</v>
      </c>
      <c r="AZ140">
        <v>0</v>
      </c>
      <c r="BA140">
        <v>136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V140">
        <v>0</v>
      </c>
      <c r="CW140">
        <v>0</v>
      </c>
      <c r="CX140">
        <f>ROUND(Y140*Source!I84,9)</f>
        <v>683.35512000000006</v>
      </c>
      <c r="CY140">
        <f>AA140</f>
        <v>3.86</v>
      </c>
      <c r="CZ140">
        <f>AE140</f>
        <v>3.86</v>
      </c>
      <c r="DA140">
        <f>AI140</f>
        <v>1</v>
      </c>
      <c r="DB140">
        <f t="shared" si="57"/>
        <v>3674.72</v>
      </c>
      <c r="DC140">
        <f t="shared" si="58"/>
        <v>0</v>
      </c>
      <c r="DD140" t="s">
        <v>4</v>
      </c>
      <c r="DE140" t="s">
        <v>4</v>
      </c>
      <c r="DF140">
        <f t="shared" si="59"/>
        <v>2637.75</v>
      </c>
      <c r="DG140">
        <f t="shared" si="54"/>
        <v>0</v>
      </c>
      <c r="DH140">
        <f t="shared" si="55"/>
        <v>0</v>
      </c>
      <c r="DI140">
        <f t="shared" si="53"/>
        <v>0</v>
      </c>
      <c r="DJ140">
        <f>DF140</f>
        <v>2637.75</v>
      </c>
      <c r="DK140">
        <v>0</v>
      </c>
      <c r="DL140" t="s">
        <v>4</v>
      </c>
      <c r="DM140">
        <v>0</v>
      </c>
      <c r="DN140" t="s">
        <v>4</v>
      </c>
      <c r="DO140">
        <v>0</v>
      </c>
    </row>
    <row r="141" spans="1:119">
      <c r="A141">
        <f>ROW(Source!A84)</f>
        <v>84</v>
      </c>
      <c r="B141">
        <v>70335979</v>
      </c>
      <c r="C141">
        <v>70336346</v>
      </c>
      <c r="D141">
        <v>69334017</v>
      </c>
      <c r="E141">
        <v>1</v>
      </c>
      <c r="F141">
        <v>1</v>
      </c>
      <c r="G141">
        <v>1075</v>
      </c>
      <c r="H141">
        <v>3</v>
      </c>
      <c r="I141" t="s">
        <v>432</v>
      </c>
      <c r="J141" t="s">
        <v>433</v>
      </c>
      <c r="K141" t="s">
        <v>434</v>
      </c>
      <c r="L141">
        <v>1348</v>
      </c>
      <c r="N141">
        <v>1009</v>
      </c>
      <c r="O141" t="s">
        <v>94</v>
      </c>
      <c r="P141" t="s">
        <v>94</v>
      </c>
      <c r="Q141">
        <v>1000</v>
      </c>
      <c r="W141">
        <v>0</v>
      </c>
      <c r="X141">
        <v>1146664825</v>
      </c>
      <c r="Y141">
        <f t="shared" si="56"/>
        <v>1.1169999999999999E-2</v>
      </c>
      <c r="AA141">
        <v>11242.42</v>
      </c>
      <c r="AB141">
        <v>0</v>
      </c>
      <c r="AC141">
        <v>0</v>
      </c>
      <c r="AD141">
        <v>0</v>
      </c>
      <c r="AE141">
        <v>11242.42</v>
      </c>
      <c r="AF141">
        <v>0</v>
      </c>
      <c r="AG141">
        <v>0</v>
      </c>
      <c r="AH141">
        <v>0</v>
      </c>
      <c r="AI141">
        <v>1</v>
      </c>
      <c r="AJ141">
        <v>1</v>
      </c>
      <c r="AK141">
        <v>1</v>
      </c>
      <c r="AL141">
        <v>1</v>
      </c>
      <c r="AM141">
        <v>-2</v>
      </c>
      <c r="AN141">
        <v>0</v>
      </c>
      <c r="AO141">
        <v>1</v>
      </c>
      <c r="AP141">
        <v>0</v>
      </c>
      <c r="AQ141">
        <v>0</v>
      </c>
      <c r="AR141">
        <v>0</v>
      </c>
      <c r="AS141" t="s">
        <v>4</v>
      </c>
      <c r="AT141">
        <v>1.1169999999999999E-2</v>
      </c>
      <c r="AU141" t="s">
        <v>4</v>
      </c>
      <c r="AV141">
        <v>0</v>
      </c>
      <c r="AW141">
        <v>2</v>
      </c>
      <c r="AX141">
        <v>70336361</v>
      </c>
      <c r="AY141">
        <v>1</v>
      </c>
      <c r="AZ141">
        <v>0</v>
      </c>
      <c r="BA141">
        <v>137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V141">
        <v>0</v>
      </c>
      <c r="CW141">
        <v>0</v>
      </c>
      <c r="CX141">
        <f>ROUND(Y141*Source!I84,9)</f>
        <v>8.0179380000000005E-3</v>
      </c>
      <c r="CY141">
        <f>AA141</f>
        <v>11242.42</v>
      </c>
      <c r="CZ141">
        <f>AE141</f>
        <v>11242.42</v>
      </c>
      <c r="DA141">
        <f>AI141</f>
        <v>1</v>
      </c>
      <c r="DB141">
        <f t="shared" si="57"/>
        <v>125.58</v>
      </c>
      <c r="DC141">
        <f t="shared" si="58"/>
        <v>0</v>
      </c>
      <c r="DD141" t="s">
        <v>4</v>
      </c>
      <c r="DE141" t="s">
        <v>4</v>
      </c>
      <c r="DF141">
        <f t="shared" si="59"/>
        <v>90.14</v>
      </c>
      <c r="DG141">
        <f t="shared" si="54"/>
        <v>0</v>
      </c>
      <c r="DH141">
        <f t="shared" si="55"/>
        <v>0</v>
      </c>
      <c r="DI141">
        <f t="shared" si="53"/>
        <v>0</v>
      </c>
      <c r="DJ141">
        <f>DF141</f>
        <v>90.14</v>
      </c>
      <c r="DK141">
        <v>0</v>
      </c>
      <c r="DL141" t="s">
        <v>4</v>
      </c>
      <c r="DM141">
        <v>0</v>
      </c>
      <c r="DN141" t="s">
        <v>4</v>
      </c>
      <c r="DO141">
        <v>0</v>
      </c>
    </row>
    <row r="142" spans="1:119">
      <c r="A142">
        <f>ROW(Source!A84)</f>
        <v>84</v>
      </c>
      <c r="B142">
        <v>70335979</v>
      </c>
      <c r="C142">
        <v>70336346</v>
      </c>
      <c r="D142">
        <v>69359804</v>
      </c>
      <c r="E142">
        <v>1</v>
      </c>
      <c r="F142">
        <v>1</v>
      </c>
      <c r="G142">
        <v>1075</v>
      </c>
      <c r="H142">
        <v>3</v>
      </c>
      <c r="I142" t="s">
        <v>153</v>
      </c>
      <c r="J142" t="s">
        <v>155</v>
      </c>
      <c r="K142" t="s">
        <v>154</v>
      </c>
      <c r="L142">
        <v>1348</v>
      </c>
      <c r="N142">
        <v>1009</v>
      </c>
      <c r="O142" t="s">
        <v>94</v>
      </c>
      <c r="P142" t="s">
        <v>94</v>
      </c>
      <c r="Q142">
        <v>1000</v>
      </c>
      <c r="W142">
        <v>0</v>
      </c>
      <c r="X142">
        <v>1644355884</v>
      </c>
      <c r="Y142">
        <f t="shared" si="56"/>
        <v>1</v>
      </c>
      <c r="AA142">
        <v>12416.1</v>
      </c>
      <c r="AB142">
        <v>0</v>
      </c>
      <c r="AC142">
        <v>0</v>
      </c>
      <c r="AD142">
        <v>0</v>
      </c>
      <c r="AE142">
        <v>12416.1</v>
      </c>
      <c r="AF142">
        <v>0</v>
      </c>
      <c r="AG142">
        <v>0</v>
      </c>
      <c r="AH142">
        <v>0</v>
      </c>
      <c r="AI142">
        <v>1</v>
      </c>
      <c r="AJ142">
        <v>1</v>
      </c>
      <c r="AK142">
        <v>1</v>
      </c>
      <c r="AL142">
        <v>1</v>
      </c>
      <c r="AM142">
        <v>0</v>
      </c>
      <c r="AN142">
        <v>0</v>
      </c>
      <c r="AO142">
        <v>0</v>
      </c>
      <c r="AP142">
        <v>1</v>
      </c>
      <c r="AQ142">
        <v>0</v>
      </c>
      <c r="AR142">
        <v>0</v>
      </c>
      <c r="AS142" t="s">
        <v>4</v>
      </c>
      <c r="AT142">
        <v>1</v>
      </c>
      <c r="AU142" t="s">
        <v>4</v>
      </c>
      <c r="AV142">
        <v>0</v>
      </c>
      <c r="AW142">
        <v>1</v>
      </c>
      <c r="AX142">
        <v>-1</v>
      </c>
      <c r="AY142">
        <v>0</v>
      </c>
      <c r="AZ142">
        <v>0</v>
      </c>
      <c r="BA142" t="s">
        <v>4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V142">
        <v>0</v>
      </c>
      <c r="CW142">
        <v>0</v>
      </c>
      <c r="CX142">
        <f>ROUND(Y142*Source!I84,9)</f>
        <v>0.71780999999999995</v>
      </c>
      <c r="CY142">
        <f>AA142</f>
        <v>12416.1</v>
      </c>
      <c r="CZ142">
        <f>AE142</f>
        <v>12416.1</v>
      </c>
      <c r="DA142">
        <f>AI142</f>
        <v>1</v>
      </c>
      <c r="DB142">
        <f t="shared" si="57"/>
        <v>12416.1</v>
      </c>
      <c r="DC142">
        <f t="shared" si="58"/>
        <v>0</v>
      </c>
      <c r="DD142" t="s">
        <v>4</v>
      </c>
      <c r="DE142" t="s">
        <v>4</v>
      </c>
      <c r="DF142">
        <f t="shared" si="59"/>
        <v>8912.4</v>
      </c>
      <c r="DG142">
        <f t="shared" si="54"/>
        <v>0</v>
      </c>
      <c r="DH142">
        <f t="shared" si="55"/>
        <v>0</v>
      </c>
      <c r="DI142">
        <f t="shared" si="53"/>
        <v>0</v>
      </c>
      <c r="DJ142">
        <f>DF142</f>
        <v>8912.4</v>
      </c>
      <c r="DK142">
        <v>0</v>
      </c>
      <c r="DL142" t="s">
        <v>4</v>
      </c>
      <c r="DM142">
        <v>0</v>
      </c>
      <c r="DN142" t="s">
        <v>4</v>
      </c>
      <c r="DO142">
        <v>0</v>
      </c>
    </row>
    <row r="143" spans="1:119">
      <c r="A143">
        <f>ROW(Source!A85)</f>
        <v>85</v>
      </c>
      <c r="B143">
        <v>70335976</v>
      </c>
      <c r="C143">
        <v>70336346</v>
      </c>
      <c r="D143">
        <v>69275358</v>
      </c>
      <c r="E143">
        <v>1075</v>
      </c>
      <c r="F143">
        <v>1</v>
      </c>
      <c r="G143">
        <v>1075</v>
      </c>
      <c r="H143">
        <v>1</v>
      </c>
      <c r="I143" t="s">
        <v>322</v>
      </c>
      <c r="J143" t="s">
        <v>4</v>
      </c>
      <c r="K143" t="s">
        <v>323</v>
      </c>
      <c r="L143">
        <v>1191</v>
      </c>
      <c r="N143">
        <v>1013</v>
      </c>
      <c r="O143" t="s">
        <v>324</v>
      </c>
      <c r="P143" t="s">
        <v>324</v>
      </c>
      <c r="Q143">
        <v>1</v>
      </c>
      <c r="W143">
        <v>0</v>
      </c>
      <c r="X143">
        <v>476480486</v>
      </c>
      <c r="Y143">
        <f t="shared" si="56"/>
        <v>87.6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M143">
        <v>-2</v>
      </c>
      <c r="AN143">
        <v>0</v>
      </c>
      <c r="AO143">
        <v>1</v>
      </c>
      <c r="AP143">
        <v>0</v>
      </c>
      <c r="AQ143">
        <v>0</v>
      </c>
      <c r="AR143">
        <v>0</v>
      </c>
      <c r="AS143" t="s">
        <v>4</v>
      </c>
      <c r="AT143">
        <v>87.6</v>
      </c>
      <c r="AU143" t="s">
        <v>4</v>
      </c>
      <c r="AV143">
        <v>1</v>
      </c>
      <c r="AW143">
        <v>2</v>
      </c>
      <c r="AX143">
        <v>70336355</v>
      </c>
      <c r="AY143">
        <v>1</v>
      </c>
      <c r="AZ143">
        <v>0</v>
      </c>
      <c r="BA143">
        <v>139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U143">
        <f>ROUND(AT143*Source!I85*AH143*AL143,2)</f>
        <v>0</v>
      </c>
      <c r="CV143">
        <f>ROUND(Y143*Source!I85,9)</f>
        <v>62.880155999999999</v>
      </c>
      <c r="CW143">
        <v>0</v>
      </c>
      <c r="CX143">
        <f>ROUND(Y143*Source!I85,9)</f>
        <v>62.880155999999999</v>
      </c>
      <c r="CY143">
        <f>AD143</f>
        <v>0</v>
      </c>
      <c r="CZ143">
        <f>AH143</f>
        <v>0</v>
      </c>
      <c r="DA143">
        <f>AL143</f>
        <v>1</v>
      </c>
      <c r="DB143">
        <f t="shared" si="57"/>
        <v>0</v>
      </c>
      <c r="DC143">
        <f t="shared" si="58"/>
        <v>0</v>
      </c>
      <c r="DD143" t="s">
        <v>4</v>
      </c>
      <c r="DE143" t="s">
        <v>4</v>
      </c>
      <c r="DF143">
        <f t="shared" si="59"/>
        <v>0</v>
      </c>
      <c r="DG143">
        <f t="shared" si="54"/>
        <v>0</v>
      </c>
      <c r="DH143">
        <f t="shared" si="55"/>
        <v>0</v>
      </c>
      <c r="DI143">
        <f t="shared" si="53"/>
        <v>0</v>
      </c>
      <c r="DJ143">
        <f>DI143</f>
        <v>0</v>
      </c>
      <c r="DK143">
        <v>0</v>
      </c>
      <c r="DL143" t="s">
        <v>4</v>
      </c>
      <c r="DM143">
        <v>0</v>
      </c>
      <c r="DN143" t="s">
        <v>4</v>
      </c>
      <c r="DO143">
        <v>0</v>
      </c>
    </row>
    <row r="144" spans="1:119">
      <c r="A144">
        <f>ROW(Source!A85)</f>
        <v>85</v>
      </c>
      <c r="B144">
        <v>70335976</v>
      </c>
      <c r="C144">
        <v>70336346</v>
      </c>
      <c r="D144">
        <v>69364211</v>
      </c>
      <c r="E144">
        <v>1</v>
      </c>
      <c r="F144">
        <v>1</v>
      </c>
      <c r="G144">
        <v>1075</v>
      </c>
      <c r="H144">
        <v>2</v>
      </c>
      <c r="I144" t="s">
        <v>420</v>
      </c>
      <c r="J144" t="s">
        <v>421</v>
      </c>
      <c r="K144" t="s">
        <v>422</v>
      </c>
      <c r="L144">
        <v>1368</v>
      </c>
      <c r="N144">
        <v>1011</v>
      </c>
      <c r="O144" t="s">
        <v>328</v>
      </c>
      <c r="P144" t="s">
        <v>328</v>
      </c>
      <c r="Q144">
        <v>1</v>
      </c>
      <c r="W144">
        <v>0</v>
      </c>
      <c r="X144">
        <v>-1854754343</v>
      </c>
      <c r="Y144">
        <f t="shared" si="56"/>
        <v>23.7</v>
      </c>
      <c r="AA144">
        <v>0</v>
      </c>
      <c r="AB144">
        <v>91.04</v>
      </c>
      <c r="AC144">
        <v>0</v>
      </c>
      <c r="AD144">
        <v>0</v>
      </c>
      <c r="AE144">
        <v>0</v>
      </c>
      <c r="AF144">
        <v>7.11</v>
      </c>
      <c r="AG144">
        <v>0</v>
      </c>
      <c r="AH144">
        <v>0</v>
      </c>
      <c r="AI144">
        <v>1</v>
      </c>
      <c r="AJ144">
        <v>11.78</v>
      </c>
      <c r="AK144">
        <v>46.67</v>
      </c>
      <c r="AL144">
        <v>1</v>
      </c>
      <c r="AM144">
        <v>2</v>
      </c>
      <c r="AN144">
        <v>0</v>
      </c>
      <c r="AO144">
        <v>1</v>
      </c>
      <c r="AP144">
        <v>0</v>
      </c>
      <c r="AQ144">
        <v>0</v>
      </c>
      <c r="AR144">
        <v>0</v>
      </c>
      <c r="AS144" t="s">
        <v>4</v>
      </c>
      <c r="AT144">
        <v>23.7</v>
      </c>
      <c r="AU144" t="s">
        <v>4</v>
      </c>
      <c r="AV144">
        <v>0</v>
      </c>
      <c r="AW144">
        <v>2</v>
      </c>
      <c r="AX144">
        <v>70336356</v>
      </c>
      <c r="AY144">
        <v>1</v>
      </c>
      <c r="AZ144">
        <v>0</v>
      </c>
      <c r="BA144">
        <v>140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V144">
        <v>0</v>
      </c>
      <c r="CW144">
        <f>ROUND(Y144*Source!I85*DO144,9)</f>
        <v>0</v>
      </c>
      <c r="CX144">
        <f>ROUND(Y144*Source!I85,9)</f>
        <v>17.012097000000001</v>
      </c>
      <c r="CY144">
        <f>AB144</f>
        <v>91.04</v>
      </c>
      <c r="CZ144">
        <f>AF144</f>
        <v>7.11</v>
      </c>
      <c r="DA144">
        <f>AJ144</f>
        <v>11.78</v>
      </c>
      <c r="DB144">
        <f t="shared" si="57"/>
        <v>168.51</v>
      </c>
      <c r="DC144">
        <f t="shared" si="58"/>
        <v>0</v>
      </c>
      <c r="DD144" t="s">
        <v>4</v>
      </c>
      <c r="DE144" t="s">
        <v>4</v>
      </c>
      <c r="DF144">
        <f t="shared" si="59"/>
        <v>0</v>
      </c>
      <c r="DG144">
        <f>ROUND(ROUND(AF144*AJ144,2)*CX144,2)</f>
        <v>1424.93</v>
      </c>
      <c r="DH144">
        <f>ROUND(ROUND(AG144*AK144,2)*CX144,2)</f>
        <v>0</v>
      </c>
      <c r="DI144">
        <f t="shared" si="53"/>
        <v>0</v>
      </c>
      <c r="DJ144">
        <f>DG144</f>
        <v>1424.93</v>
      </c>
      <c r="DK144">
        <v>0</v>
      </c>
      <c r="DL144" t="s">
        <v>4</v>
      </c>
      <c r="DM144">
        <v>0</v>
      </c>
      <c r="DN144" t="s">
        <v>4</v>
      </c>
      <c r="DO144">
        <v>0</v>
      </c>
    </row>
    <row r="145" spans="1:119">
      <c r="A145">
        <f>ROW(Source!A85)</f>
        <v>85</v>
      </c>
      <c r="B145">
        <v>70335976</v>
      </c>
      <c r="C145">
        <v>70336346</v>
      </c>
      <c r="D145">
        <v>69364509</v>
      </c>
      <c r="E145">
        <v>1</v>
      </c>
      <c r="F145">
        <v>1</v>
      </c>
      <c r="G145">
        <v>1075</v>
      </c>
      <c r="H145">
        <v>2</v>
      </c>
      <c r="I145" t="s">
        <v>365</v>
      </c>
      <c r="J145" t="s">
        <v>366</v>
      </c>
      <c r="K145" t="s">
        <v>367</v>
      </c>
      <c r="L145">
        <v>1368</v>
      </c>
      <c r="N145">
        <v>1011</v>
      </c>
      <c r="O145" t="s">
        <v>328</v>
      </c>
      <c r="P145" t="s">
        <v>328</v>
      </c>
      <c r="Q145">
        <v>1</v>
      </c>
      <c r="W145">
        <v>0</v>
      </c>
      <c r="X145">
        <v>322366203</v>
      </c>
      <c r="Y145">
        <f t="shared" si="56"/>
        <v>1.93</v>
      </c>
      <c r="AA145">
        <v>0</v>
      </c>
      <c r="AB145">
        <v>1358.56</v>
      </c>
      <c r="AC145">
        <v>640.22</v>
      </c>
      <c r="AD145">
        <v>0</v>
      </c>
      <c r="AE145">
        <v>0</v>
      </c>
      <c r="AF145">
        <v>83.1</v>
      </c>
      <c r="AG145">
        <v>12.62</v>
      </c>
      <c r="AH145">
        <v>0</v>
      </c>
      <c r="AI145">
        <v>1</v>
      </c>
      <c r="AJ145">
        <v>15.04</v>
      </c>
      <c r="AK145">
        <v>46.67</v>
      </c>
      <c r="AL145">
        <v>1</v>
      </c>
      <c r="AM145">
        <v>2</v>
      </c>
      <c r="AN145">
        <v>0</v>
      </c>
      <c r="AO145">
        <v>1</v>
      </c>
      <c r="AP145">
        <v>0</v>
      </c>
      <c r="AQ145">
        <v>0</v>
      </c>
      <c r="AR145">
        <v>0</v>
      </c>
      <c r="AS145" t="s">
        <v>4</v>
      </c>
      <c r="AT145">
        <v>1.93</v>
      </c>
      <c r="AU145" t="s">
        <v>4</v>
      </c>
      <c r="AV145">
        <v>0</v>
      </c>
      <c r="AW145">
        <v>2</v>
      </c>
      <c r="AX145">
        <v>70336357</v>
      </c>
      <c r="AY145">
        <v>1</v>
      </c>
      <c r="AZ145">
        <v>0</v>
      </c>
      <c r="BA145">
        <v>141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V145">
        <v>0</v>
      </c>
      <c r="CW145">
        <f>ROUND(Y145*Source!I85*DO145,9)</f>
        <v>0</v>
      </c>
      <c r="CX145">
        <f>ROUND(Y145*Source!I85,9)</f>
        <v>1.3853732999999999</v>
      </c>
      <c r="CY145">
        <f>AB145</f>
        <v>1358.56</v>
      </c>
      <c r="CZ145">
        <f>AF145</f>
        <v>83.1</v>
      </c>
      <c r="DA145">
        <f>AJ145</f>
        <v>15.04</v>
      </c>
      <c r="DB145">
        <f t="shared" si="57"/>
        <v>160.38</v>
      </c>
      <c r="DC145">
        <f t="shared" si="58"/>
        <v>24.36</v>
      </c>
      <c r="DD145" t="s">
        <v>4</v>
      </c>
      <c r="DE145" t="s">
        <v>4</v>
      </c>
      <c r="DF145">
        <f t="shared" si="59"/>
        <v>0</v>
      </c>
      <c r="DG145">
        <f>ROUND(ROUND(AF145*AJ145,2)*CX145,2)</f>
        <v>1731.47</v>
      </c>
      <c r="DH145">
        <f>ROUND(ROUND(AG145*AK145,2)*CX145,2)</f>
        <v>815.96</v>
      </c>
      <c r="DI145">
        <f t="shared" si="53"/>
        <v>0</v>
      </c>
      <c r="DJ145">
        <f>DG145</f>
        <v>1731.47</v>
      </c>
      <c r="DK145">
        <v>0</v>
      </c>
      <c r="DL145" t="s">
        <v>4</v>
      </c>
      <c r="DM145">
        <v>0</v>
      </c>
      <c r="DN145" t="s">
        <v>4</v>
      </c>
      <c r="DO145">
        <v>0</v>
      </c>
    </row>
    <row r="146" spans="1:119">
      <c r="A146">
        <f>ROW(Source!A85)</f>
        <v>85</v>
      </c>
      <c r="B146">
        <v>70335976</v>
      </c>
      <c r="C146">
        <v>70336346</v>
      </c>
      <c r="D146">
        <v>69334593</v>
      </c>
      <c r="E146">
        <v>1</v>
      </c>
      <c r="F146">
        <v>1</v>
      </c>
      <c r="G146">
        <v>1075</v>
      </c>
      <c r="H146">
        <v>3</v>
      </c>
      <c r="I146" t="s">
        <v>423</v>
      </c>
      <c r="J146" t="s">
        <v>424</v>
      </c>
      <c r="K146" t="s">
        <v>425</v>
      </c>
      <c r="L146">
        <v>1348</v>
      </c>
      <c r="N146">
        <v>1009</v>
      </c>
      <c r="O146" t="s">
        <v>94</v>
      </c>
      <c r="P146" t="s">
        <v>94</v>
      </c>
      <c r="Q146">
        <v>1000</v>
      </c>
      <c r="W146">
        <v>0</v>
      </c>
      <c r="X146">
        <v>1439823937</v>
      </c>
      <c r="Y146">
        <f t="shared" si="56"/>
        <v>9.1199999999999996E-3</v>
      </c>
      <c r="AA146">
        <v>7160.56</v>
      </c>
      <c r="AB146">
        <v>0</v>
      </c>
      <c r="AC146">
        <v>0</v>
      </c>
      <c r="AD146">
        <v>0</v>
      </c>
      <c r="AE146">
        <v>332.74</v>
      </c>
      <c r="AF146">
        <v>0</v>
      </c>
      <c r="AG146">
        <v>0</v>
      </c>
      <c r="AH146">
        <v>0</v>
      </c>
      <c r="AI146">
        <v>21.52</v>
      </c>
      <c r="AJ146">
        <v>1</v>
      </c>
      <c r="AK146">
        <v>1</v>
      </c>
      <c r="AL146">
        <v>1</v>
      </c>
      <c r="AM146">
        <v>2</v>
      </c>
      <c r="AN146">
        <v>0</v>
      </c>
      <c r="AO146">
        <v>1</v>
      </c>
      <c r="AP146">
        <v>0</v>
      </c>
      <c r="AQ146">
        <v>0</v>
      </c>
      <c r="AR146">
        <v>0</v>
      </c>
      <c r="AS146" t="s">
        <v>4</v>
      </c>
      <c r="AT146">
        <v>9.1199999999999996E-3</v>
      </c>
      <c r="AU146" t="s">
        <v>4</v>
      </c>
      <c r="AV146">
        <v>0</v>
      </c>
      <c r="AW146">
        <v>2</v>
      </c>
      <c r="AX146">
        <v>70336358</v>
      </c>
      <c r="AY146">
        <v>1</v>
      </c>
      <c r="AZ146">
        <v>0</v>
      </c>
      <c r="BA146">
        <v>142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V146">
        <v>0</v>
      </c>
      <c r="CW146">
        <v>0</v>
      </c>
      <c r="CX146">
        <f>ROUND(Y146*Source!I85,9)</f>
        <v>6.5464269999999996E-3</v>
      </c>
      <c r="CY146">
        <f>AA146</f>
        <v>7160.56</v>
      </c>
      <c r="CZ146">
        <f>AE146</f>
        <v>332.74</v>
      </c>
      <c r="DA146">
        <f>AI146</f>
        <v>21.52</v>
      </c>
      <c r="DB146">
        <f t="shared" si="57"/>
        <v>3.03</v>
      </c>
      <c r="DC146">
        <f t="shared" si="58"/>
        <v>0</v>
      </c>
      <c r="DD146" t="s">
        <v>4</v>
      </c>
      <c r="DE146" t="s">
        <v>4</v>
      </c>
      <c r="DF146">
        <f>ROUND(ROUND(AE146*AI146,2)*CX146,2)</f>
        <v>46.88</v>
      </c>
      <c r="DG146">
        <f t="shared" ref="DG146:DG158" si="60">ROUND(ROUND(AF146,2)*CX146,2)</f>
        <v>0</v>
      </c>
      <c r="DH146">
        <f t="shared" ref="DH146:DH158" si="61">ROUND(ROUND(AG146,2)*CX146,2)</f>
        <v>0</v>
      </c>
      <c r="DI146">
        <f t="shared" si="53"/>
        <v>0</v>
      </c>
      <c r="DJ146">
        <f>DF146</f>
        <v>46.88</v>
      </c>
      <c r="DK146">
        <v>0</v>
      </c>
      <c r="DL146" t="s">
        <v>4</v>
      </c>
      <c r="DM146">
        <v>0</v>
      </c>
      <c r="DN146" t="s">
        <v>4</v>
      </c>
      <c r="DO146">
        <v>0</v>
      </c>
    </row>
    <row r="147" spans="1:119">
      <c r="A147">
        <f>ROW(Source!A85)</f>
        <v>85</v>
      </c>
      <c r="B147">
        <v>70335976</v>
      </c>
      <c r="C147">
        <v>70336346</v>
      </c>
      <c r="D147">
        <v>69334884</v>
      </c>
      <c r="E147">
        <v>1</v>
      </c>
      <c r="F147">
        <v>1</v>
      </c>
      <c r="G147">
        <v>1075</v>
      </c>
      <c r="H147">
        <v>3</v>
      </c>
      <c r="I147" t="s">
        <v>426</v>
      </c>
      <c r="J147" t="s">
        <v>427</v>
      </c>
      <c r="K147" t="s">
        <v>428</v>
      </c>
      <c r="L147">
        <v>1348</v>
      </c>
      <c r="N147">
        <v>1009</v>
      </c>
      <c r="O147" t="s">
        <v>94</v>
      </c>
      <c r="P147" t="s">
        <v>94</v>
      </c>
      <c r="Q147">
        <v>1000</v>
      </c>
      <c r="W147">
        <v>0</v>
      </c>
      <c r="X147">
        <v>1421148395</v>
      </c>
      <c r="Y147">
        <f t="shared" si="56"/>
        <v>2.99E-3</v>
      </c>
      <c r="AA147">
        <v>157752.20000000001</v>
      </c>
      <c r="AB147">
        <v>0</v>
      </c>
      <c r="AC147">
        <v>0</v>
      </c>
      <c r="AD147">
        <v>0</v>
      </c>
      <c r="AE147">
        <v>8596.85</v>
      </c>
      <c r="AF147">
        <v>0</v>
      </c>
      <c r="AG147">
        <v>0</v>
      </c>
      <c r="AH147">
        <v>0</v>
      </c>
      <c r="AI147">
        <v>18.350000000000001</v>
      </c>
      <c r="AJ147">
        <v>1</v>
      </c>
      <c r="AK147">
        <v>1</v>
      </c>
      <c r="AL147">
        <v>1</v>
      </c>
      <c r="AM147">
        <v>2</v>
      </c>
      <c r="AN147">
        <v>0</v>
      </c>
      <c r="AO147">
        <v>1</v>
      </c>
      <c r="AP147">
        <v>0</v>
      </c>
      <c r="AQ147">
        <v>0</v>
      </c>
      <c r="AR147">
        <v>0</v>
      </c>
      <c r="AS147" t="s">
        <v>4</v>
      </c>
      <c r="AT147">
        <v>2.99E-3</v>
      </c>
      <c r="AU147" t="s">
        <v>4</v>
      </c>
      <c r="AV147">
        <v>0</v>
      </c>
      <c r="AW147">
        <v>2</v>
      </c>
      <c r="AX147">
        <v>70336359</v>
      </c>
      <c r="AY147">
        <v>1</v>
      </c>
      <c r="AZ147">
        <v>0</v>
      </c>
      <c r="BA147">
        <v>143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V147">
        <v>0</v>
      </c>
      <c r="CW147">
        <v>0</v>
      </c>
      <c r="CX147">
        <f>ROUND(Y147*Source!I85,9)</f>
        <v>2.146252E-3</v>
      </c>
      <c r="CY147">
        <f>AA147</f>
        <v>157752.20000000001</v>
      </c>
      <c r="CZ147">
        <f>AE147</f>
        <v>8596.85</v>
      </c>
      <c r="DA147">
        <f>AI147</f>
        <v>18.350000000000001</v>
      </c>
      <c r="DB147">
        <f t="shared" si="57"/>
        <v>25.7</v>
      </c>
      <c r="DC147">
        <f t="shared" si="58"/>
        <v>0</v>
      </c>
      <c r="DD147" t="s">
        <v>4</v>
      </c>
      <c r="DE147" t="s">
        <v>4</v>
      </c>
      <c r="DF147">
        <f>ROUND(ROUND(AE147*AI147,2)*CX147,2)</f>
        <v>338.58</v>
      </c>
      <c r="DG147">
        <f t="shared" si="60"/>
        <v>0</v>
      </c>
      <c r="DH147">
        <f t="shared" si="61"/>
        <v>0</v>
      </c>
      <c r="DI147">
        <f t="shared" si="53"/>
        <v>0</v>
      </c>
      <c r="DJ147">
        <f>DF147</f>
        <v>338.58</v>
      </c>
      <c r="DK147">
        <v>0</v>
      </c>
      <c r="DL147" t="s">
        <v>4</v>
      </c>
      <c r="DM147">
        <v>0</v>
      </c>
      <c r="DN147" t="s">
        <v>4</v>
      </c>
      <c r="DO147">
        <v>0</v>
      </c>
    </row>
    <row r="148" spans="1:119">
      <c r="A148">
        <f>ROW(Source!A85)</f>
        <v>85</v>
      </c>
      <c r="B148">
        <v>70335976</v>
      </c>
      <c r="C148">
        <v>70336346</v>
      </c>
      <c r="D148">
        <v>69333842</v>
      </c>
      <c r="E148">
        <v>1</v>
      </c>
      <c r="F148">
        <v>1</v>
      </c>
      <c r="G148">
        <v>1075</v>
      </c>
      <c r="H148">
        <v>3</v>
      </c>
      <c r="I148" t="s">
        <v>429</v>
      </c>
      <c r="J148" t="s">
        <v>430</v>
      </c>
      <c r="K148" t="s">
        <v>431</v>
      </c>
      <c r="L148">
        <v>1354</v>
      </c>
      <c r="N148">
        <v>1010</v>
      </c>
      <c r="O148" t="s">
        <v>134</v>
      </c>
      <c r="P148" t="s">
        <v>134</v>
      </c>
      <c r="Q148">
        <v>1</v>
      </c>
      <c r="W148">
        <v>0</v>
      </c>
      <c r="X148">
        <v>-635373413</v>
      </c>
      <c r="Y148">
        <f t="shared" si="56"/>
        <v>952</v>
      </c>
      <c r="AA148">
        <v>8.4499999999999993</v>
      </c>
      <c r="AB148">
        <v>0</v>
      </c>
      <c r="AC148">
        <v>0</v>
      </c>
      <c r="AD148">
        <v>0</v>
      </c>
      <c r="AE148">
        <v>3.86</v>
      </c>
      <c r="AF148">
        <v>0</v>
      </c>
      <c r="AG148">
        <v>0</v>
      </c>
      <c r="AH148">
        <v>0</v>
      </c>
      <c r="AI148">
        <v>2.19</v>
      </c>
      <c r="AJ148">
        <v>1</v>
      </c>
      <c r="AK148">
        <v>1</v>
      </c>
      <c r="AL148">
        <v>1</v>
      </c>
      <c r="AM148">
        <v>2</v>
      </c>
      <c r="AN148">
        <v>0</v>
      </c>
      <c r="AO148">
        <v>1</v>
      </c>
      <c r="AP148">
        <v>0</v>
      </c>
      <c r="AQ148">
        <v>0</v>
      </c>
      <c r="AR148">
        <v>0</v>
      </c>
      <c r="AS148" t="s">
        <v>4</v>
      </c>
      <c r="AT148">
        <v>952</v>
      </c>
      <c r="AU148" t="s">
        <v>4</v>
      </c>
      <c r="AV148">
        <v>0</v>
      </c>
      <c r="AW148">
        <v>2</v>
      </c>
      <c r="AX148">
        <v>70336360</v>
      </c>
      <c r="AY148">
        <v>1</v>
      </c>
      <c r="AZ148">
        <v>0</v>
      </c>
      <c r="BA148">
        <v>144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V148">
        <v>0</v>
      </c>
      <c r="CW148">
        <v>0</v>
      </c>
      <c r="CX148">
        <f>ROUND(Y148*Source!I85,9)</f>
        <v>683.35512000000006</v>
      </c>
      <c r="CY148">
        <f>AA148</f>
        <v>8.4499999999999993</v>
      </c>
      <c r="CZ148">
        <f>AE148</f>
        <v>3.86</v>
      </c>
      <c r="DA148">
        <f>AI148</f>
        <v>2.19</v>
      </c>
      <c r="DB148">
        <f t="shared" si="57"/>
        <v>3674.72</v>
      </c>
      <c r="DC148">
        <f t="shared" si="58"/>
        <v>0</v>
      </c>
      <c r="DD148" t="s">
        <v>4</v>
      </c>
      <c r="DE148" t="s">
        <v>4</v>
      </c>
      <c r="DF148">
        <f>ROUND(ROUND(AE148*AI148,2)*CX148,2)</f>
        <v>5774.35</v>
      </c>
      <c r="DG148">
        <f t="shared" si="60"/>
        <v>0</v>
      </c>
      <c r="DH148">
        <f t="shared" si="61"/>
        <v>0</v>
      </c>
      <c r="DI148">
        <f t="shared" si="53"/>
        <v>0</v>
      </c>
      <c r="DJ148">
        <f>DF148</f>
        <v>5774.35</v>
      </c>
      <c r="DK148">
        <v>0</v>
      </c>
      <c r="DL148" t="s">
        <v>4</v>
      </c>
      <c r="DM148">
        <v>0</v>
      </c>
      <c r="DN148" t="s">
        <v>4</v>
      </c>
      <c r="DO148">
        <v>0</v>
      </c>
    </row>
    <row r="149" spans="1:119">
      <c r="A149">
        <f>ROW(Source!A85)</f>
        <v>85</v>
      </c>
      <c r="B149">
        <v>70335976</v>
      </c>
      <c r="C149">
        <v>70336346</v>
      </c>
      <c r="D149">
        <v>69334017</v>
      </c>
      <c r="E149">
        <v>1</v>
      </c>
      <c r="F149">
        <v>1</v>
      </c>
      <c r="G149">
        <v>1075</v>
      </c>
      <c r="H149">
        <v>3</v>
      </c>
      <c r="I149" t="s">
        <v>432</v>
      </c>
      <c r="J149" t="s">
        <v>433</v>
      </c>
      <c r="K149" t="s">
        <v>434</v>
      </c>
      <c r="L149">
        <v>1348</v>
      </c>
      <c r="N149">
        <v>1009</v>
      </c>
      <c r="O149" t="s">
        <v>94</v>
      </c>
      <c r="P149" t="s">
        <v>94</v>
      </c>
      <c r="Q149">
        <v>1000</v>
      </c>
      <c r="W149">
        <v>0</v>
      </c>
      <c r="X149">
        <v>1146664825</v>
      </c>
      <c r="Y149">
        <f t="shared" si="56"/>
        <v>1.1169999999999999E-2</v>
      </c>
      <c r="AA149">
        <v>77797.55</v>
      </c>
      <c r="AB149">
        <v>0</v>
      </c>
      <c r="AC149">
        <v>0</v>
      </c>
      <c r="AD149">
        <v>0</v>
      </c>
      <c r="AE149">
        <v>11242.42</v>
      </c>
      <c r="AF149">
        <v>0</v>
      </c>
      <c r="AG149">
        <v>0</v>
      </c>
      <c r="AH149">
        <v>0</v>
      </c>
      <c r="AI149">
        <v>6.92</v>
      </c>
      <c r="AJ149">
        <v>1</v>
      </c>
      <c r="AK149">
        <v>1</v>
      </c>
      <c r="AL149">
        <v>1</v>
      </c>
      <c r="AM149">
        <v>2</v>
      </c>
      <c r="AN149">
        <v>0</v>
      </c>
      <c r="AO149">
        <v>1</v>
      </c>
      <c r="AP149">
        <v>0</v>
      </c>
      <c r="AQ149">
        <v>0</v>
      </c>
      <c r="AR149">
        <v>0</v>
      </c>
      <c r="AS149" t="s">
        <v>4</v>
      </c>
      <c r="AT149">
        <v>1.1169999999999999E-2</v>
      </c>
      <c r="AU149" t="s">
        <v>4</v>
      </c>
      <c r="AV149">
        <v>0</v>
      </c>
      <c r="AW149">
        <v>2</v>
      </c>
      <c r="AX149">
        <v>70336361</v>
      </c>
      <c r="AY149">
        <v>1</v>
      </c>
      <c r="AZ149">
        <v>0</v>
      </c>
      <c r="BA149">
        <v>145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V149">
        <v>0</v>
      </c>
      <c r="CW149">
        <v>0</v>
      </c>
      <c r="CX149">
        <f>ROUND(Y149*Source!I85,9)</f>
        <v>8.0179380000000005E-3</v>
      </c>
      <c r="CY149">
        <f>AA149</f>
        <v>77797.55</v>
      </c>
      <c r="CZ149">
        <f>AE149</f>
        <v>11242.42</v>
      </c>
      <c r="DA149">
        <f>AI149</f>
        <v>6.92</v>
      </c>
      <c r="DB149">
        <f t="shared" si="57"/>
        <v>125.58</v>
      </c>
      <c r="DC149">
        <f t="shared" si="58"/>
        <v>0</v>
      </c>
      <c r="DD149" t="s">
        <v>4</v>
      </c>
      <c r="DE149" t="s">
        <v>4</v>
      </c>
      <c r="DF149">
        <f>ROUND(ROUND(AE149*AI149,2)*CX149,2)</f>
        <v>623.78</v>
      </c>
      <c r="DG149">
        <f t="shared" si="60"/>
        <v>0</v>
      </c>
      <c r="DH149">
        <f t="shared" si="61"/>
        <v>0</v>
      </c>
      <c r="DI149">
        <f t="shared" si="53"/>
        <v>0</v>
      </c>
      <c r="DJ149">
        <f>DF149</f>
        <v>623.78</v>
      </c>
      <c r="DK149">
        <v>0</v>
      </c>
      <c r="DL149" t="s">
        <v>4</v>
      </c>
      <c r="DM149">
        <v>0</v>
      </c>
      <c r="DN149" t="s">
        <v>4</v>
      </c>
      <c r="DO149">
        <v>0</v>
      </c>
    </row>
    <row r="150" spans="1:119">
      <c r="A150">
        <f>ROW(Source!A85)</f>
        <v>85</v>
      </c>
      <c r="B150">
        <v>70335976</v>
      </c>
      <c r="C150">
        <v>70336346</v>
      </c>
      <c r="D150">
        <v>69359804</v>
      </c>
      <c r="E150">
        <v>1</v>
      </c>
      <c r="F150">
        <v>1</v>
      </c>
      <c r="G150">
        <v>1075</v>
      </c>
      <c r="H150">
        <v>3</v>
      </c>
      <c r="I150" t="s">
        <v>153</v>
      </c>
      <c r="J150" t="s">
        <v>155</v>
      </c>
      <c r="K150" t="s">
        <v>154</v>
      </c>
      <c r="L150">
        <v>1348</v>
      </c>
      <c r="N150">
        <v>1009</v>
      </c>
      <c r="O150" t="s">
        <v>94</v>
      </c>
      <c r="P150" t="s">
        <v>94</v>
      </c>
      <c r="Q150">
        <v>1000</v>
      </c>
      <c r="W150">
        <v>0</v>
      </c>
      <c r="X150">
        <v>1644355884</v>
      </c>
      <c r="Y150">
        <f t="shared" si="56"/>
        <v>1</v>
      </c>
      <c r="AA150">
        <v>132479.79</v>
      </c>
      <c r="AB150">
        <v>0</v>
      </c>
      <c r="AC150">
        <v>0</v>
      </c>
      <c r="AD150">
        <v>0</v>
      </c>
      <c r="AE150">
        <v>12416.1</v>
      </c>
      <c r="AF150">
        <v>0</v>
      </c>
      <c r="AG150">
        <v>0</v>
      </c>
      <c r="AH150">
        <v>0</v>
      </c>
      <c r="AI150">
        <v>10.67</v>
      </c>
      <c r="AJ150">
        <v>1</v>
      </c>
      <c r="AK150">
        <v>1</v>
      </c>
      <c r="AL150">
        <v>1</v>
      </c>
      <c r="AM150">
        <v>0</v>
      </c>
      <c r="AN150">
        <v>0</v>
      </c>
      <c r="AO150">
        <v>0</v>
      </c>
      <c r="AP150">
        <v>1</v>
      </c>
      <c r="AQ150">
        <v>0</v>
      </c>
      <c r="AR150">
        <v>0</v>
      </c>
      <c r="AS150" t="s">
        <v>4</v>
      </c>
      <c r="AT150">
        <v>1</v>
      </c>
      <c r="AU150" t="s">
        <v>4</v>
      </c>
      <c r="AV150">
        <v>0</v>
      </c>
      <c r="AW150">
        <v>1</v>
      </c>
      <c r="AX150">
        <v>-1</v>
      </c>
      <c r="AY150">
        <v>0</v>
      </c>
      <c r="AZ150">
        <v>0</v>
      </c>
      <c r="BA150" t="s">
        <v>4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V150">
        <v>0</v>
      </c>
      <c r="CW150">
        <v>0</v>
      </c>
      <c r="CX150">
        <f>ROUND(Y150*Source!I85,9)</f>
        <v>0.71780999999999995</v>
      </c>
      <c r="CY150">
        <f>AA150</f>
        <v>132479.79</v>
      </c>
      <c r="CZ150">
        <f>AE150</f>
        <v>12416.1</v>
      </c>
      <c r="DA150">
        <f>AI150</f>
        <v>10.67</v>
      </c>
      <c r="DB150">
        <f t="shared" si="57"/>
        <v>12416.1</v>
      </c>
      <c r="DC150">
        <f t="shared" si="58"/>
        <v>0</v>
      </c>
      <c r="DD150" t="s">
        <v>4</v>
      </c>
      <c r="DE150" t="s">
        <v>4</v>
      </c>
      <c r="DF150">
        <f>ROUND(ROUND(AE150*AI150,2)*CX150,2)</f>
        <v>95095.32</v>
      </c>
      <c r="DG150">
        <f t="shared" si="60"/>
        <v>0</v>
      </c>
      <c r="DH150">
        <f t="shared" si="61"/>
        <v>0</v>
      </c>
      <c r="DI150">
        <f t="shared" si="53"/>
        <v>0</v>
      </c>
      <c r="DJ150">
        <f>DF150</f>
        <v>95095.32</v>
      </c>
      <c r="DK150">
        <v>0</v>
      </c>
      <c r="DL150" t="s">
        <v>4</v>
      </c>
      <c r="DM150">
        <v>0</v>
      </c>
      <c r="DN150" t="s">
        <v>4</v>
      </c>
      <c r="DO150">
        <v>0</v>
      </c>
    </row>
    <row r="151" spans="1:119">
      <c r="A151">
        <f>ROW(Source!A88)</f>
        <v>88</v>
      </c>
      <c r="B151">
        <v>70335979</v>
      </c>
      <c r="C151">
        <v>70336364</v>
      </c>
      <c r="D151">
        <v>69275358</v>
      </c>
      <c r="E151">
        <v>1075</v>
      </c>
      <c r="F151">
        <v>1</v>
      </c>
      <c r="G151">
        <v>1075</v>
      </c>
      <c r="H151">
        <v>1</v>
      </c>
      <c r="I151" t="s">
        <v>322</v>
      </c>
      <c r="J151" t="s">
        <v>4</v>
      </c>
      <c r="K151" t="s">
        <v>323</v>
      </c>
      <c r="L151">
        <v>1191</v>
      </c>
      <c r="N151">
        <v>1013</v>
      </c>
      <c r="O151" t="s">
        <v>324</v>
      </c>
      <c r="P151" t="s">
        <v>324</v>
      </c>
      <c r="Q151">
        <v>1</v>
      </c>
      <c r="W151">
        <v>0</v>
      </c>
      <c r="X151">
        <v>476480486</v>
      </c>
      <c r="Y151">
        <f t="shared" si="56"/>
        <v>5.31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M151">
        <v>-2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4</v>
      </c>
      <c r="AT151">
        <v>5.31</v>
      </c>
      <c r="AU151" t="s">
        <v>4</v>
      </c>
      <c r="AV151">
        <v>1</v>
      </c>
      <c r="AW151">
        <v>2</v>
      </c>
      <c r="AX151">
        <v>70336372</v>
      </c>
      <c r="AY151">
        <v>1</v>
      </c>
      <c r="AZ151">
        <v>0</v>
      </c>
      <c r="BA151">
        <v>147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U151">
        <f>ROUND(AT151*Source!I88*AH151*AL151,2)</f>
        <v>0</v>
      </c>
      <c r="CV151">
        <f>ROUND(Y151*Source!I88,9)</f>
        <v>198.22229999999999</v>
      </c>
      <c r="CW151">
        <v>0</v>
      </c>
      <c r="CX151">
        <f>ROUND(Y151*Source!I88,9)</f>
        <v>198.22229999999999</v>
      </c>
      <c r="CY151">
        <f>AD151</f>
        <v>0</v>
      </c>
      <c r="CZ151">
        <f>AH151</f>
        <v>0</v>
      </c>
      <c r="DA151">
        <f>AL151</f>
        <v>1</v>
      </c>
      <c r="DB151">
        <f t="shared" si="57"/>
        <v>0</v>
      </c>
      <c r="DC151">
        <f t="shared" si="58"/>
        <v>0</v>
      </c>
      <c r="DD151" t="s">
        <v>4</v>
      </c>
      <c r="DE151" t="s">
        <v>4</v>
      </c>
      <c r="DF151">
        <f t="shared" ref="DF151:DF162" si="62">ROUND(ROUND(AE151,2)*CX151,2)</f>
        <v>0</v>
      </c>
      <c r="DG151">
        <f t="shared" si="60"/>
        <v>0</v>
      </c>
      <c r="DH151">
        <f t="shared" si="61"/>
        <v>0</v>
      </c>
      <c r="DI151">
        <f t="shared" si="53"/>
        <v>0</v>
      </c>
      <c r="DJ151">
        <f>DI151</f>
        <v>0</v>
      </c>
      <c r="DK151">
        <v>0</v>
      </c>
      <c r="DL151" t="s">
        <v>4</v>
      </c>
      <c r="DM151">
        <v>0</v>
      </c>
      <c r="DN151" t="s">
        <v>4</v>
      </c>
      <c r="DO151">
        <v>0</v>
      </c>
    </row>
    <row r="152" spans="1:119">
      <c r="A152">
        <f>ROW(Source!A88)</f>
        <v>88</v>
      </c>
      <c r="B152">
        <v>70335979</v>
      </c>
      <c r="C152">
        <v>70336364</v>
      </c>
      <c r="D152">
        <v>69364112</v>
      </c>
      <c r="E152">
        <v>1</v>
      </c>
      <c r="F152">
        <v>1</v>
      </c>
      <c r="G152">
        <v>1075</v>
      </c>
      <c r="H152">
        <v>2</v>
      </c>
      <c r="I152" t="s">
        <v>435</v>
      </c>
      <c r="J152" t="s">
        <v>436</v>
      </c>
      <c r="K152" t="s">
        <v>437</v>
      </c>
      <c r="L152">
        <v>1368</v>
      </c>
      <c r="N152">
        <v>1011</v>
      </c>
      <c r="O152" t="s">
        <v>328</v>
      </c>
      <c r="P152" t="s">
        <v>328</v>
      </c>
      <c r="Q152">
        <v>1</v>
      </c>
      <c r="W152">
        <v>0</v>
      </c>
      <c r="X152">
        <v>-1479272117</v>
      </c>
      <c r="Y152">
        <f t="shared" si="56"/>
        <v>1.1200000000000001</v>
      </c>
      <c r="AA152">
        <v>0</v>
      </c>
      <c r="AB152">
        <v>10.4</v>
      </c>
      <c r="AC152">
        <v>0</v>
      </c>
      <c r="AD152">
        <v>0</v>
      </c>
      <c r="AE152">
        <v>0</v>
      </c>
      <c r="AF152">
        <v>10.4</v>
      </c>
      <c r="AG152">
        <v>0</v>
      </c>
      <c r="AH152">
        <v>0</v>
      </c>
      <c r="AI152">
        <v>1</v>
      </c>
      <c r="AJ152">
        <v>1</v>
      </c>
      <c r="AK152">
        <v>1</v>
      </c>
      <c r="AL152">
        <v>1</v>
      </c>
      <c r="AM152">
        <v>-2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4</v>
      </c>
      <c r="AT152">
        <v>1.1200000000000001</v>
      </c>
      <c r="AU152" t="s">
        <v>4</v>
      </c>
      <c r="AV152">
        <v>0</v>
      </c>
      <c r="AW152">
        <v>2</v>
      </c>
      <c r="AX152">
        <v>70336373</v>
      </c>
      <c r="AY152">
        <v>1</v>
      </c>
      <c r="AZ152">
        <v>0</v>
      </c>
      <c r="BA152">
        <v>148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V152">
        <v>0</v>
      </c>
      <c r="CW152">
        <f>ROUND(Y152*Source!I88*DO152,9)</f>
        <v>0</v>
      </c>
      <c r="CX152">
        <f>ROUND(Y152*Source!I88,9)</f>
        <v>41.809600000000003</v>
      </c>
      <c r="CY152">
        <f>AB152</f>
        <v>10.4</v>
      </c>
      <c r="CZ152">
        <f>AF152</f>
        <v>10.4</v>
      </c>
      <c r="DA152">
        <f>AJ152</f>
        <v>1</v>
      </c>
      <c r="DB152">
        <f t="shared" si="57"/>
        <v>11.65</v>
      </c>
      <c r="DC152">
        <f t="shared" si="58"/>
        <v>0</v>
      </c>
      <c r="DD152" t="s">
        <v>4</v>
      </c>
      <c r="DE152" t="s">
        <v>4</v>
      </c>
      <c r="DF152">
        <f t="shared" si="62"/>
        <v>0</v>
      </c>
      <c r="DG152">
        <f t="shared" si="60"/>
        <v>434.82</v>
      </c>
      <c r="DH152">
        <f t="shared" si="61"/>
        <v>0</v>
      </c>
      <c r="DI152">
        <f t="shared" si="53"/>
        <v>0</v>
      </c>
      <c r="DJ152">
        <f>DG152</f>
        <v>434.82</v>
      </c>
      <c r="DK152">
        <v>0</v>
      </c>
      <c r="DL152" t="s">
        <v>4</v>
      </c>
      <c r="DM152">
        <v>0</v>
      </c>
      <c r="DN152" t="s">
        <v>4</v>
      </c>
      <c r="DO152">
        <v>0</v>
      </c>
    </row>
    <row r="153" spans="1:119">
      <c r="A153">
        <f>ROW(Source!A88)</f>
        <v>88</v>
      </c>
      <c r="B153">
        <v>70335979</v>
      </c>
      <c r="C153">
        <v>70336364</v>
      </c>
      <c r="D153">
        <v>69364509</v>
      </c>
      <c r="E153">
        <v>1</v>
      </c>
      <c r="F153">
        <v>1</v>
      </c>
      <c r="G153">
        <v>1075</v>
      </c>
      <c r="H153">
        <v>2</v>
      </c>
      <c r="I153" t="s">
        <v>365</v>
      </c>
      <c r="J153" t="s">
        <v>366</v>
      </c>
      <c r="K153" t="s">
        <v>367</v>
      </c>
      <c r="L153">
        <v>1368</v>
      </c>
      <c r="N153">
        <v>1011</v>
      </c>
      <c r="O153" t="s">
        <v>328</v>
      </c>
      <c r="P153" t="s">
        <v>328</v>
      </c>
      <c r="Q153">
        <v>1</v>
      </c>
      <c r="W153">
        <v>0</v>
      </c>
      <c r="X153">
        <v>322366203</v>
      </c>
      <c r="Y153">
        <f t="shared" si="56"/>
        <v>0.01</v>
      </c>
      <c r="AA153">
        <v>0</v>
      </c>
      <c r="AB153">
        <v>83.1</v>
      </c>
      <c r="AC153">
        <v>12.62</v>
      </c>
      <c r="AD153">
        <v>0</v>
      </c>
      <c r="AE153">
        <v>0</v>
      </c>
      <c r="AF153">
        <v>83.1</v>
      </c>
      <c r="AG153">
        <v>12.62</v>
      </c>
      <c r="AH153">
        <v>0</v>
      </c>
      <c r="AI153">
        <v>1</v>
      </c>
      <c r="AJ153">
        <v>1</v>
      </c>
      <c r="AK153">
        <v>1</v>
      </c>
      <c r="AL153">
        <v>1</v>
      </c>
      <c r="AM153">
        <v>-2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4</v>
      </c>
      <c r="AT153">
        <v>0.01</v>
      </c>
      <c r="AU153" t="s">
        <v>4</v>
      </c>
      <c r="AV153">
        <v>0</v>
      </c>
      <c r="AW153">
        <v>2</v>
      </c>
      <c r="AX153">
        <v>70336374</v>
      </c>
      <c r="AY153">
        <v>1</v>
      </c>
      <c r="AZ153">
        <v>0</v>
      </c>
      <c r="BA153">
        <v>149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V153">
        <v>0</v>
      </c>
      <c r="CW153">
        <f>ROUND(Y153*Source!I88*DO153,9)</f>
        <v>0</v>
      </c>
      <c r="CX153">
        <f>ROUND(Y153*Source!I88,9)</f>
        <v>0.37330000000000002</v>
      </c>
      <c r="CY153">
        <f>AB153</f>
        <v>83.1</v>
      </c>
      <c r="CZ153">
        <f>AF153</f>
        <v>83.1</v>
      </c>
      <c r="DA153">
        <f>AJ153</f>
        <v>1</v>
      </c>
      <c r="DB153">
        <f t="shared" si="57"/>
        <v>0.83</v>
      </c>
      <c r="DC153">
        <f t="shared" si="58"/>
        <v>0.13</v>
      </c>
      <c r="DD153" t="s">
        <v>4</v>
      </c>
      <c r="DE153" t="s">
        <v>4</v>
      </c>
      <c r="DF153">
        <f t="shared" si="62"/>
        <v>0</v>
      </c>
      <c r="DG153">
        <f t="shared" si="60"/>
        <v>31.02</v>
      </c>
      <c r="DH153">
        <f t="shared" si="61"/>
        <v>4.71</v>
      </c>
      <c r="DI153">
        <f t="shared" si="53"/>
        <v>0</v>
      </c>
      <c r="DJ153">
        <f>DG153</f>
        <v>31.02</v>
      </c>
      <c r="DK153">
        <v>0</v>
      </c>
      <c r="DL153" t="s">
        <v>4</v>
      </c>
      <c r="DM153">
        <v>0</v>
      </c>
      <c r="DN153" t="s">
        <v>4</v>
      </c>
      <c r="DO153">
        <v>0</v>
      </c>
    </row>
    <row r="154" spans="1:119">
      <c r="A154">
        <f>ROW(Source!A88)</f>
        <v>88</v>
      </c>
      <c r="B154">
        <v>70335979</v>
      </c>
      <c r="C154">
        <v>70336364</v>
      </c>
      <c r="D154">
        <v>69363829</v>
      </c>
      <c r="E154">
        <v>1</v>
      </c>
      <c r="F154">
        <v>1</v>
      </c>
      <c r="G154">
        <v>1075</v>
      </c>
      <c r="H154">
        <v>2</v>
      </c>
      <c r="I154" t="s">
        <v>438</v>
      </c>
      <c r="J154" t="s">
        <v>439</v>
      </c>
      <c r="K154" t="s">
        <v>440</v>
      </c>
      <c r="L154">
        <v>1368</v>
      </c>
      <c r="N154">
        <v>1011</v>
      </c>
      <c r="O154" t="s">
        <v>328</v>
      </c>
      <c r="P154" t="s">
        <v>328</v>
      </c>
      <c r="Q154">
        <v>1</v>
      </c>
      <c r="W154">
        <v>0</v>
      </c>
      <c r="X154">
        <v>1376972778</v>
      </c>
      <c r="Y154">
        <f t="shared" si="56"/>
        <v>0.01</v>
      </c>
      <c r="AA154">
        <v>0</v>
      </c>
      <c r="AB154">
        <v>114.83</v>
      </c>
      <c r="AC154">
        <v>12.62</v>
      </c>
      <c r="AD154">
        <v>0</v>
      </c>
      <c r="AE154">
        <v>0</v>
      </c>
      <c r="AF154">
        <v>114.83</v>
      </c>
      <c r="AG154">
        <v>12.62</v>
      </c>
      <c r="AH154">
        <v>0</v>
      </c>
      <c r="AI154">
        <v>1</v>
      </c>
      <c r="AJ154">
        <v>1</v>
      </c>
      <c r="AK154">
        <v>1</v>
      </c>
      <c r="AL154">
        <v>1</v>
      </c>
      <c r="AM154">
        <v>-2</v>
      </c>
      <c r="AN154">
        <v>0</v>
      </c>
      <c r="AO154">
        <v>1</v>
      </c>
      <c r="AP154">
        <v>1</v>
      </c>
      <c r="AQ154">
        <v>0</v>
      </c>
      <c r="AR154">
        <v>0</v>
      </c>
      <c r="AS154" t="s">
        <v>4</v>
      </c>
      <c r="AT154">
        <v>0.01</v>
      </c>
      <c r="AU154" t="s">
        <v>4</v>
      </c>
      <c r="AV154">
        <v>0</v>
      </c>
      <c r="AW154">
        <v>2</v>
      </c>
      <c r="AX154">
        <v>70336375</v>
      </c>
      <c r="AY154">
        <v>1</v>
      </c>
      <c r="AZ154">
        <v>0</v>
      </c>
      <c r="BA154">
        <v>150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V154">
        <v>0</v>
      </c>
      <c r="CW154">
        <f>ROUND(Y154*Source!I88*DO154,9)</f>
        <v>0</v>
      </c>
      <c r="CX154">
        <f>ROUND(Y154*Source!I88,9)</f>
        <v>0.37330000000000002</v>
      </c>
      <c r="CY154">
        <f>AB154</f>
        <v>114.83</v>
      </c>
      <c r="CZ154">
        <f>AF154</f>
        <v>114.83</v>
      </c>
      <c r="DA154">
        <f>AJ154</f>
        <v>1</v>
      </c>
      <c r="DB154">
        <f t="shared" si="57"/>
        <v>1.1499999999999999</v>
      </c>
      <c r="DC154">
        <f t="shared" si="58"/>
        <v>0.13</v>
      </c>
      <c r="DD154" t="s">
        <v>4</v>
      </c>
      <c r="DE154" t="s">
        <v>4</v>
      </c>
      <c r="DF154">
        <f t="shared" si="62"/>
        <v>0</v>
      </c>
      <c r="DG154">
        <f t="shared" si="60"/>
        <v>42.87</v>
      </c>
      <c r="DH154">
        <f t="shared" si="61"/>
        <v>4.71</v>
      </c>
      <c r="DI154">
        <f t="shared" si="53"/>
        <v>0</v>
      </c>
      <c r="DJ154">
        <f>DG154</f>
        <v>42.87</v>
      </c>
      <c r="DK154">
        <v>0</v>
      </c>
      <c r="DL154" t="s">
        <v>4</v>
      </c>
      <c r="DM154">
        <v>0</v>
      </c>
      <c r="DN154" t="s">
        <v>4</v>
      </c>
      <c r="DO154">
        <v>0</v>
      </c>
    </row>
    <row r="155" spans="1:119">
      <c r="A155">
        <f>ROW(Source!A88)</f>
        <v>88</v>
      </c>
      <c r="B155">
        <v>70335979</v>
      </c>
      <c r="C155">
        <v>70336364</v>
      </c>
      <c r="D155">
        <v>69363841</v>
      </c>
      <c r="E155">
        <v>1</v>
      </c>
      <c r="F155">
        <v>1</v>
      </c>
      <c r="G155">
        <v>1075</v>
      </c>
      <c r="H155">
        <v>2</v>
      </c>
      <c r="I155" t="s">
        <v>441</v>
      </c>
      <c r="J155" t="s">
        <v>442</v>
      </c>
      <c r="K155" t="s">
        <v>443</v>
      </c>
      <c r="L155">
        <v>1368</v>
      </c>
      <c r="N155">
        <v>1011</v>
      </c>
      <c r="O155" t="s">
        <v>328</v>
      </c>
      <c r="P155" t="s">
        <v>328</v>
      </c>
      <c r="Q155">
        <v>1</v>
      </c>
      <c r="W155">
        <v>0</v>
      </c>
      <c r="X155">
        <v>1029742383</v>
      </c>
      <c r="Y155">
        <f t="shared" si="56"/>
        <v>0.01</v>
      </c>
      <c r="AA155">
        <v>0</v>
      </c>
      <c r="AB155">
        <v>0.77</v>
      </c>
      <c r="AC155">
        <v>0</v>
      </c>
      <c r="AD155">
        <v>0</v>
      </c>
      <c r="AE155">
        <v>0</v>
      </c>
      <c r="AF155">
        <v>0.77</v>
      </c>
      <c r="AG155">
        <v>0</v>
      </c>
      <c r="AH155">
        <v>0</v>
      </c>
      <c r="AI155">
        <v>1</v>
      </c>
      <c r="AJ155">
        <v>1</v>
      </c>
      <c r="AK155">
        <v>1</v>
      </c>
      <c r="AL155">
        <v>1</v>
      </c>
      <c r="AM155">
        <v>-2</v>
      </c>
      <c r="AN155">
        <v>0</v>
      </c>
      <c r="AO155">
        <v>1</v>
      </c>
      <c r="AP155">
        <v>1</v>
      </c>
      <c r="AQ155">
        <v>0</v>
      </c>
      <c r="AR155">
        <v>0</v>
      </c>
      <c r="AS155" t="s">
        <v>4</v>
      </c>
      <c r="AT155">
        <v>0.01</v>
      </c>
      <c r="AU155" t="s">
        <v>4</v>
      </c>
      <c r="AV155">
        <v>0</v>
      </c>
      <c r="AW155">
        <v>2</v>
      </c>
      <c r="AX155">
        <v>70336376</v>
      </c>
      <c r="AY155">
        <v>1</v>
      </c>
      <c r="AZ155">
        <v>0</v>
      </c>
      <c r="BA155">
        <v>151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V155">
        <v>0</v>
      </c>
      <c r="CW155">
        <f>ROUND(Y155*Source!I88*DO155,9)</f>
        <v>0</v>
      </c>
      <c r="CX155">
        <f>ROUND(Y155*Source!I88,9)</f>
        <v>0.37330000000000002</v>
      </c>
      <c r="CY155">
        <f>AB155</f>
        <v>0.77</v>
      </c>
      <c r="CZ155">
        <f>AF155</f>
        <v>0.77</v>
      </c>
      <c r="DA155">
        <f>AJ155</f>
        <v>1</v>
      </c>
      <c r="DB155">
        <f t="shared" si="57"/>
        <v>0.01</v>
      </c>
      <c r="DC155">
        <f t="shared" si="58"/>
        <v>0</v>
      </c>
      <c r="DD155" t="s">
        <v>4</v>
      </c>
      <c r="DE155" t="s">
        <v>4</v>
      </c>
      <c r="DF155">
        <f t="shared" si="62"/>
        <v>0</v>
      </c>
      <c r="DG155">
        <f t="shared" si="60"/>
        <v>0.28999999999999998</v>
      </c>
      <c r="DH155">
        <f t="shared" si="61"/>
        <v>0</v>
      </c>
      <c r="DI155">
        <f t="shared" si="53"/>
        <v>0</v>
      </c>
      <c r="DJ155">
        <f>DG155</f>
        <v>0.28999999999999998</v>
      </c>
      <c r="DK155">
        <v>0</v>
      </c>
      <c r="DL155" t="s">
        <v>4</v>
      </c>
      <c r="DM155">
        <v>0</v>
      </c>
      <c r="DN155" t="s">
        <v>4</v>
      </c>
      <c r="DO155">
        <v>0</v>
      </c>
    </row>
    <row r="156" spans="1:119">
      <c r="A156">
        <f>ROW(Source!A88)</f>
        <v>88</v>
      </c>
      <c r="B156">
        <v>70335979</v>
      </c>
      <c r="C156">
        <v>70336364</v>
      </c>
      <c r="D156">
        <v>69333783</v>
      </c>
      <c r="E156">
        <v>1</v>
      </c>
      <c r="F156">
        <v>1</v>
      </c>
      <c r="G156">
        <v>1075</v>
      </c>
      <c r="H156">
        <v>3</v>
      </c>
      <c r="I156" t="s">
        <v>162</v>
      </c>
      <c r="J156" t="s">
        <v>164</v>
      </c>
      <c r="K156" t="s">
        <v>163</v>
      </c>
      <c r="L156">
        <v>1348</v>
      </c>
      <c r="N156">
        <v>1009</v>
      </c>
      <c r="O156" t="s">
        <v>94</v>
      </c>
      <c r="P156" t="s">
        <v>94</v>
      </c>
      <c r="Q156">
        <v>1000</v>
      </c>
      <c r="W156">
        <v>0</v>
      </c>
      <c r="X156">
        <v>-1697409118</v>
      </c>
      <c r="Y156">
        <f t="shared" si="56"/>
        <v>8.9999999999999993E-3</v>
      </c>
      <c r="AA156">
        <v>18660.61</v>
      </c>
      <c r="AB156">
        <v>0</v>
      </c>
      <c r="AC156">
        <v>0</v>
      </c>
      <c r="AD156">
        <v>0</v>
      </c>
      <c r="AE156">
        <v>18660.61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M156">
        <v>0</v>
      </c>
      <c r="AN156">
        <v>0</v>
      </c>
      <c r="AO156">
        <v>0</v>
      </c>
      <c r="AP156">
        <v>1</v>
      </c>
      <c r="AQ156">
        <v>0</v>
      </c>
      <c r="AR156">
        <v>0</v>
      </c>
      <c r="AS156" t="s">
        <v>4</v>
      </c>
      <c r="AT156">
        <v>8.9999999999999993E-3</v>
      </c>
      <c r="AU156" t="s">
        <v>4</v>
      </c>
      <c r="AV156">
        <v>0</v>
      </c>
      <c r="AW156">
        <v>1</v>
      </c>
      <c r="AX156">
        <v>-1</v>
      </c>
      <c r="AY156">
        <v>0</v>
      </c>
      <c r="AZ156">
        <v>0</v>
      </c>
      <c r="BA156" t="s">
        <v>4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V156">
        <v>0</v>
      </c>
      <c r="CW156">
        <v>0</v>
      </c>
      <c r="CX156">
        <f>ROUND(Y156*Source!I88,9)</f>
        <v>0.33596999999999999</v>
      </c>
      <c r="CY156">
        <f>AA156</f>
        <v>18660.61</v>
      </c>
      <c r="CZ156">
        <f>AE156</f>
        <v>18660.61</v>
      </c>
      <c r="DA156">
        <f>AI156</f>
        <v>1</v>
      </c>
      <c r="DB156">
        <f t="shared" si="57"/>
        <v>167.95</v>
      </c>
      <c r="DC156">
        <f t="shared" si="58"/>
        <v>0</v>
      </c>
      <c r="DD156" t="s">
        <v>4</v>
      </c>
      <c r="DE156" t="s">
        <v>4</v>
      </c>
      <c r="DF156">
        <f t="shared" si="62"/>
        <v>6269.41</v>
      </c>
      <c r="DG156">
        <f t="shared" si="60"/>
        <v>0</v>
      </c>
      <c r="DH156">
        <f t="shared" si="61"/>
        <v>0</v>
      </c>
      <c r="DI156">
        <f t="shared" si="53"/>
        <v>0</v>
      </c>
      <c r="DJ156">
        <f>DF156</f>
        <v>6269.41</v>
      </c>
      <c r="DK156">
        <v>0</v>
      </c>
      <c r="DL156" t="s">
        <v>4</v>
      </c>
      <c r="DM156">
        <v>0</v>
      </c>
      <c r="DN156" t="s">
        <v>4</v>
      </c>
      <c r="DO156">
        <v>0</v>
      </c>
    </row>
    <row r="157" spans="1:119">
      <c r="A157">
        <f>ROW(Source!A88)</f>
        <v>88</v>
      </c>
      <c r="B157">
        <v>70335979</v>
      </c>
      <c r="C157">
        <v>70336364</v>
      </c>
      <c r="D157">
        <v>69334015</v>
      </c>
      <c r="E157">
        <v>1</v>
      </c>
      <c r="F157">
        <v>1</v>
      </c>
      <c r="G157">
        <v>1075</v>
      </c>
      <c r="H157">
        <v>3</v>
      </c>
      <c r="I157" t="s">
        <v>444</v>
      </c>
      <c r="J157" t="s">
        <v>445</v>
      </c>
      <c r="K157" t="s">
        <v>446</v>
      </c>
      <c r="L157">
        <v>1348</v>
      </c>
      <c r="N157">
        <v>1009</v>
      </c>
      <c r="O157" t="s">
        <v>94</v>
      </c>
      <c r="P157" t="s">
        <v>94</v>
      </c>
      <c r="Q157">
        <v>1000</v>
      </c>
      <c r="W157">
        <v>0</v>
      </c>
      <c r="X157">
        <v>-975902193</v>
      </c>
      <c r="Y157">
        <f t="shared" si="56"/>
        <v>1.5E-3</v>
      </c>
      <c r="AA157">
        <v>6303.6</v>
      </c>
      <c r="AB157">
        <v>0</v>
      </c>
      <c r="AC157">
        <v>0</v>
      </c>
      <c r="AD157">
        <v>0</v>
      </c>
      <c r="AE157">
        <v>6303.6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M157">
        <v>-2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4</v>
      </c>
      <c r="AT157">
        <v>1.5E-3</v>
      </c>
      <c r="AU157" t="s">
        <v>4</v>
      </c>
      <c r="AV157">
        <v>0</v>
      </c>
      <c r="AW157">
        <v>2</v>
      </c>
      <c r="AX157">
        <v>70336377</v>
      </c>
      <c r="AY157">
        <v>1</v>
      </c>
      <c r="AZ157">
        <v>0</v>
      </c>
      <c r="BA157">
        <v>152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V157">
        <v>0</v>
      </c>
      <c r="CW157">
        <v>0</v>
      </c>
      <c r="CX157">
        <f>ROUND(Y157*Source!I88,9)</f>
        <v>5.5995000000000003E-2</v>
      </c>
      <c r="CY157">
        <f>AA157</f>
        <v>6303.6</v>
      </c>
      <c r="CZ157">
        <f>AE157</f>
        <v>6303.6</v>
      </c>
      <c r="DA157">
        <f>AI157</f>
        <v>1</v>
      </c>
      <c r="DB157">
        <f t="shared" si="57"/>
        <v>9.4600000000000009</v>
      </c>
      <c r="DC157">
        <f t="shared" si="58"/>
        <v>0</v>
      </c>
      <c r="DD157" t="s">
        <v>4</v>
      </c>
      <c r="DE157" t="s">
        <v>4</v>
      </c>
      <c r="DF157">
        <f t="shared" si="62"/>
        <v>352.97</v>
      </c>
      <c r="DG157">
        <f t="shared" si="60"/>
        <v>0</v>
      </c>
      <c r="DH157">
        <f t="shared" si="61"/>
        <v>0</v>
      </c>
      <c r="DI157">
        <f t="shared" si="53"/>
        <v>0</v>
      </c>
      <c r="DJ157">
        <f>DF157</f>
        <v>352.97</v>
      </c>
      <c r="DK157">
        <v>0</v>
      </c>
      <c r="DL157" t="s">
        <v>4</v>
      </c>
      <c r="DM157">
        <v>0</v>
      </c>
      <c r="DN157" t="s">
        <v>4</v>
      </c>
      <c r="DO157">
        <v>0</v>
      </c>
    </row>
    <row r="158" spans="1:119">
      <c r="A158">
        <f>ROW(Source!A89)</f>
        <v>89</v>
      </c>
      <c r="B158">
        <v>70335976</v>
      </c>
      <c r="C158">
        <v>70336364</v>
      </c>
      <c r="D158">
        <v>69275358</v>
      </c>
      <c r="E158">
        <v>1075</v>
      </c>
      <c r="F158">
        <v>1</v>
      </c>
      <c r="G158">
        <v>1075</v>
      </c>
      <c r="H158">
        <v>1</v>
      </c>
      <c r="I158" t="s">
        <v>322</v>
      </c>
      <c r="J158" t="s">
        <v>4</v>
      </c>
      <c r="K158" t="s">
        <v>323</v>
      </c>
      <c r="L158">
        <v>1191</v>
      </c>
      <c r="N158">
        <v>1013</v>
      </c>
      <c r="O158" t="s">
        <v>324</v>
      </c>
      <c r="P158" t="s">
        <v>324</v>
      </c>
      <c r="Q158">
        <v>1</v>
      </c>
      <c r="W158">
        <v>0</v>
      </c>
      <c r="X158">
        <v>476480486</v>
      </c>
      <c r="Y158">
        <f t="shared" si="56"/>
        <v>5.31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1</v>
      </c>
      <c r="AJ158">
        <v>1</v>
      </c>
      <c r="AK158">
        <v>1</v>
      </c>
      <c r="AL158">
        <v>1</v>
      </c>
      <c r="AM158">
        <v>-2</v>
      </c>
      <c r="AN158">
        <v>0</v>
      </c>
      <c r="AO158">
        <v>1</v>
      </c>
      <c r="AP158">
        <v>1</v>
      </c>
      <c r="AQ158">
        <v>0</v>
      </c>
      <c r="AR158">
        <v>0</v>
      </c>
      <c r="AS158" t="s">
        <v>4</v>
      </c>
      <c r="AT158">
        <v>5.31</v>
      </c>
      <c r="AU158" t="s">
        <v>4</v>
      </c>
      <c r="AV158">
        <v>1</v>
      </c>
      <c r="AW158">
        <v>2</v>
      </c>
      <c r="AX158">
        <v>70336372</v>
      </c>
      <c r="AY158">
        <v>1</v>
      </c>
      <c r="AZ158">
        <v>0</v>
      </c>
      <c r="BA158">
        <v>154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U158">
        <f>ROUND(AT158*Source!I89*AH158*AL158,2)</f>
        <v>0</v>
      </c>
      <c r="CV158">
        <f>ROUND(Y158*Source!I89,9)</f>
        <v>198.22229999999999</v>
      </c>
      <c r="CW158">
        <v>0</v>
      </c>
      <c r="CX158">
        <f>ROUND(Y158*Source!I89,9)</f>
        <v>198.22229999999999</v>
      </c>
      <c r="CY158">
        <f>AD158</f>
        <v>0</v>
      </c>
      <c r="CZ158">
        <f>AH158</f>
        <v>0</v>
      </c>
      <c r="DA158">
        <f>AL158</f>
        <v>1</v>
      </c>
      <c r="DB158">
        <f t="shared" si="57"/>
        <v>0</v>
      </c>
      <c r="DC158">
        <f t="shared" si="58"/>
        <v>0</v>
      </c>
      <c r="DD158" t="s">
        <v>4</v>
      </c>
      <c r="DE158" t="s">
        <v>4</v>
      </c>
      <c r="DF158">
        <f t="shared" si="62"/>
        <v>0</v>
      </c>
      <c r="DG158">
        <f t="shared" si="60"/>
        <v>0</v>
      </c>
      <c r="DH158">
        <f t="shared" si="61"/>
        <v>0</v>
      </c>
      <c r="DI158">
        <f t="shared" si="53"/>
        <v>0</v>
      </c>
      <c r="DJ158">
        <f>DI158</f>
        <v>0</v>
      </c>
      <c r="DK158">
        <v>0</v>
      </c>
      <c r="DL158" t="s">
        <v>4</v>
      </c>
      <c r="DM158">
        <v>0</v>
      </c>
      <c r="DN158" t="s">
        <v>4</v>
      </c>
      <c r="DO158">
        <v>0</v>
      </c>
    </row>
    <row r="159" spans="1:119">
      <c r="A159">
        <f>ROW(Source!A89)</f>
        <v>89</v>
      </c>
      <c r="B159">
        <v>70335976</v>
      </c>
      <c r="C159">
        <v>70336364</v>
      </c>
      <c r="D159">
        <v>69364112</v>
      </c>
      <c r="E159">
        <v>1</v>
      </c>
      <c r="F159">
        <v>1</v>
      </c>
      <c r="G159">
        <v>1075</v>
      </c>
      <c r="H159">
        <v>2</v>
      </c>
      <c r="I159" t="s">
        <v>435</v>
      </c>
      <c r="J159" t="s">
        <v>436</v>
      </c>
      <c r="K159" t="s">
        <v>437</v>
      </c>
      <c r="L159">
        <v>1368</v>
      </c>
      <c r="N159">
        <v>1011</v>
      </c>
      <c r="O159" t="s">
        <v>328</v>
      </c>
      <c r="P159" t="s">
        <v>328</v>
      </c>
      <c r="Q159">
        <v>1</v>
      </c>
      <c r="W159">
        <v>0</v>
      </c>
      <c r="X159">
        <v>-1479272117</v>
      </c>
      <c r="Y159">
        <f t="shared" si="56"/>
        <v>1.1200000000000001</v>
      </c>
      <c r="AA159">
        <v>0</v>
      </c>
      <c r="AB159">
        <v>109.21</v>
      </c>
      <c r="AC159">
        <v>0</v>
      </c>
      <c r="AD159">
        <v>0</v>
      </c>
      <c r="AE159">
        <v>0</v>
      </c>
      <c r="AF159">
        <v>10.4</v>
      </c>
      <c r="AG159">
        <v>0</v>
      </c>
      <c r="AH159">
        <v>0</v>
      </c>
      <c r="AI159">
        <v>1</v>
      </c>
      <c r="AJ159">
        <v>10.029999999999999</v>
      </c>
      <c r="AK159">
        <v>46.67</v>
      </c>
      <c r="AL159">
        <v>1</v>
      </c>
      <c r="AM159">
        <v>2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4</v>
      </c>
      <c r="AT159">
        <v>1.1200000000000001</v>
      </c>
      <c r="AU159" t="s">
        <v>4</v>
      </c>
      <c r="AV159">
        <v>0</v>
      </c>
      <c r="AW159">
        <v>2</v>
      </c>
      <c r="AX159">
        <v>70336373</v>
      </c>
      <c r="AY159">
        <v>1</v>
      </c>
      <c r="AZ159">
        <v>0</v>
      </c>
      <c r="BA159">
        <v>155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V159">
        <v>0</v>
      </c>
      <c r="CW159">
        <f>ROUND(Y159*Source!I89*DO159,9)</f>
        <v>0</v>
      </c>
      <c r="CX159">
        <f>ROUND(Y159*Source!I89,9)</f>
        <v>41.809600000000003</v>
      </c>
      <c r="CY159">
        <f>AB159</f>
        <v>109.21</v>
      </c>
      <c r="CZ159">
        <f>AF159</f>
        <v>10.4</v>
      </c>
      <c r="DA159">
        <f>AJ159</f>
        <v>10.029999999999999</v>
      </c>
      <c r="DB159">
        <f t="shared" si="57"/>
        <v>11.65</v>
      </c>
      <c r="DC159">
        <f t="shared" si="58"/>
        <v>0</v>
      </c>
      <c r="DD159" t="s">
        <v>4</v>
      </c>
      <c r="DE159" t="s">
        <v>4</v>
      </c>
      <c r="DF159">
        <f t="shared" si="62"/>
        <v>0</v>
      </c>
      <c r="DG159">
        <f>ROUND(ROUND(AF159*AJ159,2)*CX159,2)</f>
        <v>4361.16</v>
      </c>
      <c r="DH159">
        <f>ROUND(ROUND(AG159*AK159,2)*CX159,2)</f>
        <v>0</v>
      </c>
      <c r="DI159">
        <f t="shared" si="53"/>
        <v>0</v>
      </c>
      <c r="DJ159">
        <f>DG159</f>
        <v>4361.16</v>
      </c>
      <c r="DK159">
        <v>0</v>
      </c>
      <c r="DL159" t="s">
        <v>4</v>
      </c>
      <c r="DM159">
        <v>0</v>
      </c>
      <c r="DN159" t="s">
        <v>4</v>
      </c>
      <c r="DO159">
        <v>0</v>
      </c>
    </row>
    <row r="160" spans="1:119">
      <c r="A160">
        <f>ROW(Source!A89)</f>
        <v>89</v>
      </c>
      <c r="B160">
        <v>70335976</v>
      </c>
      <c r="C160">
        <v>70336364</v>
      </c>
      <c r="D160">
        <v>69364509</v>
      </c>
      <c r="E160">
        <v>1</v>
      </c>
      <c r="F160">
        <v>1</v>
      </c>
      <c r="G160">
        <v>1075</v>
      </c>
      <c r="H160">
        <v>2</v>
      </c>
      <c r="I160" t="s">
        <v>365</v>
      </c>
      <c r="J160" t="s">
        <v>366</v>
      </c>
      <c r="K160" t="s">
        <v>367</v>
      </c>
      <c r="L160">
        <v>1368</v>
      </c>
      <c r="N160">
        <v>1011</v>
      </c>
      <c r="O160" t="s">
        <v>328</v>
      </c>
      <c r="P160" t="s">
        <v>328</v>
      </c>
      <c r="Q160">
        <v>1</v>
      </c>
      <c r="W160">
        <v>0</v>
      </c>
      <c r="X160">
        <v>322366203</v>
      </c>
      <c r="Y160">
        <f t="shared" si="56"/>
        <v>0.01</v>
      </c>
      <c r="AA160">
        <v>0</v>
      </c>
      <c r="AB160">
        <v>1308.57</v>
      </c>
      <c r="AC160">
        <v>616.66</v>
      </c>
      <c r="AD160">
        <v>0</v>
      </c>
      <c r="AE160">
        <v>0</v>
      </c>
      <c r="AF160">
        <v>83.1</v>
      </c>
      <c r="AG160">
        <v>12.62</v>
      </c>
      <c r="AH160">
        <v>0</v>
      </c>
      <c r="AI160">
        <v>1</v>
      </c>
      <c r="AJ160">
        <v>15.04</v>
      </c>
      <c r="AK160">
        <v>46.67</v>
      </c>
      <c r="AL160">
        <v>1</v>
      </c>
      <c r="AM160">
        <v>2</v>
      </c>
      <c r="AN160">
        <v>0</v>
      </c>
      <c r="AO160">
        <v>1</v>
      </c>
      <c r="AP160">
        <v>1</v>
      </c>
      <c r="AQ160">
        <v>0</v>
      </c>
      <c r="AR160">
        <v>0</v>
      </c>
      <c r="AS160" t="s">
        <v>4</v>
      </c>
      <c r="AT160">
        <v>0.01</v>
      </c>
      <c r="AU160" t="s">
        <v>4</v>
      </c>
      <c r="AV160">
        <v>0</v>
      </c>
      <c r="AW160">
        <v>2</v>
      </c>
      <c r="AX160">
        <v>70336374</v>
      </c>
      <c r="AY160">
        <v>1</v>
      </c>
      <c r="AZ160">
        <v>0</v>
      </c>
      <c r="BA160">
        <v>156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V160">
        <v>0</v>
      </c>
      <c r="CW160">
        <f>ROUND(Y160*Source!I89*DO160,9)</f>
        <v>0</v>
      </c>
      <c r="CX160">
        <f>ROUND(Y160*Source!I89,9)</f>
        <v>0.37330000000000002</v>
      </c>
      <c r="CY160">
        <f>AB160</f>
        <v>1308.57</v>
      </c>
      <c r="CZ160">
        <f>AF160</f>
        <v>83.1</v>
      </c>
      <c r="DA160">
        <f>AJ160</f>
        <v>15.04</v>
      </c>
      <c r="DB160">
        <f t="shared" si="57"/>
        <v>0.83</v>
      </c>
      <c r="DC160">
        <f t="shared" si="58"/>
        <v>0.13</v>
      </c>
      <c r="DD160" t="s">
        <v>4</v>
      </c>
      <c r="DE160" t="s">
        <v>4</v>
      </c>
      <c r="DF160">
        <f t="shared" si="62"/>
        <v>0</v>
      </c>
      <c r="DG160">
        <f>ROUND(ROUND(AF160*AJ160,2)*CX160,2)</f>
        <v>466.56</v>
      </c>
      <c r="DH160">
        <f>ROUND(ROUND(AG160*AK160,2)*CX160,2)</f>
        <v>219.87</v>
      </c>
      <c r="DI160">
        <f t="shared" si="53"/>
        <v>0</v>
      </c>
      <c r="DJ160">
        <f>DG160</f>
        <v>466.56</v>
      </c>
      <c r="DK160">
        <v>0</v>
      </c>
      <c r="DL160" t="s">
        <v>4</v>
      </c>
      <c r="DM160">
        <v>0</v>
      </c>
      <c r="DN160" t="s">
        <v>4</v>
      </c>
      <c r="DO160">
        <v>0</v>
      </c>
    </row>
    <row r="161" spans="1:119">
      <c r="A161">
        <f>ROW(Source!A89)</f>
        <v>89</v>
      </c>
      <c r="B161">
        <v>70335976</v>
      </c>
      <c r="C161">
        <v>70336364</v>
      </c>
      <c r="D161">
        <v>69363829</v>
      </c>
      <c r="E161">
        <v>1</v>
      </c>
      <c r="F161">
        <v>1</v>
      </c>
      <c r="G161">
        <v>1075</v>
      </c>
      <c r="H161">
        <v>2</v>
      </c>
      <c r="I161" t="s">
        <v>438</v>
      </c>
      <c r="J161" t="s">
        <v>439</v>
      </c>
      <c r="K161" t="s">
        <v>440</v>
      </c>
      <c r="L161">
        <v>1368</v>
      </c>
      <c r="N161">
        <v>1011</v>
      </c>
      <c r="O161" t="s">
        <v>328</v>
      </c>
      <c r="P161" t="s">
        <v>328</v>
      </c>
      <c r="Q161">
        <v>1</v>
      </c>
      <c r="W161">
        <v>0</v>
      </c>
      <c r="X161">
        <v>1376972778</v>
      </c>
      <c r="Y161">
        <f t="shared" si="56"/>
        <v>0.01</v>
      </c>
      <c r="AA161">
        <v>0</v>
      </c>
      <c r="AB161">
        <v>1730.07</v>
      </c>
      <c r="AC161">
        <v>616.66</v>
      </c>
      <c r="AD161">
        <v>0</v>
      </c>
      <c r="AE161">
        <v>0</v>
      </c>
      <c r="AF161">
        <v>114.83</v>
      </c>
      <c r="AG161">
        <v>12.62</v>
      </c>
      <c r="AH161">
        <v>0</v>
      </c>
      <c r="AI161">
        <v>1</v>
      </c>
      <c r="AJ161">
        <v>14.39</v>
      </c>
      <c r="AK161">
        <v>46.67</v>
      </c>
      <c r="AL161">
        <v>1</v>
      </c>
      <c r="AM161">
        <v>2</v>
      </c>
      <c r="AN161">
        <v>0</v>
      </c>
      <c r="AO161">
        <v>1</v>
      </c>
      <c r="AP161">
        <v>1</v>
      </c>
      <c r="AQ161">
        <v>0</v>
      </c>
      <c r="AR161">
        <v>0</v>
      </c>
      <c r="AS161" t="s">
        <v>4</v>
      </c>
      <c r="AT161">
        <v>0.01</v>
      </c>
      <c r="AU161" t="s">
        <v>4</v>
      </c>
      <c r="AV161">
        <v>0</v>
      </c>
      <c r="AW161">
        <v>2</v>
      </c>
      <c r="AX161">
        <v>70336375</v>
      </c>
      <c r="AY161">
        <v>1</v>
      </c>
      <c r="AZ161">
        <v>0</v>
      </c>
      <c r="BA161">
        <v>157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V161">
        <v>0</v>
      </c>
      <c r="CW161">
        <f>ROUND(Y161*Source!I89*DO161,9)</f>
        <v>0</v>
      </c>
      <c r="CX161">
        <f>ROUND(Y161*Source!I89,9)</f>
        <v>0.37330000000000002</v>
      </c>
      <c r="CY161">
        <f>AB161</f>
        <v>1730.07</v>
      </c>
      <c r="CZ161">
        <f>AF161</f>
        <v>114.83</v>
      </c>
      <c r="DA161">
        <f>AJ161</f>
        <v>14.39</v>
      </c>
      <c r="DB161">
        <f t="shared" si="57"/>
        <v>1.1499999999999999</v>
      </c>
      <c r="DC161">
        <f t="shared" si="58"/>
        <v>0.13</v>
      </c>
      <c r="DD161" t="s">
        <v>4</v>
      </c>
      <c r="DE161" t="s">
        <v>4</v>
      </c>
      <c r="DF161">
        <f t="shared" si="62"/>
        <v>0</v>
      </c>
      <c r="DG161">
        <f>ROUND(ROUND(AF161*AJ161,2)*CX161,2)</f>
        <v>616.84</v>
      </c>
      <c r="DH161">
        <f>ROUND(ROUND(AG161*AK161,2)*CX161,2)</f>
        <v>219.87</v>
      </c>
      <c r="DI161">
        <f t="shared" si="53"/>
        <v>0</v>
      </c>
      <c r="DJ161">
        <f>DG161</f>
        <v>616.84</v>
      </c>
      <c r="DK161">
        <v>0</v>
      </c>
      <c r="DL161" t="s">
        <v>4</v>
      </c>
      <c r="DM161">
        <v>0</v>
      </c>
      <c r="DN161" t="s">
        <v>4</v>
      </c>
      <c r="DO161">
        <v>0</v>
      </c>
    </row>
    <row r="162" spans="1:119">
      <c r="A162">
        <f>ROW(Source!A89)</f>
        <v>89</v>
      </c>
      <c r="B162">
        <v>70335976</v>
      </c>
      <c r="C162">
        <v>70336364</v>
      </c>
      <c r="D162">
        <v>69363841</v>
      </c>
      <c r="E162">
        <v>1</v>
      </c>
      <c r="F162">
        <v>1</v>
      </c>
      <c r="G162">
        <v>1075</v>
      </c>
      <c r="H162">
        <v>2</v>
      </c>
      <c r="I162" t="s">
        <v>441</v>
      </c>
      <c r="J162" t="s">
        <v>442</v>
      </c>
      <c r="K162" t="s">
        <v>443</v>
      </c>
      <c r="L162">
        <v>1368</v>
      </c>
      <c r="N162">
        <v>1011</v>
      </c>
      <c r="O162" t="s">
        <v>328</v>
      </c>
      <c r="P162" t="s">
        <v>328</v>
      </c>
      <c r="Q162">
        <v>1</v>
      </c>
      <c r="W162">
        <v>0</v>
      </c>
      <c r="X162">
        <v>1029742383</v>
      </c>
      <c r="Y162">
        <f t="shared" si="56"/>
        <v>0.01</v>
      </c>
      <c r="AA162">
        <v>0</v>
      </c>
      <c r="AB162">
        <v>7.38</v>
      </c>
      <c r="AC162">
        <v>0</v>
      </c>
      <c r="AD162">
        <v>0</v>
      </c>
      <c r="AE162">
        <v>0</v>
      </c>
      <c r="AF162">
        <v>0.77</v>
      </c>
      <c r="AG162">
        <v>0</v>
      </c>
      <c r="AH162">
        <v>0</v>
      </c>
      <c r="AI162">
        <v>1</v>
      </c>
      <c r="AJ162">
        <v>9.16</v>
      </c>
      <c r="AK162">
        <v>46.67</v>
      </c>
      <c r="AL162">
        <v>1</v>
      </c>
      <c r="AM162">
        <v>2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4</v>
      </c>
      <c r="AT162">
        <v>0.01</v>
      </c>
      <c r="AU162" t="s">
        <v>4</v>
      </c>
      <c r="AV162">
        <v>0</v>
      </c>
      <c r="AW162">
        <v>2</v>
      </c>
      <c r="AX162">
        <v>70336376</v>
      </c>
      <c r="AY162">
        <v>1</v>
      </c>
      <c r="AZ162">
        <v>0</v>
      </c>
      <c r="BA162">
        <v>158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V162">
        <v>0</v>
      </c>
      <c r="CW162">
        <f>ROUND(Y162*Source!I89*DO162,9)</f>
        <v>0</v>
      </c>
      <c r="CX162">
        <f>ROUND(Y162*Source!I89,9)</f>
        <v>0.37330000000000002</v>
      </c>
      <c r="CY162">
        <f>AB162</f>
        <v>7.38</v>
      </c>
      <c r="CZ162">
        <f>AF162</f>
        <v>0.77</v>
      </c>
      <c r="DA162">
        <f>AJ162</f>
        <v>9.16</v>
      </c>
      <c r="DB162">
        <f t="shared" si="57"/>
        <v>0.01</v>
      </c>
      <c r="DC162">
        <f t="shared" si="58"/>
        <v>0</v>
      </c>
      <c r="DD162" t="s">
        <v>4</v>
      </c>
      <c r="DE162" t="s">
        <v>4</v>
      </c>
      <c r="DF162">
        <f t="shared" si="62"/>
        <v>0</v>
      </c>
      <c r="DG162">
        <f>ROUND(ROUND(AF162*AJ162,2)*CX162,2)</f>
        <v>2.63</v>
      </c>
      <c r="DH162">
        <f>ROUND(ROUND(AG162*AK162,2)*CX162,2)</f>
        <v>0</v>
      </c>
      <c r="DI162">
        <f t="shared" si="53"/>
        <v>0</v>
      </c>
      <c r="DJ162">
        <f>DG162</f>
        <v>2.63</v>
      </c>
      <c r="DK162">
        <v>0</v>
      </c>
      <c r="DL162" t="s">
        <v>4</v>
      </c>
      <c r="DM162">
        <v>0</v>
      </c>
      <c r="DN162" t="s">
        <v>4</v>
      </c>
      <c r="DO162">
        <v>0</v>
      </c>
    </row>
    <row r="163" spans="1:119">
      <c r="A163">
        <f>ROW(Source!A89)</f>
        <v>89</v>
      </c>
      <c r="B163">
        <v>70335976</v>
      </c>
      <c r="C163">
        <v>70336364</v>
      </c>
      <c r="D163">
        <v>69333783</v>
      </c>
      <c r="E163">
        <v>1</v>
      </c>
      <c r="F163">
        <v>1</v>
      </c>
      <c r="G163">
        <v>1075</v>
      </c>
      <c r="H163">
        <v>3</v>
      </c>
      <c r="I163" t="s">
        <v>162</v>
      </c>
      <c r="J163" t="s">
        <v>164</v>
      </c>
      <c r="K163" t="s">
        <v>163</v>
      </c>
      <c r="L163">
        <v>1348</v>
      </c>
      <c r="N163">
        <v>1009</v>
      </c>
      <c r="O163" t="s">
        <v>94</v>
      </c>
      <c r="P163" t="s">
        <v>94</v>
      </c>
      <c r="Q163">
        <v>1000</v>
      </c>
      <c r="W163">
        <v>0</v>
      </c>
      <c r="X163">
        <v>-1697409118</v>
      </c>
      <c r="Y163">
        <f t="shared" si="56"/>
        <v>8.9999999999999993E-3</v>
      </c>
      <c r="AA163">
        <v>63819.29</v>
      </c>
      <c r="AB163">
        <v>0</v>
      </c>
      <c r="AC163">
        <v>0</v>
      </c>
      <c r="AD163">
        <v>0</v>
      </c>
      <c r="AE163">
        <v>18660.61</v>
      </c>
      <c r="AF163">
        <v>0</v>
      </c>
      <c r="AG163">
        <v>0</v>
      </c>
      <c r="AH163">
        <v>0</v>
      </c>
      <c r="AI163">
        <v>3.42</v>
      </c>
      <c r="AJ163">
        <v>1</v>
      </c>
      <c r="AK163">
        <v>1</v>
      </c>
      <c r="AL163">
        <v>1</v>
      </c>
      <c r="AM163">
        <v>0</v>
      </c>
      <c r="AN163">
        <v>0</v>
      </c>
      <c r="AO163">
        <v>0</v>
      </c>
      <c r="AP163">
        <v>1</v>
      </c>
      <c r="AQ163">
        <v>0</v>
      </c>
      <c r="AR163">
        <v>0</v>
      </c>
      <c r="AS163" t="s">
        <v>4</v>
      </c>
      <c r="AT163">
        <v>8.9999999999999993E-3</v>
      </c>
      <c r="AU163" t="s">
        <v>4</v>
      </c>
      <c r="AV163">
        <v>0</v>
      </c>
      <c r="AW163">
        <v>1</v>
      </c>
      <c r="AX163">
        <v>-1</v>
      </c>
      <c r="AY163">
        <v>0</v>
      </c>
      <c r="AZ163">
        <v>0</v>
      </c>
      <c r="BA163" t="s">
        <v>4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V163">
        <v>0</v>
      </c>
      <c r="CW163">
        <v>0</v>
      </c>
      <c r="CX163">
        <f>ROUND(Y163*Source!I89,9)</f>
        <v>0.33596999999999999</v>
      </c>
      <c r="CY163">
        <f>AA163</f>
        <v>63819.29</v>
      </c>
      <c r="CZ163">
        <f>AE163</f>
        <v>18660.61</v>
      </c>
      <c r="DA163">
        <f>AI163</f>
        <v>3.42</v>
      </c>
      <c r="DB163">
        <f t="shared" si="57"/>
        <v>167.95</v>
      </c>
      <c r="DC163">
        <f t="shared" si="58"/>
        <v>0</v>
      </c>
      <c r="DD163" t="s">
        <v>4</v>
      </c>
      <c r="DE163" t="s">
        <v>4</v>
      </c>
      <c r="DF163">
        <f>ROUND(ROUND(AE163*AI163,2)*CX163,2)</f>
        <v>21441.37</v>
      </c>
      <c r="DG163">
        <f t="shared" ref="DG163:DG172" si="63">ROUND(ROUND(AF163,2)*CX163,2)</f>
        <v>0</v>
      </c>
      <c r="DH163">
        <f t="shared" ref="DH163:DH172" si="64">ROUND(ROUND(AG163,2)*CX163,2)</f>
        <v>0</v>
      </c>
      <c r="DI163">
        <f t="shared" si="53"/>
        <v>0</v>
      </c>
      <c r="DJ163">
        <f>DF163</f>
        <v>21441.37</v>
      </c>
      <c r="DK163">
        <v>0</v>
      </c>
      <c r="DL163" t="s">
        <v>4</v>
      </c>
      <c r="DM163">
        <v>0</v>
      </c>
      <c r="DN163" t="s">
        <v>4</v>
      </c>
      <c r="DO163">
        <v>0</v>
      </c>
    </row>
    <row r="164" spans="1:119">
      <c r="A164">
        <f>ROW(Source!A89)</f>
        <v>89</v>
      </c>
      <c r="B164">
        <v>70335976</v>
      </c>
      <c r="C164">
        <v>70336364</v>
      </c>
      <c r="D164">
        <v>69334015</v>
      </c>
      <c r="E164">
        <v>1</v>
      </c>
      <c r="F164">
        <v>1</v>
      </c>
      <c r="G164">
        <v>1075</v>
      </c>
      <c r="H164">
        <v>3</v>
      </c>
      <c r="I164" t="s">
        <v>444</v>
      </c>
      <c r="J164" t="s">
        <v>445</v>
      </c>
      <c r="K164" t="s">
        <v>446</v>
      </c>
      <c r="L164">
        <v>1348</v>
      </c>
      <c r="N164">
        <v>1009</v>
      </c>
      <c r="O164" t="s">
        <v>94</v>
      </c>
      <c r="P164" t="s">
        <v>94</v>
      </c>
      <c r="Q164">
        <v>1000</v>
      </c>
      <c r="W164">
        <v>0</v>
      </c>
      <c r="X164">
        <v>-975902193</v>
      </c>
      <c r="Y164">
        <f t="shared" si="56"/>
        <v>1.5E-3</v>
      </c>
      <c r="AA164">
        <v>151664.62</v>
      </c>
      <c r="AB164">
        <v>0</v>
      </c>
      <c r="AC164">
        <v>0</v>
      </c>
      <c r="AD164">
        <v>0</v>
      </c>
      <c r="AE164">
        <v>6303.6</v>
      </c>
      <c r="AF164">
        <v>0</v>
      </c>
      <c r="AG164">
        <v>0</v>
      </c>
      <c r="AH164">
        <v>0</v>
      </c>
      <c r="AI164">
        <v>24.06</v>
      </c>
      <c r="AJ164">
        <v>1</v>
      </c>
      <c r="AK164">
        <v>1</v>
      </c>
      <c r="AL164">
        <v>1</v>
      </c>
      <c r="AM164">
        <v>2</v>
      </c>
      <c r="AN164">
        <v>0</v>
      </c>
      <c r="AO164">
        <v>1</v>
      </c>
      <c r="AP164">
        <v>1</v>
      </c>
      <c r="AQ164">
        <v>0</v>
      </c>
      <c r="AR164">
        <v>0</v>
      </c>
      <c r="AS164" t="s">
        <v>4</v>
      </c>
      <c r="AT164">
        <v>1.5E-3</v>
      </c>
      <c r="AU164" t="s">
        <v>4</v>
      </c>
      <c r="AV164">
        <v>0</v>
      </c>
      <c r="AW164">
        <v>2</v>
      </c>
      <c r="AX164">
        <v>70336377</v>
      </c>
      <c r="AY164">
        <v>1</v>
      </c>
      <c r="AZ164">
        <v>0</v>
      </c>
      <c r="BA164">
        <v>159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V164">
        <v>0</v>
      </c>
      <c r="CW164">
        <v>0</v>
      </c>
      <c r="CX164">
        <f>ROUND(Y164*Source!I89,9)</f>
        <v>5.5995000000000003E-2</v>
      </c>
      <c r="CY164">
        <f>AA164</f>
        <v>151664.62</v>
      </c>
      <c r="CZ164">
        <f>AE164</f>
        <v>6303.6</v>
      </c>
      <c r="DA164">
        <f>AI164</f>
        <v>24.06</v>
      </c>
      <c r="DB164">
        <f t="shared" si="57"/>
        <v>9.4600000000000009</v>
      </c>
      <c r="DC164">
        <f t="shared" si="58"/>
        <v>0</v>
      </c>
      <c r="DD164" t="s">
        <v>4</v>
      </c>
      <c r="DE164" t="s">
        <v>4</v>
      </c>
      <c r="DF164">
        <f>ROUND(ROUND(AE164*AI164,2)*CX164,2)</f>
        <v>8492.4599999999991</v>
      </c>
      <c r="DG164">
        <f t="shared" si="63"/>
        <v>0</v>
      </c>
      <c r="DH164">
        <f t="shared" si="64"/>
        <v>0</v>
      </c>
      <c r="DI164">
        <f t="shared" si="53"/>
        <v>0</v>
      </c>
      <c r="DJ164">
        <f>DF164</f>
        <v>8492.4599999999991</v>
      </c>
      <c r="DK164">
        <v>0</v>
      </c>
      <c r="DL164" t="s">
        <v>4</v>
      </c>
      <c r="DM164">
        <v>0</v>
      </c>
      <c r="DN164" t="s">
        <v>4</v>
      </c>
      <c r="DO164">
        <v>0</v>
      </c>
    </row>
    <row r="165" spans="1:119">
      <c r="A165">
        <f>ROW(Source!A92)</f>
        <v>92</v>
      </c>
      <c r="B165">
        <v>70335979</v>
      </c>
      <c r="C165">
        <v>70336380</v>
      </c>
      <c r="D165">
        <v>69275358</v>
      </c>
      <c r="E165">
        <v>1075</v>
      </c>
      <c r="F165">
        <v>1</v>
      </c>
      <c r="G165">
        <v>1075</v>
      </c>
      <c r="H165">
        <v>1</v>
      </c>
      <c r="I165" t="s">
        <v>322</v>
      </c>
      <c r="J165" t="s">
        <v>4</v>
      </c>
      <c r="K165" t="s">
        <v>323</v>
      </c>
      <c r="L165">
        <v>1191</v>
      </c>
      <c r="N165">
        <v>1013</v>
      </c>
      <c r="O165" t="s">
        <v>324</v>
      </c>
      <c r="P165" t="s">
        <v>324</v>
      </c>
      <c r="Q165">
        <v>1</v>
      </c>
      <c r="W165">
        <v>0</v>
      </c>
      <c r="X165">
        <v>476480486</v>
      </c>
      <c r="Y165">
        <f t="shared" si="56"/>
        <v>2.4300000000000002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M165">
        <v>-2</v>
      </c>
      <c r="AN165">
        <v>0</v>
      </c>
      <c r="AO165">
        <v>1</v>
      </c>
      <c r="AP165">
        <v>0</v>
      </c>
      <c r="AQ165">
        <v>0</v>
      </c>
      <c r="AR165">
        <v>0</v>
      </c>
      <c r="AS165" t="s">
        <v>4</v>
      </c>
      <c r="AT165">
        <v>2.4300000000000002</v>
      </c>
      <c r="AU165" t="s">
        <v>4</v>
      </c>
      <c r="AV165">
        <v>1</v>
      </c>
      <c r="AW165">
        <v>2</v>
      </c>
      <c r="AX165">
        <v>70336388</v>
      </c>
      <c r="AY165">
        <v>1</v>
      </c>
      <c r="AZ165">
        <v>0</v>
      </c>
      <c r="BA165">
        <v>161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U165">
        <f>ROUND(AT165*Source!I92*AH165*AL165,2)</f>
        <v>0</v>
      </c>
      <c r="CV165">
        <f>ROUND(Y165*Source!I92,9)</f>
        <v>90.7119</v>
      </c>
      <c r="CW165">
        <v>0</v>
      </c>
      <c r="CX165">
        <f>ROUND(Y165*Source!I92,9)</f>
        <v>90.7119</v>
      </c>
      <c r="CY165">
        <f>AD165</f>
        <v>0</v>
      </c>
      <c r="CZ165">
        <f>AH165</f>
        <v>0</v>
      </c>
      <c r="DA165">
        <f>AL165</f>
        <v>1</v>
      </c>
      <c r="DB165">
        <f t="shared" si="57"/>
        <v>0</v>
      </c>
      <c r="DC165">
        <f t="shared" si="58"/>
        <v>0</v>
      </c>
      <c r="DD165" t="s">
        <v>4</v>
      </c>
      <c r="DE165" t="s">
        <v>4</v>
      </c>
      <c r="DF165">
        <f t="shared" ref="DF165:DF176" si="65">ROUND(ROUND(AE165,2)*CX165,2)</f>
        <v>0</v>
      </c>
      <c r="DG165">
        <f t="shared" si="63"/>
        <v>0</v>
      </c>
      <c r="DH165">
        <f t="shared" si="64"/>
        <v>0</v>
      </c>
      <c r="DI165">
        <f t="shared" si="53"/>
        <v>0</v>
      </c>
      <c r="DJ165">
        <f>DI165</f>
        <v>0</v>
      </c>
      <c r="DK165">
        <v>0</v>
      </c>
      <c r="DL165" t="s">
        <v>4</v>
      </c>
      <c r="DM165">
        <v>0</v>
      </c>
      <c r="DN165" t="s">
        <v>4</v>
      </c>
      <c r="DO165">
        <v>0</v>
      </c>
    </row>
    <row r="166" spans="1:119">
      <c r="A166">
        <f>ROW(Source!A92)</f>
        <v>92</v>
      </c>
      <c r="B166">
        <v>70335979</v>
      </c>
      <c r="C166">
        <v>70336380</v>
      </c>
      <c r="D166">
        <v>69364112</v>
      </c>
      <c r="E166">
        <v>1</v>
      </c>
      <c r="F166">
        <v>1</v>
      </c>
      <c r="G166">
        <v>1075</v>
      </c>
      <c r="H166">
        <v>2</v>
      </c>
      <c r="I166" t="s">
        <v>435</v>
      </c>
      <c r="J166" t="s">
        <v>436</v>
      </c>
      <c r="K166" t="s">
        <v>437</v>
      </c>
      <c r="L166">
        <v>1368</v>
      </c>
      <c r="N166">
        <v>1011</v>
      </c>
      <c r="O166" t="s">
        <v>328</v>
      </c>
      <c r="P166" t="s">
        <v>328</v>
      </c>
      <c r="Q166">
        <v>1</v>
      </c>
      <c r="W166">
        <v>0</v>
      </c>
      <c r="X166">
        <v>-1479272117</v>
      </c>
      <c r="Y166">
        <f t="shared" si="56"/>
        <v>0.65</v>
      </c>
      <c r="AA166">
        <v>0</v>
      </c>
      <c r="AB166">
        <v>10.4</v>
      </c>
      <c r="AC166">
        <v>0</v>
      </c>
      <c r="AD166">
        <v>0</v>
      </c>
      <c r="AE166">
        <v>0</v>
      </c>
      <c r="AF166">
        <v>10.4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M166">
        <v>-2</v>
      </c>
      <c r="AN166">
        <v>0</v>
      </c>
      <c r="AO166">
        <v>1</v>
      </c>
      <c r="AP166">
        <v>0</v>
      </c>
      <c r="AQ166">
        <v>0</v>
      </c>
      <c r="AR166">
        <v>0</v>
      </c>
      <c r="AS166" t="s">
        <v>4</v>
      </c>
      <c r="AT166">
        <v>0.65</v>
      </c>
      <c r="AU166" t="s">
        <v>4</v>
      </c>
      <c r="AV166">
        <v>0</v>
      </c>
      <c r="AW166">
        <v>2</v>
      </c>
      <c r="AX166">
        <v>70336389</v>
      </c>
      <c r="AY166">
        <v>1</v>
      </c>
      <c r="AZ166">
        <v>0</v>
      </c>
      <c r="BA166">
        <v>162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V166">
        <v>0</v>
      </c>
      <c r="CW166">
        <f>ROUND(Y166*Source!I92*DO166,9)</f>
        <v>0</v>
      </c>
      <c r="CX166">
        <f>ROUND(Y166*Source!I92,9)</f>
        <v>24.264500000000002</v>
      </c>
      <c r="CY166">
        <f>AB166</f>
        <v>10.4</v>
      </c>
      <c r="CZ166">
        <f>AF166</f>
        <v>10.4</v>
      </c>
      <c r="DA166">
        <f>AJ166</f>
        <v>1</v>
      </c>
      <c r="DB166">
        <f t="shared" si="57"/>
        <v>6.76</v>
      </c>
      <c r="DC166">
        <f t="shared" si="58"/>
        <v>0</v>
      </c>
      <c r="DD166" t="s">
        <v>4</v>
      </c>
      <c r="DE166" t="s">
        <v>4</v>
      </c>
      <c r="DF166">
        <f t="shared" si="65"/>
        <v>0</v>
      </c>
      <c r="DG166">
        <f t="shared" si="63"/>
        <v>252.35</v>
      </c>
      <c r="DH166">
        <f t="shared" si="64"/>
        <v>0</v>
      </c>
      <c r="DI166">
        <f t="shared" si="53"/>
        <v>0</v>
      </c>
      <c r="DJ166">
        <f>DG166</f>
        <v>252.35</v>
      </c>
      <c r="DK166">
        <v>0</v>
      </c>
      <c r="DL166" t="s">
        <v>4</v>
      </c>
      <c r="DM166">
        <v>0</v>
      </c>
      <c r="DN166" t="s">
        <v>4</v>
      </c>
      <c r="DO166">
        <v>0</v>
      </c>
    </row>
    <row r="167" spans="1:119">
      <c r="A167">
        <f>ROW(Source!A92)</f>
        <v>92</v>
      </c>
      <c r="B167">
        <v>70335979</v>
      </c>
      <c r="C167">
        <v>70336380</v>
      </c>
      <c r="D167">
        <v>69364509</v>
      </c>
      <c r="E167">
        <v>1</v>
      </c>
      <c r="F167">
        <v>1</v>
      </c>
      <c r="G167">
        <v>1075</v>
      </c>
      <c r="H167">
        <v>2</v>
      </c>
      <c r="I167" t="s">
        <v>365</v>
      </c>
      <c r="J167" t="s">
        <v>366</v>
      </c>
      <c r="K167" t="s">
        <v>367</v>
      </c>
      <c r="L167">
        <v>1368</v>
      </c>
      <c r="N167">
        <v>1011</v>
      </c>
      <c r="O167" t="s">
        <v>328</v>
      </c>
      <c r="P167" t="s">
        <v>328</v>
      </c>
      <c r="Q167">
        <v>1</v>
      </c>
      <c r="W167">
        <v>0</v>
      </c>
      <c r="X167">
        <v>322366203</v>
      </c>
      <c r="Y167">
        <f t="shared" si="56"/>
        <v>0.01</v>
      </c>
      <c r="AA167">
        <v>0</v>
      </c>
      <c r="AB167">
        <v>83.1</v>
      </c>
      <c r="AC167">
        <v>12.62</v>
      </c>
      <c r="AD167">
        <v>0</v>
      </c>
      <c r="AE167">
        <v>0</v>
      </c>
      <c r="AF167">
        <v>83.1</v>
      </c>
      <c r="AG167">
        <v>12.62</v>
      </c>
      <c r="AH167">
        <v>0</v>
      </c>
      <c r="AI167">
        <v>1</v>
      </c>
      <c r="AJ167">
        <v>1</v>
      </c>
      <c r="AK167">
        <v>1</v>
      </c>
      <c r="AL167">
        <v>1</v>
      </c>
      <c r="AM167">
        <v>-2</v>
      </c>
      <c r="AN167">
        <v>0</v>
      </c>
      <c r="AO167">
        <v>1</v>
      </c>
      <c r="AP167">
        <v>0</v>
      </c>
      <c r="AQ167">
        <v>0</v>
      </c>
      <c r="AR167">
        <v>0</v>
      </c>
      <c r="AS167" t="s">
        <v>4</v>
      </c>
      <c r="AT167">
        <v>0.01</v>
      </c>
      <c r="AU167" t="s">
        <v>4</v>
      </c>
      <c r="AV167">
        <v>0</v>
      </c>
      <c r="AW167">
        <v>2</v>
      </c>
      <c r="AX167">
        <v>70336390</v>
      </c>
      <c r="AY167">
        <v>1</v>
      </c>
      <c r="AZ167">
        <v>0</v>
      </c>
      <c r="BA167">
        <v>163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V167">
        <v>0</v>
      </c>
      <c r="CW167">
        <f>ROUND(Y167*Source!I92*DO167,9)</f>
        <v>0</v>
      </c>
      <c r="CX167">
        <f>ROUND(Y167*Source!I92,9)</f>
        <v>0.37330000000000002</v>
      </c>
      <c r="CY167">
        <f>AB167</f>
        <v>83.1</v>
      </c>
      <c r="CZ167">
        <f>AF167</f>
        <v>83.1</v>
      </c>
      <c r="DA167">
        <f>AJ167</f>
        <v>1</v>
      </c>
      <c r="DB167">
        <f t="shared" si="57"/>
        <v>0.83</v>
      </c>
      <c r="DC167">
        <f t="shared" si="58"/>
        <v>0.13</v>
      </c>
      <c r="DD167" t="s">
        <v>4</v>
      </c>
      <c r="DE167" t="s">
        <v>4</v>
      </c>
      <c r="DF167">
        <f t="shared" si="65"/>
        <v>0</v>
      </c>
      <c r="DG167">
        <f t="shared" si="63"/>
        <v>31.02</v>
      </c>
      <c r="DH167">
        <f t="shared" si="64"/>
        <v>4.71</v>
      </c>
      <c r="DI167">
        <f t="shared" si="53"/>
        <v>0</v>
      </c>
      <c r="DJ167">
        <f>DG167</f>
        <v>31.02</v>
      </c>
      <c r="DK167">
        <v>0</v>
      </c>
      <c r="DL167" t="s">
        <v>4</v>
      </c>
      <c r="DM167">
        <v>0</v>
      </c>
      <c r="DN167" t="s">
        <v>4</v>
      </c>
      <c r="DO167">
        <v>0</v>
      </c>
    </row>
    <row r="168" spans="1:119">
      <c r="A168">
        <f>ROW(Source!A92)</f>
        <v>92</v>
      </c>
      <c r="B168">
        <v>70335979</v>
      </c>
      <c r="C168">
        <v>70336380</v>
      </c>
      <c r="D168">
        <v>69363829</v>
      </c>
      <c r="E168">
        <v>1</v>
      </c>
      <c r="F168">
        <v>1</v>
      </c>
      <c r="G168">
        <v>1075</v>
      </c>
      <c r="H168">
        <v>2</v>
      </c>
      <c r="I168" t="s">
        <v>438</v>
      </c>
      <c r="J168" t="s">
        <v>439</v>
      </c>
      <c r="K168" t="s">
        <v>440</v>
      </c>
      <c r="L168">
        <v>1368</v>
      </c>
      <c r="N168">
        <v>1011</v>
      </c>
      <c r="O168" t="s">
        <v>328</v>
      </c>
      <c r="P168" t="s">
        <v>328</v>
      </c>
      <c r="Q168">
        <v>1</v>
      </c>
      <c r="W168">
        <v>0</v>
      </c>
      <c r="X168">
        <v>1376972778</v>
      </c>
      <c r="Y168">
        <f t="shared" si="56"/>
        <v>0.01</v>
      </c>
      <c r="AA168">
        <v>0</v>
      </c>
      <c r="AB168">
        <v>114.83</v>
      </c>
      <c r="AC168">
        <v>12.62</v>
      </c>
      <c r="AD168">
        <v>0</v>
      </c>
      <c r="AE168">
        <v>0</v>
      </c>
      <c r="AF168">
        <v>114.83</v>
      </c>
      <c r="AG168">
        <v>12.62</v>
      </c>
      <c r="AH168">
        <v>0</v>
      </c>
      <c r="AI168">
        <v>1</v>
      </c>
      <c r="AJ168">
        <v>1</v>
      </c>
      <c r="AK168">
        <v>1</v>
      </c>
      <c r="AL168">
        <v>1</v>
      </c>
      <c r="AM168">
        <v>-2</v>
      </c>
      <c r="AN168">
        <v>0</v>
      </c>
      <c r="AO168">
        <v>1</v>
      </c>
      <c r="AP168">
        <v>0</v>
      </c>
      <c r="AQ168">
        <v>0</v>
      </c>
      <c r="AR168">
        <v>0</v>
      </c>
      <c r="AS168" t="s">
        <v>4</v>
      </c>
      <c r="AT168">
        <v>0.01</v>
      </c>
      <c r="AU168" t="s">
        <v>4</v>
      </c>
      <c r="AV168">
        <v>0</v>
      </c>
      <c r="AW168">
        <v>2</v>
      </c>
      <c r="AX168">
        <v>70336391</v>
      </c>
      <c r="AY168">
        <v>1</v>
      </c>
      <c r="AZ168">
        <v>0</v>
      </c>
      <c r="BA168">
        <v>164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V168">
        <v>0</v>
      </c>
      <c r="CW168">
        <f>ROUND(Y168*Source!I92*DO168,9)</f>
        <v>0</v>
      </c>
      <c r="CX168">
        <f>ROUND(Y168*Source!I92,9)</f>
        <v>0.37330000000000002</v>
      </c>
      <c r="CY168">
        <f>AB168</f>
        <v>114.83</v>
      </c>
      <c r="CZ168">
        <f>AF168</f>
        <v>114.83</v>
      </c>
      <c r="DA168">
        <f>AJ168</f>
        <v>1</v>
      </c>
      <c r="DB168">
        <f t="shared" si="57"/>
        <v>1.1499999999999999</v>
      </c>
      <c r="DC168">
        <f t="shared" si="58"/>
        <v>0.13</v>
      </c>
      <c r="DD168" t="s">
        <v>4</v>
      </c>
      <c r="DE168" t="s">
        <v>4</v>
      </c>
      <c r="DF168">
        <f t="shared" si="65"/>
        <v>0</v>
      </c>
      <c r="DG168">
        <f t="shared" si="63"/>
        <v>42.87</v>
      </c>
      <c r="DH168">
        <f t="shared" si="64"/>
        <v>4.71</v>
      </c>
      <c r="DI168">
        <f t="shared" si="53"/>
        <v>0</v>
      </c>
      <c r="DJ168">
        <f>DG168</f>
        <v>42.87</v>
      </c>
      <c r="DK168">
        <v>0</v>
      </c>
      <c r="DL168" t="s">
        <v>4</v>
      </c>
      <c r="DM168">
        <v>0</v>
      </c>
      <c r="DN168" t="s">
        <v>4</v>
      </c>
      <c r="DO168">
        <v>0</v>
      </c>
    </row>
    <row r="169" spans="1:119">
      <c r="A169">
        <f>ROW(Source!A92)</f>
        <v>92</v>
      </c>
      <c r="B169">
        <v>70335979</v>
      </c>
      <c r="C169">
        <v>70336380</v>
      </c>
      <c r="D169">
        <v>69363841</v>
      </c>
      <c r="E169">
        <v>1</v>
      </c>
      <c r="F169">
        <v>1</v>
      </c>
      <c r="G169">
        <v>1075</v>
      </c>
      <c r="H169">
        <v>2</v>
      </c>
      <c r="I169" t="s">
        <v>441</v>
      </c>
      <c r="J169" t="s">
        <v>442</v>
      </c>
      <c r="K169" t="s">
        <v>443</v>
      </c>
      <c r="L169">
        <v>1368</v>
      </c>
      <c r="N169">
        <v>1011</v>
      </c>
      <c r="O169" t="s">
        <v>328</v>
      </c>
      <c r="P169" t="s">
        <v>328</v>
      </c>
      <c r="Q169">
        <v>1</v>
      </c>
      <c r="W169">
        <v>0</v>
      </c>
      <c r="X169">
        <v>1029742383</v>
      </c>
      <c r="Y169">
        <f t="shared" si="56"/>
        <v>0.01</v>
      </c>
      <c r="AA169">
        <v>0</v>
      </c>
      <c r="AB169">
        <v>0.77</v>
      </c>
      <c r="AC169">
        <v>0</v>
      </c>
      <c r="AD169">
        <v>0</v>
      </c>
      <c r="AE169">
        <v>0</v>
      </c>
      <c r="AF169">
        <v>0.77</v>
      </c>
      <c r="AG169">
        <v>0</v>
      </c>
      <c r="AH169">
        <v>0</v>
      </c>
      <c r="AI169">
        <v>1</v>
      </c>
      <c r="AJ169">
        <v>1</v>
      </c>
      <c r="AK169">
        <v>1</v>
      </c>
      <c r="AL169">
        <v>1</v>
      </c>
      <c r="AM169">
        <v>-2</v>
      </c>
      <c r="AN169">
        <v>0</v>
      </c>
      <c r="AO169">
        <v>1</v>
      </c>
      <c r="AP169">
        <v>0</v>
      </c>
      <c r="AQ169">
        <v>0</v>
      </c>
      <c r="AR169">
        <v>0</v>
      </c>
      <c r="AS169" t="s">
        <v>4</v>
      </c>
      <c r="AT169">
        <v>0.01</v>
      </c>
      <c r="AU169" t="s">
        <v>4</v>
      </c>
      <c r="AV169">
        <v>0</v>
      </c>
      <c r="AW169">
        <v>2</v>
      </c>
      <c r="AX169">
        <v>70336392</v>
      </c>
      <c r="AY169">
        <v>1</v>
      </c>
      <c r="AZ169">
        <v>0</v>
      </c>
      <c r="BA169">
        <v>165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V169">
        <v>0</v>
      </c>
      <c r="CW169">
        <f>ROUND(Y169*Source!I92*DO169,9)</f>
        <v>0</v>
      </c>
      <c r="CX169">
        <f>ROUND(Y169*Source!I92,9)</f>
        <v>0.37330000000000002</v>
      </c>
      <c r="CY169">
        <f>AB169</f>
        <v>0.77</v>
      </c>
      <c r="CZ169">
        <f>AF169</f>
        <v>0.77</v>
      </c>
      <c r="DA169">
        <f>AJ169</f>
        <v>1</v>
      </c>
      <c r="DB169">
        <f t="shared" si="57"/>
        <v>0.01</v>
      </c>
      <c r="DC169">
        <f t="shared" si="58"/>
        <v>0</v>
      </c>
      <c r="DD169" t="s">
        <v>4</v>
      </c>
      <c r="DE169" t="s">
        <v>4</v>
      </c>
      <c r="DF169">
        <f t="shared" si="65"/>
        <v>0</v>
      </c>
      <c r="DG169">
        <f t="shared" si="63"/>
        <v>0.28999999999999998</v>
      </c>
      <c r="DH169">
        <f t="shared" si="64"/>
        <v>0</v>
      </c>
      <c r="DI169">
        <f t="shared" si="53"/>
        <v>0</v>
      </c>
      <c r="DJ169">
        <f>DG169</f>
        <v>0.28999999999999998</v>
      </c>
      <c r="DK169">
        <v>0</v>
      </c>
      <c r="DL169" t="s">
        <v>4</v>
      </c>
      <c r="DM169">
        <v>0</v>
      </c>
      <c r="DN169" t="s">
        <v>4</v>
      </c>
      <c r="DO169">
        <v>0</v>
      </c>
    </row>
    <row r="170" spans="1:119">
      <c r="A170">
        <f>ROW(Source!A92)</f>
        <v>92</v>
      </c>
      <c r="B170">
        <v>70335979</v>
      </c>
      <c r="C170">
        <v>70336380</v>
      </c>
      <c r="D170">
        <v>69335134</v>
      </c>
      <c r="E170">
        <v>1</v>
      </c>
      <c r="F170">
        <v>1</v>
      </c>
      <c r="G170">
        <v>1075</v>
      </c>
      <c r="H170">
        <v>3</v>
      </c>
      <c r="I170" t="s">
        <v>168</v>
      </c>
      <c r="J170" t="s">
        <v>171</v>
      </c>
      <c r="K170" t="s">
        <v>169</v>
      </c>
      <c r="L170">
        <v>1346</v>
      </c>
      <c r="N170">
        <v>1009</v>
      </c>
      <c r="O170" t="s">
        <v>170</v>
      </c>
      <c r="P170" t="s">
        <v>170</v>
      </c>
      <c r="Q170">
        <v>1</v>
      </c>
      <c r="W170">
        <v>0</v>
      </c>
      <c r="X170">
        <v>-591357742</v>
      </c>
      <c r="Y170">
        <f t="shared" si="56"/>
        <v>19</v>
      </c>
      <c r="AA170">
        <v>47.37</v>
      </c>
      <c r="AB170">
        <v>0</v>
      </c>
      <c r="AC170">
        <v>0</v>
      </c>
      <c r="AD170">
        <v>0</v>
      </c>
      <c r="AE170">
        <v>47.37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M170">
        <v>0</v>
      </c>
      <c r="AN170">
        <v>0</v>
      </c>
      <c r="AO170">
        <v>0</v>
      </c>
      <c r="AP170">
        <v>1</v>
      </c>
      <c r="AQ170">
        <v>0</v>
      </c>
      <c r="AR170">
        <v>0</v>
      </c>
      <c r="AS170" t="s">
        <v>4</v>
      </c>
      <c r="AT170">
        <v>19</v>
      </c>
      <c r="AU170" t="s">
        <v>4</v>
      </c>
      <c r="AV170">
        <v>0</v>
      </c>
      <c r="AW170">
        <v>1</v>
      </c>
      <c r="AX170">
        <v>-1</v>
      </c>
      <c r="AY170">
        <v>0</v>
      </c>
      <c r="AZ170">
        <v>0</v>
      </c>
      <c r="BA170" t="s">
        <v>4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V170">
        <v>0</v>
      </c>
      <c r="CW170">
        <v>0</v>
      </c>
      <c r="CX170">
        <f>ROUND(Y170*Source!I92,9)</f>
        <v>709.27</v>
      </c>
      <c r="CY170">
        <f>AA170</f>
        <v>47.37</v>
      </c>
      <c r="CZ170">
        <f>AE170</f>
        <v>47.37</v>
      </c>
      <c r="DA170">
        <f>AI170</f>
        <v>1</v>
      </c>
      <c r="DB170">
        <f t="shared" si="57"/>
        <v>900.03</v>
      </c>
      <c r="DC170">
        <f t="shared" si="58"/>
        <v>0</v>
      </c>
      <c r="DD170" t="s">
        <v>4</v>
      </c>
      <c r="DE170" t="s">
        <v>4</v>
      </c>
      <c r="DF170">
        <f t="shared" si="65"/>
        <v>33598.120000000003</v>
      </c>
      <c r="DG170">
        <f t="shared" si="63"/>
        <v>0</v>
      </c>
      <c r="DH170">
        <f t="shared" si="64"/>
        <v>0</v>
      </c>
      <c r="DI170">
        <f t="shared" si="53"/>
        <v>0</v>
      </c>
      <c r="DJ170">
        <f>DF170</f>
        <v>33598.120000000003</v>
      </c>
      <c r="DK170">
        <v>0</v>
      </c>
      <c r="DL170" t="s">
        <v>4</v>
      </c>
      <c r="DM170">
        <v>0</v>
      </c>
      <c r="DN170" t="s">
        <v>4</v>
      </c>
      <c r="DO170">
        <v>0</v>
      </c>
    </row>
    <row r="171" spans="1:119">
      <c r="A171">
        <f>ROW(Source!A92)</f>
        <v>92</v>
      </c>
      <c r="B171">
        <v>70335979</v>
      </c>
      <c r="C171">
        <v>70336380</v>
      </c>
      <c r="D171">
        <v>69334015</v>
      </c>
      <c r="E171">
        <v>1</v>
      </c>
      <c r="F171">
        <v>1</v>
      </c>
      <c r="G171">
        <v>1075</v>
      </c>
      <c r="H171">
        <v>3</v>
      </c>
      <c r="I171" t="s">
        <v>444</v>
      </c>
      <c r="J171" t="s">
        <v>445</v>
      </c>
      <c r="K171" t="s">
        <v>446</v>
      </c>
      <c r="L171">
        <v>1348</v>
      </c>
      <c r="N171">
        <v>1009</v>
      </c>
      <c r="O171" t="s">
        <v>94</v>
      </c>
      <c r="P171" t="s">
        <v>94</v>
      </c>
      <c r="Q171">
        <v>1000</v>
      </c>
      <c r="W171">
        <v>0</v>
      </c>
      <c r="X171">
        <v>-975902193</v>
      </c>
      <c r="Y171">
        <f t="shared" si="56"/>
        <v>4.0000000000000001E-3</v>
      </c>
      <c r="AA171">
        <v>6303.6</v>
      </c>
      <c r="AB171">
        <v>0</v>
      </c>
      <c r="AC171">
        <v>0</v>
      </c>
      <c r="AD171">
        <v>0</v>
      </c>
      <c r="AE171">
        <v>6303.6</v>
      </c>
      <c r="AF171">
        <v>0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M171">
        <v>-2</v>
      </c>
      <c r="AN171">
        <v>0</v>
      </c>
      <c r="AO171">
        <v>1</v>
      </c>
      <c r="AP171">
        <v>0</v>
      </c>
      <c r="AQ171">
        <v>0</v>
      </c>
      <c r="AR171">
        <v>0</v>
      </c>
      <c r="AS171" t="s">
        <v>4</v>
      </c>
      <c r="AT171">
        <v>4.0000000000000001E-3</v>
      </c>
      <c r="AU171" t="s">
        <v>4</v>
      </c>
      <c r="AV171">
        <v>0</v>
      </c>
      <c r="AW171">
        <v>2</v>
      </c>
      <c r="AX171">
        <v>70336393</v>
      </c>
      <c r="AY171">
        <v>1</v>
      </c>
      <c r="AZ171">
        <v>0</v>
      </c>
      <c r="BA171">
        <v>166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V171">
        <v>0</v>
      </c>
      <c r="CW171">
        <v>0</v>
      </c>
      <c r="CX171">
        <f>ROUND(Y171*Source!I92,9)</f>
        <v>0.14932000000000001</v>
      </c>
      <c r="CY171">
        <f>AA171</f>
        <v>6303.6</v>
      </c>
      <c r="CZ171">
        <f>AE171</f>
        <v>6303.6</v>
      </c>
      <c r="DA171">
        <f>AI171</f>
        <v>1</v>
      </c>
      <c r="DB171">
        <f t="shared" si="57"/>
        <v>25.21</v>
      </c>
      <c r="DC171">
        <f t="shared" si="58"/>
        <v>0</v>
      </c>
      <c r="DD171" t="s">
        <v>4</v>
      </c>
      <c r="DE171" t="s">
        <v>4</v>
      </c>
      <c r="DF171">
        <f t="shared" si="65"/>
        <v>941.25</v>
      </c>
      <c r="DG171">
        <f t="shared" si="63"/>
        <v>0</v>
      </c>
      <c r="DH171">
        <f t="shared" si="64"/>
        <v>0</v>
      </c>
      <c r="DI171">
        <f t="shared" si="53"/>
        <v>0</v>
      </c>
      <c r="DJ171">
        <f>DF171</f>
        <v>941.25</v>
      </c>
      <c r="DK171">
        <v>0</v>
      </c>
      <c r="DL171" t="s">
        <v>4</v>
      </c>
      <c r="DM171">
        <v>0</v>
      </c>
      <c r="DN171" t="s">
        <v>4</v>
      </c>
      <c r="DO171">
        <v>0</v>
      </c>
    </row>
    <row r="172" spans="1:119">
      <c r="A172">
        <f>ROW(Source!A93)</f>
        <v>93</v>
      </c>
      <c r="B172">
        <v>70335976</v>
      </c>
      <c r="C172">
        <v>70336380</v>
      </c>
      <c r="D172">
        <v>69275358</v>
      </c>
      <c r="E172">
        <v>1075</v>
      </c>
      <c r="F172">
        <v>1</v>
      </c>
      <c r="G172">
        <v>1075</v>
      </c>
      <c r="H172">
        <v>1</v>
      </c>
      <c r="I172" t="s">
        <v>322</v>
      </c>
      <c r="J172" t="s">
        <v>4</v>
      </c>
      <c r="K172" t="s">
        <v>323</v>
      </c>
      <c r="L172">
        <v>1191</v>
      </c>
      <c r="N172">
        <v>1013</v>
      </c>
      <c r="O172" t="s">
        <v>324</v>
      </c>
      <c r="P172" t="s">
        <v>324</v>
      </c>
      <c r="Q172">
        <v>1</v>
      </c>
      <c r="W172">
        <v>0</v>
      </c>
      <c r="X172">
        <v>476480486</v>
      </c>
      <c r="Y172">
        <f t="shared" si="56"/>
        <v>2.4300000000000002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1</v>
      </c>
      <c r="AJ172">
        <v>1</v>
      </c>
      <c r="AK172">
        <v>1</v>
      </c>
      <c r="AL172">
        <v>1</v>
      </c>
      <c r="AM172">
        <v>-2</v>
      </c>
      <c r="AN172">
        <v>0</v>
      </c>
      <c r="AO172">
        <v>1</v>
      </c>
      <c r="AP172">
        <v>0</v>
      </c>
      <c r="AQ172">
        <v>0</v>
      </c>
      <c r="AR172">
        <v>0</v>
      </c>
      <c r="AS172" t="s">
        <v>4</v>
      </c>
      <c r="AT172">
        <v>2.4300000000000002</v>
      </c>
      <c r="AU172" t="s">
        <v>4</v>
      </c>
      <c r="AV172">
        <v>1</v>
      </c>
      <c r="AW172">
        <v>2</v>
      </c>
      <c r="AX172">
        <v>70336388</v>
      </c>
      <c r="AY172">
        <v>1</v>
      </c>
      <c r="AZ172">
        <v>0</v>
      </c>
      <c r="BA172">
        <v>168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U172">
        <f>ROUND(AT172*Source!I93*AH172*AL172,2)</f>
        <v>0</v>
      </c>
      <c r="CV172">
        <f>ROUND(Y172*Source!I93,9)</f>
        <v>90.7119</v>
      </c>
      <c r="CW172">
        <v>0</v>
      </c>
      <c r="CX172">
        <f>ROUND(Y172*Source!I93,9)</f>
        <v>90.7119</v>
      </c>
      <c r="CY172">
        <f>AD172</f>
        <v>0</v>
      </c>
      <c r="CZ172">
        <f>AH172</f>
        <v>0</v>
      </c>
      <c r="DA172">
        <f>AL172</f>
        <v>1</v>
      </c>
      <c r="DB172">
        <f t="shared" si="57"/>
        <v>0</v>
      </c>
      <c r="DC172">
        <f t="shared" si="58"/>
        <v>0</v>
      </c>
      <c r="DD172" t="s">
        <v>4</v>
      </c>
      <c r="DE172" t="s">
        <v>4</v>
      </c>
      <c r="DF172">
        <f t="shared" si="65"/>
        <v>0</v>
      </c>
      <c r="DG172">
        <f t="shared" si="63"/>
        <v>0</v>
      </c>
      <c r="DH172">
        <f t="shared" si="64"/>
        <v>0</v>
      </c>
      <c r="DI172">
        <f t="shared" si="53"/>
        <v>0</v>
      </c>
      <c r="DJ172">
        <f>DI172</f>
        <v>0</v>
      </c>
      <c r="DK172">
        <v>0</v>
      </c>
      <c r="DL172" t="s">
        <v>4</v>
      </c>
      <c r="DM172">
        <v>0</v>
      </c>
      <c r="DN172" t="s">
        <v>4</v>
      </c>
      <c r="DO172">
        <v>0</v>
      </c>
    </row>
    <row r="173" spans="1:119">
      <c r="A173">
        <f>ROW(Source!A93)</f>
        <v>93</v>
      </c>
      <c r="B173">
        <v>70335976</v>
      </c>
      <c r="C173">
        <v>70336380</v>
      </c>
      <c r="D173">
        <v>69364112</v>
      </c>
      <c r="E173">
        <v>1</v>
      </c>
      <c r="F173">
        <v>1</v>
      </c>
      <c r="G173">
        <v>1075</v>
      </c>
      <c r="H173">
        <v>2</v>
      </c>
      <c r="I173" t="s">
        <v>435</v>
      </c>
      <c r="J173" t="s">
        <v>436</v>
      </c>
      <c r="K173" t="s">
        <v>437</v>
      </c>
      <c r="L173">
        <v>1368</v>
      </c>
      <c r="N173">
        <v>1011</v>
      </c>
      <c r="O173" t="s">
        <v>328</v>
      </c>
      <c r="P173" t="s">
        <v>328</v>
      </c>
      <c r="Q173">
        <v>1</v>
      </c>
      <c r="W173">
        <v>0</v>
      </c>
      <c r="X173">
        <v>-1479272117</v>
      </c>
      <c r="Y173">
        <f t="shared" si="56"/>
        <v>0.65</v>
      </c>
      <c r="AA173">
        <v>0</v>
      </c>
      <c r="AB173">
        <v>109.21</v>
      </c>
      <c r="AC173">
        <v>0</v>
      </c>
      <c r="AD173">
        <v>0</v>
      </c>
      <c r="AE173">
        <v>0</v>
      </c>
      <c r="AF173">
        <v>10.4</v>
      </c>
      <c r="AG173">
        <v>0</v>
      </c>
      <c r="AH173">
        <v>0</v>
      </c>
      <c r="AI173">
        <v>1</v>
      </c>
      <c r="AJ173">
        <v>10.029999999999999</v>
      </c>
      <c r="AK173">
        <v>46.67</v>
      </c>
      <c r="AL173">
        <v>1</v>
      </c>
      <c r="AM173">
        <v>2</v>
      </c>
      <c r="AN173">
        <v>0</v>
      </c>
      <c r="AO173">
        <v>1</v>
      </c>
      <c r="AP173">
        <v>0</v>
      </c>
      <c r="AQ173">
        <v>0</v>
      </c>
      <c r="AR173">
        <v>0</v>
      </c>
      <c r="AS173" t="s">
        <v>4</v>
      </c>
      <c r="AT173">
        <v>0.65</v>
      </c>
      <c r="AU173" t="s">
        <v>4</v>
      </c>
      <c r="AV173">
        <v>0</v>
      </c>
      <c r="AW173">
        <v>2</v>
      </c>
      <c r="AX173">
        <v>70336389</v>
      </c>
      <c r="AY173">
        <v>1</v>
      </c>
      <c r="AZ173">
        <v>0</v>
      </c>
      <c r="BA173">
        <v>169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V173">
        <v>0</v>
      </c>
      <c r="CW173">
        <f>ROUND(Y173*Source!I93*DO173,9)</f>
        <v>0</v>
      </c>
      <c r="CX173">
        <f>ROUND(Y173*Source!I93,9)</f>
        <v>24.264500000000002</v>
      </c>
      <c r="CY173">
        <f>AB173</f>
        <v>109.21</v>
      </c>
      <c r="CZ173">
        <f>AF173</f>
        <v>10.4</v>
      </c>
      <c r="DA173">
        <f>AJ173</f>
        <v>10.029999999999999</v>
      </c>
      <c r="DB173">
        <f t="shared" si="57"/>
        <v>6.76</v>
      </c>
      <c r="DC173">
        <f t="shared" si="58"/>
        <v>0</v>
      </c>
      <c r="DD173" t="s">
        <v>4</v>
      </c>
      <c r="DE173" t="s">
        <v>4</v>
      </c>
      <c r="DF173">
        <f t="shared" si="65"/>
        <v>0</v>
      </c>
      <c r="DG173">
        <f>ROUND(ROUND(AF173*AJ173,2)*CX173,2)</f>
        <v>2531.0300000000002</v>
      </c>
      <c r="DH173">
        <f>ROUND(ROUND(AG173*AK173,2)*CX173,2)</f>
        <v>0</v>
      </c>
      <c r="DI173">
        <f t="shared" si="53"/>
        <v>0</v>
      </c>
      <c r="DJ173">
        <f>DG173</f>
        <v>2531.0300000000002</v>
      </c>
      <c r="DK173">
        <v>0</v>
      </c>
      <c r="DL173" t="s">
        <v>4</v>
      </c>
      <c r="DM173">
        <v>0</v>
      </c>
      <c r="DN173" t="s">
        <v>4</v>
      </c>
      <c r="DO173">
        <v>0</v>
      </c>
    </row>
    <row r="174" spans="1:119">
      <c r="A174">
        <f>ROW(Source!A93)</f>
        <v>93</v>
      </c>
      <c r="B174">
        <v>70335976</v>
      </c>
      <c r="C174">
        <v>70336380</v>
      </c>
      <c r="D174">
        <v>69364509</v>
      </c>
      <c r="E174">
        <v>1</v>
      </c>
      <c r="F174">
        <v>1</v>
      </c>
      <c r="G174">
        <v>1075</v>
      </c>
      <c r="H174">
        <v>2</v>
      </c>
      <c r="I174" t="s">
        <v>365</v>
      </c>
      <c r="J174" t="s">
        <v>366</v>
      </c>
      <c r="K174" t="s">
        <v>367</v>
      </c>
      <c r="L174">
        <v>1368</v>
      </c>
      <c r="N174">
        <v>1011</v>
      </c>
      <c r="O174" t="s">
        <v>328</v>
      </c>
      <c r="P174" t="s">
        <v>328</v>
      </c>
      <c r="Q174">
        <v>1</v>
      </c>
      <c r="W174">
        <v>0</v>
      </c>
      <c r="X174">
        <v>322366203</v>
      </c>
      <c r="Y174">
        <f t="shared" si="56"/>
        <v>0.01</v>
      </c>
      <c r="AA174">
        <v>0</v>
      </c>
      <c r="AB174">
        <v>1308.57</v>
      </c>
      <c r="AC174">
        <v>616.66</v>
      </c>
      <c r="AD174">
        <v>0</v>
      </c>
      <c r="AE174">
        <v>0</v>
      </c>
      <c r="AF174">
        <v>83.1</v>
      </c>
      <c r="AG174">
        <v>12.62</v>
      </c>
      <c r="AH174">
        <v>0</v>
      </c>
      <c r="AI174">
        <v>1</v>
      </c>
      <c r="AJ174">
        <v>15.04</v>
      </c>
      <c r="AK174">
        <v>46.67</v>
      </c>
      <c r="AL174">
        <v>1</v>
      </c>
      <c r="AM174">
        <v>2</v>
      </c>
      <c r="AN174">
        <v>0</v>
      </c>
      <c r="AO174">
        <v>1</v>
      </c>
      <c r="AP174">
        <v>0</v>
      </c>
      <c r="AQ174">
        <v>0</v>
      </c>
      <c r="AR174">
        <v>0</v>
      </c>
      <c r="AS174" t="s">
        <v>4</v>
      </c>
      <c r="AT174">
        <v>0.01</v>
      </c>
      <c r="AU174" t="s">
        <v>4</v>
      </c>
      <c r="AV174">
        <v>0</v>
      </c>
      <c r="AW174">
        <v>2</v>
      </c>
      <c r="AX174">
        <v>70336390</v>
      </c>
      <c r="AY174">
        <v>1</v>
      </c>
      <c r="AZ174">
        <v>0</v>
      </c>
      <c r="BA174">
        <v>170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V174">
        <v>0</v>
      </c>
      <c r="CW174">
        <f>ROUND(Y174*Source!I93*DO174,9)</f>
        <v>0</v>
      </c>
      <c r="CX174">
        <f>ROUND(Y174*Source!I93,9)</f>
        <v>0.37330000000000002</v>
      </c>
      <c r="CY174">
        <f>AB174</f>
        <v>1308.57</v>
      </c>
      <c r="CZ174">
        <f>AF174</f>
        <v>83.1</v>
      </c>
      <c r="DA174">
        <f>AJ174</f>
        <v>15.04</v>
      </c>
      <c r="DB174">
        <f t="shared" si="57"/>
        <v>0.83</v>
      </c>
      <c r="DC174">
        <f t="shared" si="58"/>
        <v>0.13</v>
      </c>
      <c r="DD174" t="s">
        <v>4</v>
      </c>
      <c r="DE174" t="s">
        <v>4</v>
      </c>
      <c r="DF174">
        <f t="shared" si="65"/>
        <v>0</v>
      </c>
      <c r="DG174">
        <f>ROUND(ROUND(AF174*AJ174,2)*CX174,2)</f>
        <v>466.56</v>
      </c>
      <c r="DH174">
        <f>ROUND(ROUND(AG174*AK174,2)*CX174,2)</f>
        <v>219.87</v>
      </c>
      <c r="DI174">
        <f t="shared" si="53"/>
        <v>0</v>
      </c>
      <c r="DJ174">
        <f>DG174</f>
        <v>466.56</v>
      </c>
      <c r="DK174">
        <v>0</v>
      </c>
      <c r="DL174" t="s">
        <v>4</v>
      </c>
      <c r="DM174">
        <v>0</v>
      </c>
      <c r="DN174" t="s">
        <v>4</v>
      </c>
      <c r="DO174">
        <v>0</v>
      </c>
    </row>
    <row r="175" spans="1:119">
      <c r="A175">
        <f>ROW(Source!A93)</f>
        <v>93</v>
      </c>
      <c r="B175">
        <v>70335976</v>
      </c>
      <c r="C175">
        <v>70336380</v>
      </c>
      <c r="D175">
        <v>69363829</v>
      </c>
      <c r="E175">
        <v>1</v>
      </c>
      <c r="F175">
        <v>1</v>
      </c>
      <c r="G175">
        <v>1075</v>
      </c>
      <c r="H175">
        <v>2</v>
      </c>
      <c r="I175" t="s">
        <v>438</v>
      </c>
      <c r="J175" t="s">
        <v>439</v>
      </c>
      <c r="K175" t="s">
        <v>440</v>
      </c>
      <c r="L175">
        <v>1368</v>
      </c>
      <c r="N175">
        <v>1011</v>
      </c>
      <c r="O175" t="s">
        <v>328</v>
      </c>
      <c r="P175" t="s">
        <v>328</v>
      </c>
      <c r="Q175">
        <v>1</v>
      </c>
      <c r="W175">
        <v>0</v>
      </c>
      <c r="X175">
        <v>1376972778</v>
      </c>
      <c r="Y175">
        <f t="shared" si="56"/>
        <v>0.01</v>
      </c>
      <c r="AA175">
        <v>0</v>
      </c>
      <c r="AB175">
        <v>1730.07</v>
      </c>
      <c r="AC175">
        <v>616.66</v>
      </c>
      <c r="AD175">
        <v>0</v>
      </c>
      <c r="AE175">
        <v>0</v>
      </c>
      <c r="AF175">
        <v>114.83</v>
      </c>
      <c r="AG175">
        <v>12.62</v>
      </c>
      <c r="AH175">
        <v>0</v>
      </c>
      <c r="AI175">
        <v>1</v>
      </c>
      <c r="AJ175">
        <v>14.39</v>
      </c>
      <c r="AK175">
        <v>46.67</v>
      </c>
      <c r="AL175">
        <v>1</v>
      </c>
      <c r="AM175">
        <v>2</v>
      </c>
      <c r="AN175">
        <v>0</v>
      </c>
      <c r="AO175">
        <v>1</v>
      </c>
      <c r="AP175">
        <v>0</v>
      </c>
      <c r="AQ175">
        <v>0</v>
      </c>
      <c r="AR175">
        <v>0</v>
      </c>
      <c r="AS175" t="s">
        <v>4</v>
      </c>
      <c r="AT175">
        <v>0.01</v>
      </c>
      <c r="AU175" t="s">
        <v>4</v>
      </c>
      <c r="AV175">
        <v>0</v>
      </c>
      <c r="AW175">
        <v>2</v>
      </c>
      <c r="AX175">
        <v>70336391</v>
      </c>
      <c r="AY175">
        <v>1</v>
      </c>
      <c r="AZ175">
        <v>0</v>
      </c>
      <c r="BA175">
        <v>171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V175">
        <v>0</v>
      </c>
      <c r="CW175">
        <f>ROUND(Y175*Source!I93*DO175,9)</f>
        <v>0</v>
      </c>
      <c r="CX175">
        <f>ROUND(Y175*Source!I93,9)</f>
        <v>0.37330000000000002</v>
      </c>
      <c r="CY175">
        <f>AB175</f>
        <v>1730.07</v>
      </c>
      <c r="CZ175">
        <f>AF175</f>
        <v>114.83</v>
      </c>
      <c r="DA175">
        <f>AJ175</f>
        <v>14.39</v>
      </c>
      <c r="DB175">
        <f t="shared" si="57"/>
        <v>1.1499999999999999</v>
      </c>
      <c r="DC175">
        <f t="shared" si="58"/>
        <v>0.13</v>
      </c>
      <c r="DD175" t="s">
        <v>4</v>
      </c>
      <c r="DE175" t="s">
        <v>4</v>
      </c>
      <c r="DF175">
        <f t="shared" si="65"/>
        <v>0</v>
      </c>
      <c r="DG175">
        <f>ROUND(ROUND(AF175*AJ175,2)*CX175,2)</f>
        <v>616.84</v>
      </c>
      <c r="DH175">
        <f>ROUND(ROUND(AG175*AK175,2)*CX175,2)</f>
        <v>219.87</v>
      </c>
      <c r="DI175">
        <f t="shared" si="53"/>
        <v>0</v>
      </c>
      <c r="DJ175">
        <f>DG175</f>
        <v>616.84</v>
      </c>
      <c r="DK175">
        <v>0</v>
      </c>
      <c r="DL175" t="s">
        <v>4</v>
      </c>
      <c r="DM175">
        <v>0</v>
      </c>
      <c r="DN175" t="s">
        <v>4</v>
      </c>
      <c r="DO175">
        <v>0</v>
      </c>
    </row>
    <row r="176" spans="1:119">
      <c r="A176">
        <f>ROW(Source!A93)</f>
        <v>93</v>
      </c>
      <c r="B176">
        <v>70335976</v>
      </c>
      <c r="C176">
        <v>70336380</v>
      </c>
      <c r="D176">
        <v>69363841</v>
      </c>
      <c r="E176">
        <v>1</v>
      </c>
      <c r="F176">
        <v>1</v>
      </c>
      <c r="G176">
        <v>1075</v>
      </c>
      <c r="H176">
        <v>2</v>
      </c>
      <c r="I176" t="s">
        <v>441</v>
      </c>
      <c r="J176" t="s">
        <v>442</v>
      </c>
      <c r="K176" t="s">
        <v>443</v>
      </c>
      <c r="L176">
        <v>1368</v>
      </c>
      <c r="N176">
        <v>1011</v>
      </c>
      <c r="O176" t="s">
        <v>328</v>
      </c>
      <c r="P176" t="s">
        <v>328</v>
      </c>
      <c r="Q176">
        <v>1</v>
      </c>
      <c r="W176">
        <v>0</v>
      </c>
      <c r="X176">
        <v>1029742383</v>
      </c>
      <c r="Y176">
        <f t="shared" si="56"/>
        <v>0.01</v>
      </c>
      <c r="AA176">
        <v>0</v>
      </c>
      <c r="AB176">
        <v>7.38</v>
      </c>
      <c r="AC176">
        <v>0</v>
      </c>
      <c r="AD176">
        <v>0</v>
      </c>
      <c r="AE176">
        <v>0</v>
      </c>
      <c r="AF176">
        <v>0.77</v>
      </c>
      <c r="AG176">
        <v>0</v>
      </c>
      <c r="AH176">
        <v>0</v>
      </c>
      <c r="AI176">
        <v>1</v>
      </c>
      <c r="AJ176">
        <v>9.16</v>
      </c>
      <c r="AK176">
        <v>46.67</v>
      </c>
      <c r="AL176">
        <v>1</v>
      </c>
      <c r="AM176">
        <v>2</v>
      </c>
      <c r="AN176">
        <v>0</v>
      </c>
      <c r="AO176">
        <v>1</v>
      </c>
      <c r="AP176">
        <v>0</v>
      </c>
      <c r="AQ176">
        <v>0</v>
      </c>
      <c r="AR176">
        <v>0</v>
      </c>
      <c r="AS176" t="s">
        <v>4</v>
      </c>
      <c r="AT176">
        <v>0.01</v>
      </c>
      <c r="AU176" t="s">
        <v>4</v>
      </c>
      <c r="AV176">
        <v>0</v>
      </c>
      <c r="AW176">
        <v>2</v>
      </c>
      <c r="AX176">
        <v>70336392</v>
      </c>
      <c r="AY176">
        <v>1</v>
      </c>
      <c r="AZ176">
        <v>0</v>
      </c>
      <c r="BA176">
        <v>172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V176">
        <v>0</v>
      </c>
      <c r="CW176">
        <f>ROUND(Y176*Source!I93*DO176,9)</f>
        <v>0</v>
      </c>
      <c r="CX176">
        <f>ROUND(Y176*Source!I93,9)</f>
        <v>0.37330000000000002</v>
      </c>
      <c r="CY176">
        <f>AB176</f>
        <v>7.38</v>
      </c>
      <c r="CZ176">
        <f>AF176</f>
        <v>0.77</v>
      </c>
      <c r="DA176">
        <f>AJ176</f>
        <v>9.16</v>
      </c>
      <c r="DB176">
        <f t="shared" si="57"/>
        <v>0.01</v>
      </c>
      <c r="DC176">
        <f t="shared" si="58"/>
        <v>0</v>
      </c>
      <c r="DD176" t="s">
        <v>4</v>
      </c>
      <c r="DE176" t="s">
        <v>4</v>
      </c>
      <c r="DF176">
        <f t="shared" si="65"/>
        <v>0</v>
      </c>
      <c r="DG176">
        <f>ROUND(ROUND(AF176*AJ176,2)*CX176,2)</f>
        <v>2.63</v>
      </c>
      <c r="DH176">
        <f>ROUND(ROUND(AG176*AK176,2)*CX176,2)</f>
        <v>0</v>
      </c>
      <c r="DI176">
        <f t="shared" si="53"/>
        <v>0</v>
      </c>
      <c r="DJ176">
        <f>DG176</f>
        <v>2.63</v>
      </c>
      <c r="DK176">
        <v>0</v>
      </c>
      <c r="DL176" t="s">
        <v>4</v>
      </c>
      <c r="DM176">
        <v>0</v>
      </c>
      <c r="DN176" t="s">
        <v>4</v>
      </c>
      <c r="DO176">
        <v>0</v>
      </c>
    </row>
    <row r="177" spans="1:119">
      <c r="A177">
        <f>ROW(Source!A93)</f>
        <v>93</v>
      </c>
      <c r="B177">
        <v>70335976</v>
      </c>
      <c r="C177">
        <v>70336380</v>
      </c>
      <c r="D177">
        <v>69335134</v>
      </c>
      <c r="E177">
        <v>1</v>
      </c>
      <c r="F177">
        <v>1</v>
      </c>
      <c r="G177">
        <v>1075</v>
      </c>
      <c r="H177">
        <v>3</v>
      </c>
      <c r="I177" t="s">
        <v>168</v>
      </c>
      <c r="J177" t="s">
        <v>171</v>
      </c>
      <c r="K177" t="s">
        <v>169</v>
      </c>
      <c r="L177">
        <v>1346</v>
      </c>
      <c r="N177">
        <v>1009</v>
      </c>
      <c r="O177" t="s">
        <v>170</v>
      </c>
      <c r="P177" t="s">
        <v>170</v>
      </c>
      <c r="Q177">
        <v>1</v>
      </c>
      <c r="W177">
        <v>0</v>
      </c>
      <c r="X177">
        <v>-591357742</v>
      </c>
      <c r="Y177">
        <f t="shared" si="56"/>
        <v>19</v>
      </c>
      <c r="AA177">
        <v>152.53</v>
      </c>
      <c r="AB177">
        <v>0</v>
      </c>
      <c r="AC177">
        <v>0</v>
      </c>
      <c r="AD177">
        <v>0</v>
      </c>
      <c r="AE177">
        <v>47.37</v>
      </c>
      <c r="AF177">
        <v>0</v>
      </c>
      <c r="AG177">
        <v>0</v>
      </c>
      <c r="AH177">
        <v>0</v>
      </c>
      <c r="AI177">
        <v>3.22</v>
      </c>
      <c r="AJ177">
        <v>1</v>
      </c>
      <c r="AK177">
        <v>1</v>
      </c>
      <c r="AL177">
        <v>1</v>
      </c>
      <c r="AM177">
        <v>0</v>
      </c>
      <c r="AN177">
        <v>0</v>
      </c>
      <c r="AO177">
        <v>0</v>
      </c>
      <c r="AP177">
        <v>1</v>
      </c>
      <c r="AQ177">
        <v>0</v>
      </c>
      <c r="AR177">
        <v>0</v>
      </c>
      <c r="AS177" t="s">
        <v>4</v>
      </c>
      <c r="AT177">
        <v>19</v>
      </c>
      <c r="AU177" t="s">
        <v>4</v>
      </c>
      <c r="AV177">
        <v>0</v>
      </c>
      <c r="AW177">
        <v>1</v>
      </c>
      <c r="AX177">
        <v>-1</v>
      </c>
      <c r="AY177">
        <v>0</v>
      </c>
      <c r="AZ177">
        <v>0</v>
      </c>
      <c r="BA177" t="s">
        <v>4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V177">
        <v>0</v>
      </c>
      <c r="CW177">
        <v>0</v>
      </c>
      <c r="CX177">
        <f>ROUND(Y177*Source!I93,9)</f>
        <v>709.27</v>
      </c>
      <c r="CY177">
        <f>AA177</f>
        <v>152.53</v>
      </c>
      <c r="CZ177">
        <f>AE177</f>
        <v>47.37</v>
      </c>
      <c r="DA177">
        <f>AI177</f>
        <v>3.22</v>
      </c>
      <c r="DB177">
        <f t="shared" si="57"/>
        <v>900.03</v>
      </c>
      <c r="DC177">
        <f t="shared" si="58"/>
        <v>0</v>
      </c>
      <c r="DD177" t="s">
        <v>4</v>
      </c>
      <c r="DE177" t="s">
        <v>4</v>
      </c>
      <c r="DF177">
        <f>ROUND(ROUND(AE177*AI177,2)*CX177,2)</f>
        <v>108184.95</v>
      </c>
      <c r="DG177">
        <f t="shared" ref="DG177:DG184" si="66">ROUND(ROUND(AF177,2)*CX177,2)</f>
        <v>0</v>
      </c>
      <c r="DH177">
        <f t="shared" ref="DH177:DH184" si="67">ROUND(ROUND(AG177,2)*CX177,2)</f>
        <v>0</v>
      </c>
      <c r="DI177">
        <f t="shared" si="53"/>
        <v>0</v>
      </c>
      <c r="DJ177">
        <f>DF177</f>
        <v>108184.95</v>
      </c>
      <c r="DK177">
        <v>0</v>
      </c>
      <c r="DL177" t="s">
        <v>4</v>
      </c>
      <c r="DM177">
        <v>0</v>
      </c>
      <c r="DN177" t="s">
        <v>4</v>
      </c>
      <c r="DO177">
        <v>0</v>
      </c>
    </row>
    <row r="178" spans="1:119">
      <c r="A178">
        <f>ROW(Source!A93)</f>
        <v>93</v>
      </c>
      <c r="B178">
        <v>70335976</v>
      </c>
      <c r="C178">
        <v>70336380</v>
      </c>
      <c r="D178">
        <v>69334015</v>
      </c>
      <c r="E178">
        <v>1</v>
      </c>
      <c r="F178">
        <v>1</v>
      </c>
      <c r="G178">
        <v>1075</v>
      </c>
      <c r="H178">
        <v>3</v>
      </c>
      <c r="I178" t="s">
        <v>444</v>
      </c>
      <c r="J178" t="s">
        <v>445</v>
      </c>
      <c r="K178" t="s">
        <v>446</v>
      </c>
      <c r="L178">
        <v>1348</v>
      </c>
      <c r="N178">
        <v>1009</v>
      </c>
      <c r="O178" t="s">
        <v>94</v>
      </c>
      <c r="P178" t="s">
        <v>94</v>
      </c>
      <c r="Q178">
        <v>1000</v>
      </c>
      <c r="W178">
        <v>0</v>
      </c>
      <c r="X178">
        <v>-975902193</v>
      </c>
      <c r="Y178">
        <f t="shared" si="56"/>
        <v>4.0000000000000001E-3</v>
      </c>
      <c r="AA178">
        <v>151664.62</v>
      </c>
      <c r="AB178">
        <v>0</v>
      </c>
      <c r="AC178">
        <v>0</v>
      </c>
      <c r="AD178">
        <v>0</v>
      </c>
      <c r="AE178">
        <v>6303.6</v>
      </c>
      <c r="AF178">
        <v>0</v>
      </c>
      <c r="AG178">
        <v>0</v>
      </c>
      <c r="AH178">
        <v>0</v>
      </c>
      <c r="AI178">
        <v>24.06</v>
      </c>
      <c r="AJ178">
        <v>1</v>
      </c>
      <c r="AK178">
        <v>1</v>
      </c>
      <c r="AL178">
        <v>1</v>
      </c>
      <c r="AM178">
        <v>2</v>
      </c>
      <c r="AN178">
        <v>0</v>
      </c>
      <c r="AO178">
        <v>1</v>
      </c>
      <c r="AP178">
        <v>0</v>
      </c>
      <c r="AQ178">
        <v>0</v>
      </c>
      <c r="AR178">
        <v>0</v>
      </c>
      <c r="AS178" t="s">
        <v>4</v>
      </c>
      <c r="AT178">
        <v>4.0000000000000001E-3</v>
      </c>
      <c r="AU178" t="s">
        <v>4</v>
      </c>
      <c r="AV178">
        <v>0</v>
      </c>
      <c r="AW178">
        <v>2</v>
      </c>
      <c r="AX178">
        <v>70336393</v>
      </c>
      <c r="AY178">
        <v>1</v>
      </c>
      <c r="AZ178">
        <v>0</v>
      </c>
      <c r="BA178">
        <v>173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V178">
        <v>0</v>
      </c>
      <c r="CW178">
        <v>0</v>
      </c>
      <c r="CX178">
        <f>ROUND(Y178*Source!I93,9)</f>
        <v>0.14932000000000001</v>
      </c>
      <c r="CY178">
        <f>AA178</f>
        <v>151664.62</v>
      </c>
      <c r="CZ178">
        <f>AE178</f>
        <v>6303.6</v>
      </c>
      <c r="DA178">
        <f>AI178</f>
        <v>24.06</v>
      </c>
      <c r="DB178">
        <f t="shared" si="57"/>
        <v>25.21</v>
      </c>
      <c r="DC178">
        <f t="shared" si="58"/>
        <v>0</v>
      </c>
      <c r="DD178" t="s">
        <v>4</v>
      </c>
      <c r="DE178" t="s">
        <v>4</v>
      </c>
      <c r="DF178">
        <f>ROUND(ROUND(AE178*AI178,2)*CX178,2)</f>
        <v>22646.560000000001</v>
      </c>
      <c r="DG178">
        <f t="shared" si="66"/>
        <v>0</v>
      </c>
      <c r="DH178">
        <f t="shared" si="67"/>
        <v>0</v>
      </c>
      <c r="DI178">
        <f t="shared" si="53"/>
        <v>0</v>
      </c>
      <c r="DJ178">
        <f>DF178</f>
        <v>22646.560000000001</v>
      </c>
      <c r="DK178">
        <v>0</v>
      </c>
      <c r="DL178" t="s">
        <v>4</v>
      </c>
      <c r="DM178">
        <v>0</v>
      </c>
      <c r="DN178" t="s">
        <v>4</v>
      </c>
      <c r="DO178">
        <v>0</v>
      </c>
    </row>
    <row r="179" spans="1:119">
      <c r="A179">
        <f>ROW(Source!A96)</f>
        <v>96</v>
      </c>
      <c r="B179">
        <v>70335979</v>
      </c>
      <c r="C179">
        <v>70336396</v>
      </c>
      <c r="D179">
        <v>69275358</v>
      </c>
      <c r="E179">
        <v>1075</v>
      </c>
      <c r="F179">
        <v>1</v>
      </c>
      <c r="G179">
        <v>1075</v>
      </c>
      <c r="H179">
        <v>1</v>
      </c>
      <c r="I179" t="s">
        <v>322</v>
      </c>
      <c r="J179" t="s">
        <v>4</v>
      </c>
      <c r="K179" t="s">
        <v>323</v>
      </c>
      <c r="L179">
        <v>1191</v>
      </c>
      <c r="N179">
        <v>1013</v>
      </c>
      <c r="O179" t="s">
        <v>324</v>
      </c>
      <c r="P179" t="s">
        <v>324</v>
      </c>
      <c r="Q179">
        <v>1</v>
      </c>
      <c r="W179">
        <v>0</v>
      </c>
      <c r="X179">
        <v>476480486</v>
      </c>
      <c r="Y179">
        <f>(AT179*1.1)</f>
        <v>27.720000000000002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1</v>
      </c>
      <c r="AJ179">
        <v>1</v>
      </c>
      <c r="AK179">
        <v>1</v>
      </c>
      <c r="AL179">
        <v>1</v>
      </c>
      <c r="AM179">
        <v>-2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4</v>
      </c>
      <c r="AT179">
        <v>25.2</v>
      </c>
      <c r="AU179" t="s">
        <v>26</v>
      </c>
      <c r="AV179">
        <v>1</v>
      </c>
      <c r="AW179">
        <v>2</v>
      </c>
      <c r="AX179">
        <v>70336402</v>
      </c>
      <c r="AY179">
        <v>1</v>
      </c>
      <c r="AZ179">
        <v>0</v>
      </c>
      <c r="BA179">
        <v>175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U179">
        <f>ROUND(AT179*Source!I96*AH179*AL179,2)</f>
        <v>0</v>
      </c>
      <c r="CV179">
        <f>ROUND(Y179*Source!I96,9)</f>
        <v>374.22</v>
      </c>
      <c r="CW179">
        <v>0</v>
      </c>
      <c r="CX179">
        <f>ROUND(Y179*Source!I96,9)</f>
        <v>374.22</v>
      </c>
      <c r="CY179">
        <f>AD179</f>
        <v>0</v>
      </c>
      <c r="CZ179">
        <f>AH179</f>
        <v>0</v>
      </c>
      <c r="DA179">
        <f>AL179</f>
        <v>1</v>
      </c>
      <c r="DB179">
        <f>ROUND((ROUND(AT179*CZ179,2)*1.1),6)</f>
        <v>0</v>
      </c>
      <c r="DC179">
        <f>ROUND((ROUND(AT179*AG179,2)*1.1),6)</f>
        <v>0</v>
      </c>
      <c r="DD179" t="s">
        <v>4</v>
      </c>
      <c r="DE179" t="s">
        <v>4</v>
      </c>
      <c r="DF179">
        <f t="shared" ref="DF179:DF185" si="68">ROUND(ROUND(AE179,2)*CX179,2)</f>
        <v>0</v>
      </c>
      <c r="DG179">
        <f t="shared" si="66"/>
        <v>0</v>
      </c>
      <c r="DH179">
        <f t="shared" si="67"/>
        <v>0</v>
      </c>
      <c r="DI179">
        <f t="shared" si="53"/>
        <v>0</v>
      </c>
      <c r="DJ179">
        <f>DI179</f>
        <v>0</v>
      </c>
      <c r="DK179">
        <v>0</v>
      </c>
      <c r="DL179" t="s">
        <v>4</v>
      </c>
      <c r="DM179">
        <v>0</v>
      </c>
      <c r="DN179" t="s">
        <v>4</v>
      </c>
      <c r="DO179">
        <v>0</v>
      </c>
    </row>
    <row r="180" spans="1:119">
      <c r="A180">
        <f>ROW(Source!A96)</f>
        <v>96</v>
      </c>
      <c r="B180">
        <v>70335979</v>
      </c>
      <c r="C180">
        <v>70336396</v>
      </c>
      <c r="D180">
        <v>69364509</v>
      </c>
      <c r="E180">
        <v>1</v>
      </c>
      <c r="F180">
        <v>1</v>
      </c>
      <c r="G180">
        <v>1075</v>
      </c>
      <c r="H180">
        <v>2</v>
      </c>
      <c r="I180" t="s">
        <v>365</v>
      </c>
      <c r="J180" t="s">
        <v>366</v>
      </c>
      <c r="K180" t="s">
        <v>367</v>
      </c>
      <c r="L180">
        <v>1368</v>
      </c>
      <c r="N180">
        <v>1011</v>
      </c>
      <c r="O180" t="s">
        <v>328</v>
      </c>
      <c r="P180" t="s">
        <v>328</v>
      </c>
      <c r="Q180">
        <v>1</v>
      </c>
      <c r="W180">
        <v>0</v>
      </c>
      <c r="X180">
        <v>322366203</v>
      </c>
      <c r="Y180">
        <f>(AT180*1.1)</f>
        <v>2.5299999999999998</v>
      </c>
      <c r="AA180">
        <v>0</v>
      </c>
      <c r="AB180">
        <v>83.1</v>
      </c>
      <c r="AC180">
        <v>12.62</v>
      </c>
      <c r="AD180">
        <v>0</v>
      </c>
      <c r="AE180">
        <v>0</v>
      </c>
      <c r="AF180">
        <v>83.1</v>
      </c>
      <c r="AG180">
        <v>12.62</v>
      </c>
      <c r="AH180">
        <v>0</v>
      </c>
      <c r="AI180">
        <v>1</v>
      </c>
      <c r="AJ180">
        <v>1</v>
      </c>
      <c r="AK180">
        <v>1</v>
      </c>
      <c r="AL180">
        <v>1</v>
      </c>
      <c r="AM180">
        <v>-2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4</v>
      </c>
      <c r="AT180">
        <v>2.2999999999999998</v>
      </c>
      <c r="AU180" t="s">
        <v>368</v>
      </c>
      <c r="AV180">
        <v>0</v>
      </c>
      <c r="AW180">
        <v>2</v>
      </c>
      <c r="AX180">
        <v>70336403</v>
      </c>
      <c r="AY180">
        <v>1</v>
      </c>
      <c r="AZ180">
        <v>0</v>
      </c>
      <c r="BA180">
        <v>176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V180">
        <v>0</v>
      </c>
      <c r="CW180">
        <f>ROUND(Y180*Source!I96*DO180,9)</f>
        <v>0</v>
      </c>
      <c r="CX180">
        <f>ROUND(Y180*Source!I96,9)</f>
        <v>34.155000000000001</v>
      </c>
      <c r="CY180">
        <f>AB180</f>
        <v>83.1</v>
      </c>
      <c r="CZ180">
        <f>AF180</f>
        <v>83.1</v>
      </c>
      <c r="DA180">
        <f>AJ180</f>
        <v>1</v>
      </c>
      <c r="DB180">
        <f>ROUND((ROUND(AT180*CZ180,2)*1.1),6)</f>
        <v>210.24299999999999</v>
      </c>
      <c r="DC180">
        <f>ROUND((ROUND(AT180*AG180,2)*1.1),6)</f>
        <v>31.933</v>
      </c>
      <c r="DD180" t="s">
        <v>4</v>
      </c>
      <c r="DE180" t="s">
        <v>4</v>
      </c>
      <c r="DF180">
        <f t="shared" si="68"/>
        <v>0</v>
      </c>
      <c r="DG180">
        <f t="shared" si="66"/>
        <v>2838.28</v>
      </c>
      <c r="DH180">
        <f t="shared" si="67"/>
        <v>431.04</v>
      </c>
      <c r="DI180">
        <f t="shared" si="53"/>
        <v>0</v>
      </c>
      <c r="DJ180">
        <f>DG180</f>
        <v>2838.28</v>
      </c>
      <c r="DK180">
        <v>0</v>
      </c>
      <c r="DL180" t="s">
        <v>4</v>
      </c>
      <c r="DM180">
        <v>0</v>
      </c>
      <c r="DN180" t="s">
        <v>4</v>
      </c>
      <c r="DO180">
        <v>0</v>
      </c>
    </row>
    <row r="181" spans="1:119">
      <c r="A181">
        <f>ROW(Source!A96)</f>
        <v>96</v>
      </c>
      <c r="B181">
        <v>70335979</v>
      </c>
      <c r="C181">
        <v>70336396</v>
      </c>
      <c r="D181">
        <v>69334001</v>
      </c>
      <c r="E181">
        <v>1</v>
      </c>
      <c r="F181">
        <v>1</v>
      </c>
      <c r="G181">
        <v>1075</v>
      </c>
      <c r="H181">
        <v>3</v>
      </c>
      <c r="I181" t="s">
        <v>447</v>
      </c>
      <c r="J181" t="s">
        <v>448</v>
      </c>
      <c r="K181" t="s">
        <v>449</v>
      </c>
      <c r="L181">
        <v>1348</v>
      </c>
      <c r="N181">
        <v>1009</v>
      </c>
      <c r="O181" t="s">
        <v>94</v>
      </c>
      <c r="P181" t="s">
        <v>94</v>
      </c>
      <c r="Q181">
        <v>1000</v>
      </c>
      <c r="W181">
        <v>0</v>
      </c>
      <c r="X181">
        <v>-1311406928</v>
      </c>
      <c r="Y181">
        <f>(AT181*1)</f>
        <v>1.9800000000000002E-2</v>
      </c>
      <c r="AA181">
        <v>10907.06</v>
      </c>
      <c r="AB181">
        <v>0</v>
      </c>
      <c r="AC181">
        <v>0</v>
      </c>
      <c r="AD181">
        <v>0</v>
      </c>
      <c r="AE181">
        <v>10907.06</v>
      </c>
      <c r="AF181">
        <v>0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M181">
        <v>-2</v>
      </c>
      <c r="AN181">
        <v>0</v>
      </c>
      <c r="AO181">
        <v>1</v>
      </c>
      <c r="AP181">
        <v>1</v>
      </c>
      <c r="AQ181">
        <v>0</v>
      </c>
      <c r="AR181">
        <v>0</v>
      </c>
      <c r="AS181" t="s">
        <v>4</v>
      </c>
      <c r="AT181">
        <v>1.9800000000000002E-2</v>
      </c>
      <c r="AU181" t="s">
        <v>25</v>
      </c>
      <c r="AV181">
        <v>0</v>
      </c>
      <c r="AW181">
        <v>2</v>
      </c>
      <c r="AX181">
        <v>70336404</v>
      </c>
      <c r="AY181">
        <v>1</v>
      </c>
      <c r="AZ181">
        <v>0</v>
      </c>
      <c r="BA181">
        <v>177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V181">
        <v>0</v>
      </c>
      <c r="CW181">
        <v>0</v>
      </c>
      <c r="CX181">
        <f>ROUND(Y181*Source!I96,9)</f>
        <v>0.26729999999999998</v>
      </c>
      <c r="CY181">
        <f>AA181</f>
        <v>10907.06</v>
      </c>
      <c r="CZ181">
        <f>AE181</f>
        <v>10907.06</v>
      </c>
      <c r="DA181">
        <f>AI181</f>
        <v>1</v>
      </c>
      <c r="DB181">
        <f>ROUND((ROUND(AT181*CZ181,2)*1),6)</f>
        <v>215.96</v>
      </c>
      <c r="DC181">
        <f>ROUND((ROUND(AT181*AG181,2)*1),6)</f>
        <v>0</v>
      </c>
      <c r="DD181" t="s">
        <v>4</v>
      </c>
      <c r="DE181" t="s">
        <v>4</v>
      </c>
      <c r="DF181">
        <f t="shared" si="68"/>
        <v>2915.46</v>
      </c>
      <c r="DG181">
        <f t="shared" si="66"/>
        <v>0</v>
      </c>
      <c r="DH181">
        <f t="shared" si="67"/>
        <v>0</v>
      </c>
      <c r="DI181">
        <f t="shared" si="53"/>
        <v>0</v>
      </c>
      <c r="DJ181">
        <f>DF181</f>
        <v>2915.46</v>
      </c>
      <c r="DK181">
        <v>0</v>
      </c>
      <c r="DL181" t="s">
        <v>4</v>
      </c>
      <c r="DM181">
        <v>0</v>
      </c>
      <c r="DN181" t="s">
        <v>4</v>
      </c>
      <c r="DO181">
        <v>0</v>
      </c>
    </row>
    <row r="182" spans="1:119">
      <c r="A182">
        <f>ROW(Source!A96)</f>
        <v>96</v>
      </c>
      <c r="B182">
        <v>70335979</v>
      </c>
      <c r="C182">
        <v>70336396</v>
      </c>
      <c r="D182">
        <v>69350587</v>
      </c>
      <c r="E182">
        <v>1</v>
      </c>
      <c r="F182">
        <v>1</v>
      </c>
      <c r="G182">
        <v>1075</v>
      </c>
      <c r="H182">
        <v>3</v>
      </c>
      <c r="I182" t="s">
        <v>177</v>
      </c>
      <c r="J182" t="s">
        <v>179</v>
      </c>
      <c r="K182" t="s">
        <v>178</v>
      </c>
      <c r="L182">
        <v>1348</v>
      </c>
      <c r="N182">
        <v>1009</v>
      </c>
      <c r="O182" t="s">
        <v>94</v>
      </c>
      <c r="P182" t="s">
        <v>94</v>
      </c>
      <c r="Q182">
        <v>1000</v>
      </c>
      <c r="W182">
        <v>0</v>
      </c>
      <c r="X182">
        <v>-1890025790</v>
      </c>
      <c r="Y182">
        <f>(AT182*1)</f>
        <v>1.7777778</v>
      </c>
      <c r="AA182">
        <v>2303.3200000000002</v>
      </c>
      <c r="AB182">
        <v>0</v>
      </c>
      <c r="AC182">
        <v>0</v>
      </c>
      <c r="AD182">
        <v>0</v>
      </c>
      <c r="AE182">
        <v>2303.3200000000002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M182">
        <v>0</v>
      </c>
      <c r="AN182">
        <v>0</v>
      </c>
      <c r="AO182">
        <v>0</v>
      </c>
      <c r="AP182">
        <v>1</v>
      </c>
      <c r="AQ182">
        <v>0</v>
      </c>
      <c r="AR182">
        <v>0</v>
      </c>
      <c r="AS182" t="s">
        <v>4</v>
      </c>
      <c r="AT182">
        <v>1.7777778</v>
      </c>
      <c r="AU182" t="s">
        <v>25</v>
      </c>
      <c r="AV182">
        <v>0</v>
      </c>
      <c r="AW182">
        <v>1</v>
      </c>
      <c r="AX182">
        <v>-1</v>
      </c>
      <c r="AY182">
        <v>0</v>
      </c>
      <c r="AZ182">
        <v>0</v>
      </c>
      <c r="BA182" t="s">
        <v>4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V182">
        <v>0</v>
      </c>
      <c r="CW182">
        <v>0</v>
      </c>
      <c r="CX182">
        <f>ROUND(Y182*Source!I96,9)</f>
        <v>24.0000003</v>
      </c>
      <c r="CY182">
        <f>AA182</f>
        <v>2303.3200000000002</v>
      </c>
      <c r="CZ182">
        <f>AE182</f>
        <v>2303.3200000000002</v>
      </c>
      <c r="DA182">
        <f>AI182</f>
        <v>1</v>
      </c>
      <c r="DB182">
        <f>ROUND((ROUND(AT182*CZ182,2)*1),6)</f>
        <v>4094.79</v>
      </c>
      <c r="DC182">
        <f>ROUND((ROUND(AT182*AG182,2)*1),6)</f>
        <v>0</v>
      </c>
      <c r="DD182" t="s">
        <v>4</v>
      </c>
      <c r="DE182" t="s">
        <v>4</v>
      </c>
      <c r="DF182">
        <f t="shared" si="68"/>
        <v>55279.68</v>
      </c>
      <c r="DG182">
        <f t="shared" si="66"/>
        <v>0</v>
      </c>
      <c r="DH182">
        <f t="shared" si="67"/>
        <v>0</v>
      </c>
      <c r="DI182">
        <f t="shared" si="53"/>
        <v>0</v>
      </c>
      <c r="DJ182">
        <f>DF182</f>
        <v>55279.68</v>
      </c>
      <c r="DK182">
        <v>0</v>
      </c>
      <c r="DL182" t="s">
        <v>4</v>
      </c>
      <c r="DM182">
        <v>0</v>
      </c>
      <c r="DN182" t="s">
        <v>4</v>
      </c>
      <c r="DO182">
        <v>0</v>
      </c>
    </row>
    <row r="183" spans="1:119">
      <c r="A183">
        <f>ROW(Source!A96)</f>
        <v>96</v>
      </c>
      <c r="B183">
        <v>70335979</v>
      </c>
      <c r="C183">
        <v>70336396</v>
      </c>
      <c r="D183">
        <v>69351871</v>
      </c>
      <c r="E183">
        <v>1</v>
      </c>
      <c r="F183">
        <v>1</v>
      </c>
      <c r="G183">
        <v>1075</v>
      </c>
      <c r="H183">
        <v>3</v>
      </c>
      <c r="I183" t="s">
        <v>450</v>
      </c>
      <c r="J183" t="s">
        <v>451</v>
      </c>
      <c r="K183" t="s">
        <v>452</v>
      </c>
      <c r="L183">
        <v>1355</v>
      </c>
      <c r="N183">
        <v>1010</v>
      </c>
      <c r="O183" t="s">
        <v>139</v>
      </c>
      <c r="P183" t="s">
        <v>139</v>
      </c>
      <c r="Q183">
        <v>100</v>
      </c>
      <c r="W183">
        <v>0</v>
      </c>
      <c r="X183">
        <v>-1261005723</v>
      </c>
      <c r="Y183">
        <f>(AT183*1)</f>
        <v>3.41</v>
      </c>
      <c r="AA183">
        <v>222.31</v>
      </c>
      <c r="AB183">
        <v>0</v>
      </c>
      <c r="AC183">
        <v>0</v>
      </c>
      <c r="AD183">
        <v>0</v>
      </c>
      <c r="AE183">
        <v>222.31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4</v>
      </c>
      <c r="AT183">
        <v>3.41</v>
      </c>
      <c r="AU183" t="s">
        <v>25</v>
      </c>
      <c r="AV183">
        <v>0</v>
      </c>
      <c r="AW183">
        <v>2</v>
      </c>
      <c r="AX183">
        <v>70336405</v>
      </c>
      <c r="AY183">
        <v>1</v>
      </c>
      <c r="AZ183">
        <v>0</v>
      </c>
      <c r="BA183">
        <v>178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V183">
        <v>0</v>
      </c>
      <c r="CW183">
        <v>0</v>
      </c>
      <c r="CX183">
        <f>ROUND(Y183*Source!I96,9)</f>
        <v>46.034999999999997</v>
      </c>
      <c r="CY183">
        <f>AA183</f>
        <v>222.31</v>
      </c>
      <c r="CZ183">
        <f>AE183</f>
        <v>222.31</v>
      </c>
      <c r="DA183">
        <f>AI183</f>
        <v>1</v>
      </c>
      <c r="DB183">
        <f>ROUND((ROUND(AT183*CZ183,2)*1),6)</f>
        <v>758.08</v>
      </c>
      <c r="DC183">
        <f>ROUND((ROUND(AT183*AG183,2)*1),6)</f>
        <v>0</v>
      </c>
      <c r="DD183" t="s">
        <v>4</v>
      </c>
      <c r="DE183" t="s">
        <v>4</v>
      </c>
      <c r="DF183">
        <f t="shared" si="68"/>
        <v>10234.040000000001</v>
      </c>
      <c r="DG183">
        <f t="shared" si="66"/>
        <v>0</v>
      </c>
      <c r="DH183">
        <f t="shared" si="67"/>
        <v>0</v>
      </c>
      <c r="DI183">
        <f t="shared" si="53"/>
        <v>0</v>
      </c>
      <c r="DJ183">
        <f>DF183</f>
        <v>10234.040000000001</v>
      </c>
      <c r="DK183">
        <v>0</v>
      </c>
      <c r="DL183" t="s">
        <v>4</v>
      </c>
      <c r="DM183">
        <v>0</v>
      </c>
      <c r="DN183" t="s">
        <v>4</v>
      </c>
      <c r="DO183">
        <v>0</v>
      </c>
    </row>
    <row r="184" spans="1:119">
      <c r="A184">
        <f>ROW(Source!A97)</f>
        <v>97</v>
      </c>
      <c r="B184">
        <v>70335976</v>
      </c>
      <c r="C184">
        <v>70336396</v>
      </c>
      <c r="D184">
        <v>69275358</v>
      </c>
      <c r="E184">
        <v>1075</v>
      </c>
      <c r="F184">
        <v>1</v>
      </c>
      <c r="G184">
        <v>1075</v>
      </c>
      <c r="H184">
        <v>1</v>
      </c>
      <c r="I184" t="s">
        <v>322</v>
      </c>
      <c r="J184" t="s">
        <v>4</v>
      </c>
      <c r="K184" t="s">
        <v>323</v>
      </c>
      <c r="L184">
        <v>1191</v>
      </c>
      <c r="N184">
        <v>1013</v>
      </c>
      <c r="O184" t="s">
        <v>324</v>
      </c>
      <c r="P184" t="s">
        <v>324</v>
      </c>
      <c r="Q184">
        <v>1</v>
      </c>
      <c r="W184">
        <v>0</v>
      </c>
      <c r="X184">
        <v>476480486</v>
      </c>
      <c r="Y184">
        <f>(AT184*1.1)</f>
        <v>27.720000000000002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1</v>
      </c>
      <c r="AP184">
        <v>1</v>
      </c>
      <c r="AQ184">
        <v>0</v>
      </c>
      <c r="AR184">
        <v>0</v>
      </c>
      <c r="AS184" t="s">
        <v>4</v>
      </c>
      <c r="AT184">
        <v>25.2</v>
      </c>
      <c r="AU184" t="s">
        <v>26</v>
      </c>
      <c r="AV184">
        <v>1</v>
      </c>
      <c r="AW184">
        <v>2</v>
      </c>
      <c r="AX184">
        <v>70336402</v>
      </c>
      <c r="AY184">
        <v>1</v>
      </c>
      <c r="AZ184">
        <v>0</v>
      </c>
      <c r="BA184">
        <v>180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U184">
        <f>ROUND(AT184*Source!I97*AH184*AL184,2)</f>
        <v>0</v>
      </c>
      <c r="CV184">
        <f>ROUND(Y184*Source!I97,9)</f>
        <v>374.22</v>
      </c>
      <c r="CW184">
        <v>0</v>
      </c>
      <c r="CX184">
        <f>ROUND(Y184*Source!I97,9)</f>
        <v>374.22</v>
      </c>
      <c r="CY184">
        <f>AD184</f>
        <v>0</v>
      </c>
      <c r="CZ184">
        <f>AH184</f>
        <v>0</v>
      </c>
      <c r="DA184">
        <f>AL184</f>
        <v>1</v>
      </c>
      <c r="DB184">
        <f>ROUND((ROUND(AT184*CZ184,2)*1.1),6)</f>
        <v>0</v>
      </c>
      <c r="DC184">
        <f>ROUND((ROUND(AT184*AG184,2)*1.1),6)</f>
        <v>0</v>
      </c>
      <c r="DD184" t="s">
        <v>4</v>
      </c>
      <c r="DE184" t="s">
        <v>4</v>
      </c>
      <c r="DF184">
        <f t="shared" si="68"/>
        <v>0</v>
      </c>
      <c r="DG184">
        <f t="shared" si="66"/>
        <v>0</v>
      </c>
      <c r="DH184">
        <f t="shared" si="67"/>
        <v>0</v>
      </c>
      <c r="DI184">
        <f t="shared" si="53"/>
        <v>0</v>
      </c>
      <c r="DJ184">
        <f>DI184</f>
        <v>0</v>
      </c>
      <c r="DK184">
        <v>0</v>
      </c>
      <c r="DL184" t="s">
        <v>4</v>
      </c>
      <c r="DM184">
        <v>0</v>
      </c>
      <c r="DN184" t="s">
        <v>4</v>
      </c>
      <c r="DO184">
        <v>0</v>
      </c>
    </row>
    <row r="185" spans="1:119">
      <c r="A185">
        <f>ROW(Source!A97)</f>
        <v>97</v>
      </c>
      <c r="B185">
        <v>70335976</v>
      </c>
      <c r="C185">
        <v>70336396</v>
      </c>
      <c r="D185">
        <v>69364509</v>
      </c>
      <c r="E185">
        <v>1</v>
      </c>
      <c r="F185">
        <v>1</v>
      </c>
      <c r="G185">
        <v>1075</v>
      </c>
      <c r="H185">
        <v>2</v>
      </c>
      <c r="I185" t="s">
        <v>365</v>
      </c>
      <c r="J185" t="s">
        <v>366</v>
      </c>
      <c r="K185" t="s">
        <v>367</v>
      </c>
      <c r="L185">
        <v>1368</v>
      </c>
      <c r="N185">
        <v>1011</v>
      </c>
      <c r="O185" t="s">
        <v>328</v>
      </c>
      <c r="P185" t="s">
        <v>328</v>
      </c>
      <c r="Q185">
        <v>1</v>
      </c>
      <c r="W185">
        <v>0</v>
      </c>
      <c r="X185">
        <v>322366203</v>
      </c>
      <c r="Y185">
        <f>(AT185*1.1)</f>
        <v>2.5299999999999998</v>
      </c>
      <c r="AA185">
        <v>0</v>
      </c>
      <c r="AB185">
        <v>1308.57</v>
      </c>
      <c r="AC185">
        <v>616.66</v>
      </c>
      <c r="AD185">
        <v>0</v>
      </c>
      <c r="AE185">
        <v>0</v>
      </c>
      <c r="AF185">
        <v>83.1</v>
      </c>
      <c r="AG185">
        <v>12.62</v>
      </c>
      <c r="AH185">
        <v>0</v>
      </c>
      <c r="AI185">
        <v>1</v>
      </c>
      <c r="AJ185">
        <v>15.04</v>
      </c>
      <c r="AK185">
        <v>46.67</v>
      </c>
      <c r="AL185">
        <v>1</v>
      </c>
      <c r="AM185">
        <v>2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4</v>
      </c>
      <c r="AT185">
        <v>2.2999999999999998</v>
      </c>
      <c r="AU185" t="s">
        <v>368</v>
      </c>
      <c r="AV185">
        <v>0</v>
      </c>
      <c r="AW185">
        <v>2</v>
      </c>
      <c r="AX185">
        <v>70336403</v>
      </c>
      <c r="AY185">
        <v>1</v>
      </c>
      <c r="AZ185">
        <v>0</v>
      </c>
      <c r="BA185">
        <v>181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V185">
        <v>0</v>
      </c>
      <c r="CW185">
        <f>ROUND(Y185*Source!I97*DO185,9)</f>
        <v>0</v>
      </c>
      <c r="CX185">
        <f>ROUND(Y185*Source!I97,9)</f>
        <v>34.155000000000001</v>
      </c>
      <c r="CY185">
        <f>AB185</f>
        <v>1308.57</v>
      </c>
      <c r="CZ185">
        <f>AF185</f>
        <v>83.1</v>
      </c>
      <c r="DA185">
        <f>AJ185</f>
        <v>15.04</v>
      </c>
      <c r="DB185">
        <f>ROUND((ROUND(AT185*CZ185,2)*1.1),6)</f>
        <v>210.24299999999999</v>
      </c>
      <c r="DC185">
        <f>ROUND((ROUND(AT185*AG185,2)*1.1),6)</f>
        <v>31.933</v>
      </c>
      <c r="DD185" t="s">
        <v>4</v>
      </c>
      <c r="DE185" t="s">
        <v>4</v>
      </c>
      <c r="DF185">
        <f t="shared" si="68"/>
        <v>0</v>
      </c>
      <c r="DG185">
        <f>ROUND(ROUND(AF185*AJ185,2)*CX185,2)</f>
        <v>42687.6</v>
      </c>
      <c r="DH185">
        <f>ROUND(ROUND(AG185*AK185,2)*CX185,2)</f>
        <v>20116.61</v>
      </c>
      <c r="DI185">
        <f t="shared" si="53"/>
        <v>0</v>
      </c>
      <c r="DJ185">
        <f>DG185</f>
        <v>42687.6</v>
      </c>
      <c r="DK185">
        <v>0</v>
      </c>
      <c r="DL185" t="s">
        <v>4</v>
      </c>
      <c r="DM185">
        <v>0</v>
      </c>
      <c r="DN185" t="s">
        <v>4</v>
      </c>
      <c r="DO185">
        <v>0</v>
      </c>
    </row>
    <row r="186" spans="1:119">
      <c r="A186">
        <f>ROW(Source!A97)</f>
        <v>97</v>
      </c>
      <c r="B186">
        <v>70335976</v>
      </c>
      <c r="C186">
        <v>70336396</v>
      </c>
      <c r="D186">
        <v>69334001</v>
      </c>
      <c r="E186">
        <v>1</v>
      </c>
      <c r="F186">
        <v>1</v>
      </c>
      <c r="G186">
        <v>1075</v>
      </c>
      <c r="H186">
        <v>3</v>
      </c>
      <c r="I186" t="s">
        <v>447</v>
      </c>
      <c r="J186" t="s">
        <v>448</v>
      </c>
      <c r="K186" t="s">
        <v>449</v>
      </c>
      <c r="L186">
        <v>1348</v>
      </c>
      <c r="N186">
        <v>1009</v>
      </c>
      <c r="O186" t="s">
        <v>94</v>
      </c>
      <c r="P186" t="s">
        <v>94</v>
      </c>
      <c r="Q186">
        <v>1000</v>
      </c>
      <c r="W186">
        <v>0</v>
      </c>
      <c r="X186">
        <v>-1311406928</v>
      </c>
      <c r="Y186">
        <f>(AT186*1)</f>
        <v>1.9800000000000002E-2</v>
      </c>
      <c r="AA186">
        <v>94782.35</v>
      </c>
      <c r="AB186">
        <v>0</v>
      </c>
      <c r="AC186">
        <v>0</v>
      </c>
      <c r="AD186">
        <v>0</v>
      </c>
      <c r="AE186">
        <v>10907.06</v>
      </c>
      <c r="AF186">
        <v>0</v>
      </c>
      <c r="AG186">
        <v>0</v>
      </c>
      <c r="AH186">
        <v>0</v>
      </c>
      <c r="AI186">
        <v>8.69</v>
      </c>
      <c r="AJ186">
        <v>1</v>
      </c>
      <c r="AK186">
        <v>1</v>
      </c>
      <c r="AL186">
        <v>1</v>
      </c>
      <c r="AM186">
        <v>2</v>
      </c>
      <c r="AN186">
        <v>0</v>
      </c>
      <c r="AO186">
        <v>1</v>
      </c>
      <c r="AP186">
        <v>1</v>
      </c>
      <c r="AQ186">
        <v>0</v>
      </c>
      <c r="AR186">
        <v>0</v>
      </c>
      <c r="AS186" t="s">
        <v>4</v>
      </c>
      <c r="AT186">
        <v>1.9800000000000002E-2</v>
      </c>
      <c r="AU186" t="s">
        <v>25</v>
      </c>
      <c r="AV186">
        <v>0</v>
      </c>
      <c r="AW186">
        <v>2</v>
      </c>
      <c r="AX186">
        <v>70336404</v>
      </c>
      <c r="AY186">
        <v>1</v>
      </c>
      <c r="AZ186">
        <v>0</v>
      </c>
      <c r="BA186">
        <v>182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V186">
        <v>0</v>
      </c>
      <c r="CW186">
        <v>0</v>
      </c>
      <c r="CX186">
        <f>ROUND(Y186*Source!I97,9)</f>
        <v>0.26729999999999998</v>
      </c>
      <c r="CY186">
        <f>AA186</f>
        <v>94782.35</v>
      </c>
      <c r="CZ186">
        <f>AE186</f>
        <v>10907.06</v>
      </c>
      <c r="DA186">
        <f>AI186</f>
        <v>8.69</v>
      </c>
      <c r="DB186">
        <f>ROUND((ROUND(AT186*CZ186,2)*1),6)</f>
        <v>215.96</v>
      </c>
      <c r="DC186">
        <f>ROUND((ROUND(AT186*AG186,2)*1),6)</f>
        <v>0</v>
      </c>
      <c r="DD186" t="s">
        <v>4</v>
      </c>
      <c r="DE186" t="s">
        <v>4</v>
      </c>
      <c r="DF186">
        <f>ROUND(ROUND(AE186*AI186,2)*CX186,2)</f>
        <v>25335.32</v>
      </c>
      <c r="DG186">
        <f t="shared" ref="DG186:DG194" si="69">ROUND(ROUND(AF186,2)*CX186,2)</f>
        <v>0</v>
      </c>
      <c r="DH186">
        <f t="shared" ref="DH186:DH194" si="70">ROUND(ROUND(AG186,2)*CX186,2)</f>
        <v>0</v>
      </c>
      <c r="DI186">
        <f t="shared" si="53"/>
        <v>0</v>
      </c>
      <c r="DJ186">
        <f>DF186</f>
        <v>25335.32</v>
      </c>
      <c r="DK186">
        <v>0</v>
      </c>
      <c r="DL186" t="s">
        <v>4</v>
      </c>
      <c r="DM186">
        <v>0</v>
      </c>
      <c r="DN186" t="s">
        <v>4</v>
      </c>
      <c r="DO186">
        <v>0</v>
      </c>
    </row>
    <row r="187" spans="1:119">
      <c r="A187">
        <f>ROW(Source!A97)</f>
        <v>97</v>
      </c>
      <c r="B187">
        <v>70335976</v>
      </c>
      <c r="C187">
        <v>70336396</v>
      </c>
      <c r="D187">
        <v>69350587</v>
      </c>
      <c r="E187">
        <v>1</v>
      </c>
      <c r="F187">
        <v>1</v>
      </c>
      <c r="G187">
        <v>1075</v>
      </c>
      <c r="H187">
        <v>3</v>
      </c>
      <c r="I187" t="s">
        <v>177</v>
      </c>
      <c r="J187" t="s">
        <v>179</v>
      </c>
      <c r="K187" t="s">
        <v>178</v>
      </c>
      <c r="L187">
        <v>1348</v>
      </c>
      <c r="N187">
        <v>1009</v>
      </c>
      <c r="O187" t="s">
        <v>94</v>
      </c>
      <c r="P187" t="s">
        <v>94</v>
      </c>
      <c r="Q187">
        <v>1000</v>
      </c>
      <c r="W187">
        <v>0</v>
      </c>
      <c r="X187">
        <v>-1890025790</v>
      </c>
      <c r="Y187">
        <f>(AT187*1)</f>
        <v>1.7777778</v>
      </c>
      <c r="AA187">
        <v>25267.42</v>
      </c>
      <c r="AB187">
        <v>0</v>
      </c>
      <c r="AC187">
        <v>0</v>
      </c>
      <c r="AD187">
        <v>0</v>
      </c>
      <c r="AE187">
        <v>2303.3200000000002</v>
      </c>
      <c r="AF187">
        <v>0</v>
      </c>
      <c r="AG187">
        <v>0</v>
      </c>
      <c r="AH187">
        <v>0</v>
      </c>
      <c r="AI187">
        <v>10.97</v>
      </c>
      <c r="AJ187">
        <v>1</v>
      </c>
      <c r="AK187">
        <v>1</v>
      </c>
      <c r="AL187">
        <v>1</v>
      </c>
      <c r="AM187">
        <v>0</v>
      </c>
      <c r="AN187">
        <v>0</v>
      </c>
      <c r="AO187">
        <v>0</v>
      </c>
      <c r="AP187">
        <v>1</v>
      </c>
      <c r="AQ187">
        <v>0</v>
      </c>
      <c r="AR187">
        <v>0</v>
      </c>
      <c r="AS187" t="s">
        <v>4</v>
      </c>
      <c r="AT187">
        <v>1.7777778</v>
      </c>
      <c r="AU187" t="s">
        <v>25</v>
      </c>
      <c r="AV187">
        <v>0</v>
      </c>
      <c r="AW187">
        <v>1</v>
      </c>
      <c r="AX187">
        <v>-1</v>
      </c>
      <c r="AY187">
        <v>0</v>
      </c>
      <c r="AZ187">
        <v>0</v>
      </c>
      <c r="BA187" t="s">
        <v>4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V187">
        <v>0</v>
      </c>
      <c r="CW187">
        <v>0</v>
      </c>
      <c r="CX187">
        <f>ROUND(Y187*Source!I97,9)</f>
        <v>24.0000003</v>
      </c>
      <c r="CY187">
        <f>AA187</f>
        <v>25267.42</v>
      </c>
      <c r="CZ187">
        <f>AE187</f>
        <v>2303.3200000000002</v>
      </c>
      <c r="DA187">
        <f>AI187</f>
        <v>10.97</v>
      </c>
      <c r="DB187">
        <f>ROUND((ROUND(AT187*CZ187,2)*1),6)</f>
        <v>4094.79</v>
      </c>
      <c r="DC187">
        <f>ROUND((ROUND(AT187*AG187,2)*1),6)</f>
        <v>0</v>
      </c>
      <c r="DD187" t="s">
        <v>4</v>
      </c>
      <c r="DE187" t="s">
        <v>4</v>
      </c>
      <c r="DF187">
        <f>ROUND(ROUND(AE187*AI187,2)*CX187,2)</f>
        <v>606418.09</v>
      </c>
      <c r="DG187">
        <f t="shared" si="69"/>
        <v>0</v>
      </c>
      <c r="DH187">
        <f t="shared" si="70"/>
        <v>0</v>
      </c>
      <c r="DI187">
        <f t="shared" si="53"/>
        <v>0</v>
      </c>
      <c r="DJ187">
        <f>DF187</f>
        <v>606418.09</v>
      </c>
      <c r="DK187">
        <v>0</v>
      </c>
      <c r="DL187" t="s">
        <v>4</v>
      </c>
      <c r="DM187">
        <v>0</v>
      </c>
      <c r="DN187" t="s">
        <v>4</v>
      </c>
      <c r="DO187">
        <v>0</v>
      </c>
    </row>
    <row r="188" spans="1:119">
      <c r="A188">
        <f>ROW(Source!A97)</f>
        <v>97</v>
      </c>
      <c r="B188">
        <v>70335976</v>
      </c>
      <c r="C188">
        <v>70336396</v>
      </c>
      <c r="D188">
        <v>69351871</v>
      </c>
      <c r="E188">
        <v>1</v>
      </c>
      <c r="F188">
        <v>1</v>
      </c>
      <c r="G188">
        <v>1075</v>
      </c>
      <c r="H188">
        <v>3</v>
      </c>
      <c r="I188" t="s">
        <v>450</v>
      </c>
      <c r="J188" t="s">
        <v>451</v>
      </c>
      <c r="K188" t="s">
        <v>452</v>
      </c>
      <c r="L188">
        <v>1355</v>
      </c>
      <c r="N188">
        <v>1010</v>
      </c>
      <c r="O188" t="s">
        <v>139</v>
      </c>
      <c r="P188" t="s">
        <v>139</v>
      </c>
      <c r="Q188">
        <v>100</v>
      </c>
      <c r="W188">
        <v>0</v>
      </c>
      <c r="X188">
        <v>-1261005723</v>
      </c>
      <c r="Y188">
        <f>(AT188*1)</f>
        <v>3.41</v>
      </c>
      <c r="AA188">
        <v>1774.03</v>
      </c>
      <c r="AB188">
        <v>0</v>
      </c>
      <c r="AC188">
        <v>0</v>
      </c>
      <c r="AD188">
        <v>0</v>
      </c>
      <c r="AE188">
        <v>222.31</v>
      </c>
      <c r="AF188">
        <v>0</v>
      </c>
      <c r="AG188">
        <v>0</v>
      </c>
      <c r="AH188">
        <v>0</v>
      </c>
      <c r="AI188">
        <v>7.98</v>
      </c>
      <c r="AJ188">
        <v>1</v>
      </c>
      <c r="AK188">
        <v>1</v>
      </c>
      <c r="AL188">
        <v>1</v>
      </c>
      <c r="AM188">
        <v>2</v>
      </c>
      <c r="AN188">
        <v>0</v>
      </c>
      <c r="AO188">
        <v>1</v>
      </c>
      <c r="AP188">
        <v>1</v>
      </c>
      <c r="AQ188">
        <v>0</v>
      </c>
      <c r="AR188">
        <v>0</v>
      </c>
      <c r="AS188" t="s">
        <v>4</v>
      </c>
      <c r="AT188">
        <v>3.41</v>
      </c>
      <c r="AU188" t="s">
        <v>25</v>
      </c>
      <c r="AV188">
        <v>0</v>
      </c>
      <c r="AW188">
        <v>2</v>
      </c>
      <c r="AX188">
        <v>70336405</v>
      </c>
      <c r="AY188">
        <v>1</v>
      </c>
      <c r="AZ188">
        <v>0</v>
      </c>
      <c r="BA188">
        <v>183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V188">
        <v>0</v>
      </c>
      <c r="CW188">
        <v>0</v>
      </c>
      <c r="CX188">
        <f>ROUND(Y188*Source!I97,9)</f>
        <v>46.034999999999997</v>
      </c>
      <c r="CY188">
        <f>AA188</f>
        <v>1774.03</v>
      </c>
      <c r="CZ188">
        <f>AE188</f>
        <v>222.31</v>
      </c>
      <c r="DA188">
        <f>AI188</f>
        <v>7.98</v>
      </c>
      <c r="DB188">
        <f>ROUND((ROUND(AT188*CZ188,2)*1),6)</f>
        <v>758.08</v>
      </c>
      <c r="DC188">
        <f>ROUND((ROUND(AT188*AG188,2)*1),6)</f>
        <v>0</v>
      </c>
      <c r="DD188" t="s">
        <v>4</v>
      </c>
      <c r="DE188" t="s">
        <v>4</v>
      </c>
      <c r="DF188">
        <f>ROUND(ROUND(AE188*AI188,2)*CX188,2)</f>
        <v>81667.47</v>
      </c>
      <c r="DG188">
        <f t="shared" si="69"/>
        <v>0</v>
      </c>
      <c r="DH188">
        <f t="shared" si="70"/>
        <v>0</v>
      </c>
      <c r="DI188">
        <f t="shared" si="53"/>
        <v>0</v>
      </c>
      <c r="DJ188">
        <f>DF188</f>
        <v>81667.47</v>
      </c>
      <c r="DK188">
        <v>0</v>
      </c>
      <c r="DL188" t="s">
        <v>4</v>
      </c>
      <c r="DM188">
        <v>0</v>
      </c>
      <c r="DN188" t="s">
        <v>4</v>
      </c>
      <c r="DO188">
        <v>0</v>
      </c>
    </row>
    <row r="189" spans="1:119">
      <c r="A189">
        <f>ROW(Source!A142)</f>
        <v>142</v>
      </c>
      <c r="B189">
        <v>70335979</v>
      </c>
      <c r="C189">
        <v>70336766</v>
      </c>
      <c r="D189">
        <v>69275358</v>
      </c>
      <c r="E189">
        <v>1075</v>
      </c>
      <c r="F189">
        <v>1</v>
      </c>
      <c r="G189">
        <v>1075</v>
      </c>
      <c r="H189">
        <v>1</v>
      </c>
      <c r="I189" t="s">
        <v>322</v>
      </c>
      <c r="J189" t="s">
        <v>4</v>
      </c>
      <c r="K189" t="s">
        <v>323</v>
      </c>
      <c r="L189">
        <v>1191</v>
      </c>
      <c r="N189">
        <v>1013</v>
      </c>
      <c r="O189" t="s">
        <v>324</v>
      </c>
      <c r="P189" t="s">
        <v>324</v>
      </c>
      <c r="Q189">
        <v>1</v>
      </c>
      <c r="W189">
        <v>0</v>
      </c>
      <c r="X189">
        <v>476480486</v>
      </c>
      <c r="Y189">
        <f>(AT189*1.1)</f>
        <v>110.36300000000001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1</v>
      </c>
      <c r="AJ189">
        <v>1</v>
      </c>
      <c r="AK189">
        <v>1</v>
      </c>
      <c r="AL189">
        <v>1</v>
      </c>
      <c r="AM189">
        <v>-2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4</v>
      </c>
      <c r="AT189">
        <v>100.33</v>
      </c>
      <c r="AU189" t="s">
        <v>26</v>
      </c>
      <c r="AV189">
        <v>1</v>
      </c>
      <c r="AW189">
        <v>2</v>
      </c>
      <c r="AX189">
        <v>70336767</v>
      </c>
      <c r="AY189">
        <v>1</v>
      </c>
      <c r="AZ189">
        <v>0</v>
      </c>
      <c r="BA189">
        <v>185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U189">
        <f>ROUND(AT189*Source!I142*AH189*AL189,2)</f>
        <v>0</v>
      </c>
      <c r="CV189">
        <f>ROUND(Y189*Source!I142,9)</f>
        <v>264.87119999999999</v>
      </c>
      <c r="CW189">
        <v>0</v>
      </c>
      <c r="CX189">
        <f>ROUND(Y189*Source!I142,9)</f>
        <v>264.87119999999999</v>
      </c>
      <c r="CY189">
        <f>AD189</f>
        <v>0</v>
      </c>
      <c r="CZ189">
        <f>AH189</f>
        <v>0</v>
      </c>
      <c r="DA189">
        <f>AL189</f>
        <v>1</v>
      </c>
      <c r="DB189">
        <f>ROUND((ROUND(AT189*CZ189,2)*1.1),6)</f>
        <v>0</v>
      </c>
      <c r="DC189">
        <f>ROUND((ROUND(AT189*AG189,2)*1.1),6)</f>
        <v>0</v>
      </c>
      <c r="DD189" t="s">
        <v>4</v>
      </c>
      <c r="DE189" t="s">
        <v>4</v>
      </c>
      <c r="DF189">
        <f t="shared" ref="DF189:DF196" si="71">ROUND(ROUND(AE189,2)*CX189,2)</f>
        <v>0</v>
      </c>
      <c r="DG189">
        <f t="shared" si="69"/>
        <v>0</v>
      </c>
      <c r="DH189">
        <f t="shared" si="70"/>
        <v>0</v>
      </c>
      <c r="DI189">
        <f t="shared" si="53"/>
        <v>0</v>
      </c>
      <c r="DJ189">
        <f>DI189</f>
        <v>0</v>
      </c>
      <c r="DK189">
        <v>0</v>
      </c>
      <c r="DL189" t="s">
        <v>4</v>
      </c>
      <c r="DM189">
        <v>0</v>
      </c>
      <c r="DN189" t="s">
        <v>4</v>
      </c>
      <c r="DO189">
        <v>0</v>
      </c>
    </row>
    <row r="190" spans="1:119">
      <c r="A190">
        <f>ROW(Source!A142)</f>
        <v>142</v>
      </c>
      <c r="B190">
        <v>70335979</v>
      </c>
      <c r="C190">
        <v>70336766</v>
      </c>
      <c r="D190">
        <v>69364211</v>
      </c>
      <c r="E190">
        <v>1</v>
      </c>
      <c r="F190">
        <v>1</v>
      </c>
      <c r="G190">
        <v>1075</v>
      </c>
      <c r="H190">
        <v>2</v>
      </c>
      <c r="I190" t="s">
        <v>420</v>
      </c>
      <c r="J190" t="s">
        <v>421</v>
      </c>
      <c r="K190" t="s">
        <v>422</v>
      </c>
      <c r="L190">
        <v>1368</v>
      </c>
      <c r="N190">
        <v>1011</v>
      </c>
      <c r="O190" t="s">
        <v>328</v>
      </c>
      <c r="P190" t="s">
        <v>328</v>
      </c>
      <c r="Q190">
        <v>1</v>
      </c>
      <c r="W190">
        <v>0</v>
      </c>
      <c r="X190">
        <v>-1854754343</v>
      </c>
      <c r="Y190">
        <f>(AT190*1.1)</f>
        <v>40.502000000000002</v>
      </c>
      <c r="AA190">
        <v>0</v>
      </c>
      <c r="AB190">
        <v>7.11</v>
      </c>
      <c r="AC190">
        <v>0</v>
      </c>
      <c r="AD190">
        <v>0</v>
      </c>
      <c r="AE190">
        <v>0</v>
      </c>
      <c r="AF190">
        <v>7.11</v>
      </c>
      <c r="AG190">
        <v>0</v>
      </c>
      <c r="AH190">
        <v>0</v>
      </c>
      <c r="AI190">
        <v>1</v>
      </c>
      <c r="AJ190">
        <v>1</v>
      </c>
      <c r="AK190">
        <v>1</v>
      </c>
      <c r="AL190">
        <v>1</v>
      </c>
      <c r="AM190">
        <v>-2</v>
      </c>
      <c r="AN190">
        <v>0</v>
      </c>
      <c r="AO190">
        <v>1</v>
      </c>
      <c r="AP190">
        <v>1</v>
      </c>
      <c r="AQ190">
        <v>0</v>
      </c>
      <c r="AR190">
        <v>0</v>
      </c>
      <c r="AS190" t="s">
        <v>4</v>
      </c>
      <c r="AT190">
        <v>36.82</v>
      </c>
      <c r="AU190" t="s">
        <v>368</v>
      </c>
      <c r="AV190">
        <v>0</v>
      </c>
      <c r="AW190">
        <v>2</v>
      </c>
      <c r="AX190">
        <v>70336768</v>
      </c>
      <c r="AY190">
        <v>1</v>
      </c>
      <c r="AZ190">
        <v>0</v>
      </c>
      <c r="BA190">
        <v>186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V190">
        <v>0</v>
      </c>
      <c r="CW190">
        <f>ROUND(Y190*Source!I142*DO190,9)</f>
        <v>0</v>
      </c>
      <c r="CX190">
        <f>ROUND(Y190*Source!I142,9)</f>
        <v>97.204800000000006</v>
      </c>
      <c r="CY190">
        <f>AB190</f>
        <v>7.11</v>
      </c>
      <c r="CZ190">
        <f>AF190</f>
        <v>7.11</v>
      </c>
      <c r="DA190">
        <f>AJ190</f>
        <v>1</v>
      </c>
      <c r="DB190">
        <f>ROUND((ROUND(AT190*CZ190,2)*1.1),6)</f>
        <v>287.96899999999999</v>
      </c>
      <c r="DC190">
        <f>ROUND((ROUND(AT190*AG190,2)*1.1),6)</f>
        <v>0</v>
      </c>
      <c r="DD190" t="s">
        <v>4</v>
      </c>
      <c r="DE190" t="s">
        <v>4</v>
      </c>
      <c r="DF190">
        <f t="shared" si="71"/>
        <v>0</v>
      </c>
      <c r="DG190">
        <f t="shared" si="69"/>
        <v>691.13</v>
      </c>
      <c r="DH190">
        <f t="shared" si="70"/>
        <v>0</v>
      </c>
      <c r="DI190">
        <f t="shared" si="53"/>
        <v>0</v>
      </c>
      <c r="DJ190">
        <f>DG190</f>
        <v>691.13</v>
      </c>
      <c r="DK190">
        <v>0</v>
      </c>
      <c r="DL190" t="s">
        <v>4</v>
      </c>
      <c r="DM190">
        <v>0</v>
      </c>
      <c r="DN190" t="s">
        <v>4</v>
      </c>
      <c r="DO190">
        <v>0</v>
      </c>
    </row>
    <row r="191" spans="1:119">
      <c r="A191">
        <f>ROW(Source!A142)</f>
        <v>142</v>
      </c>
      <c r="B191">
        <v>70335979</v>
      </c>
      <c r="C191">
        <v>70336766</v>
      </c>
      <c r="D191">
        <v>69364509</v>
      </c>
      <c r="E191">
        <v>1</v>
      </c>
      <c r="F191">
        <v>1</v>
      </c>
      <c r="G191">
        <v>1075</v>
      </c>
      <c r="H191">
        <v>2</v>
      </c>
      <c r="I191" t="s">
        <v>365</v>
      </c>
      <c r="J191" t="s">
        <v>366</v>
      </c>
      <c r="K191" t="s">
        <v>367</v>
      </c>
      <c r="L191">
        <v>1368</v>
      </c>
      <c r="N191">
        <v>1011</v>
      </c>
      <c r="O191" t="s">
        <v>328</v>
      </c>
      <c r="P191" t="s">
        <v>328</v>
      </c>
      <c r="Q191">
        <v>1</v>
      </c>
      <c r="W191">
        <v>0</v>
      </c>
      <c r="X191">
        <v>322366203</v>
      </c>
      <c r="Y191">
        <f>(AT191*1.1)</f>
        <v>0.53900000000000003</v>
      </c>
      <c r="AA191">
        <v>0</v>
      </c>
      <c r="AB191">
        <v>83.1</v>
      </c>
      <c r="AC191">
        <v>12.62</v>
      </c>
      <c r="AD191">
        <v>0</v>
      </c>
      <c r="AE191">
        <v>0</v>
      </c>
      <c r="AF191">
        <v>83.1</v>
      </c>
      <c r="AG191">
        <v>12.62</v>
      </c>
      <c r="AH191">
        <v>0</v>
      </c>
      <c r="AI191">
        <v>1</v>
      </c>
      <c r="AJ191">
        <v>1</v>
      </c>
      <c r="AK191">
        <v>1</v>
      </c>
      <c r="AL191">
        <v>1</v>
      </c>
      <c r="AM191">
        <v>-2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4</v>
      </c>
      <c r="AT191">
        <v>0.49</v>
      </c>
      <c r="AU191" t="s">
        <v>368</v>
      </c>
      <c r="AV191">
        <v>0</v>
      </c>
      <c r="AW191">
        <v>2</v>
      </c>
      <c r="AX191">
        <v>70336769</v>
      </c>
      <c r="AY191">
        <v>1</v>
      </c>
      <c r="AZ191">
        <v>0</v>
      </c>
      <c r="BA191">
        <v>187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V191">
        <v>0</v>
      </c>
      <c r="CW191">
        <f>ROUND(Y191*Source!I142*DO191,9)</f>
        <v>0</v>
      </c>
      <c r="CX191">
        <f>ROUND(Y191*Source!I142,9)</f>
        <v>1.2936000000000001</v>
      </c>
      <c r="CY191">
        <f>AB191</f>
        <v>83.1</v>
      </c>
      <c r="CZ191">
        <f>AF191</f>
        <v>83.1</v>
      </c>
      <c r="DA191">
        <f>AJ191</f>
        <v>1</v>
      </c>
      <c r="DB191">
        <f>ROUND((ROUND(AT191*CZ191,2)*1.1),6)</f>
        <v>44.792000000000002</v>
      </c>
      <c r="DC191">
        <f>ROUND((ROUND(AT191*AG191,2)*1.1),6)</f>
        <v>6.798</v>
      </c>
      <c r="DD191" t="s">
        <v>4</v>
      </c>
      <c r="DE191" t="s">
        <v>4</v>
      </c>
      <c r="DF191">
        <f t="shared" si="71"/>
        <v>0</v>
      </c>
      <c r="DG191">
        <f t="shared" si="69"/>
        <v>107.5</v>
      </c>
      <c r="DH191">
        <f t="shared" si="70"/>
        <v>16.329999999999998</v>
      </c>
      <c r="DI191">
        <f t="shared" si="53"/>
        <v>0</v>
      </c>
      <c r="DJ191">
        <f>DG191</f>
        <v>107.5</v>
      </c>
      <c r="DK191">
        <v>0</v>
      </c>
      <c r="DL191" t="s">
        <v>4</v>
      </c>
      <c r="DM191">
        <v>0</v>
      </c>
      <c r="DN191" t="s">
        <v>4</v>
      </c>
      <c r="DO191">
        <v>0</v>
      </c>
    </row>
    <row r="192" spans="1:119">
      <c r="A192">
        <f>ROW(Source!A142)</f>
        <v>142</v>
      </c>
      <c r="B192">
        <v>70335979</v>
      </c>
      <c r="C192">
        <v>70336766</v>
      </c>
      <c r="D192">
        <v>69334814</v>
      </c>
      <c r="E192">
        <v>1</v>
      </c>
      <c r="F192">
        <v>1</v>
      </c>
      <c r="G192">
        <v>1075</v>
      </c>
      <c r="H192">
        <v>3</v>
      </c>
      <c r="I192" t="s">
        <v>453</v>
      </c>
      <c r="J192" t="s">
        <v>454</v>
      </c>
      <c r="K192" t="s">
        <v>455</v>
      </c>
      <c r="L192">
        <v>1346</v>
      </c>
      <c r="N192">
        <v>1009</v>
      </c>
      <c r="O192" t="s">
        <v>170</v>
      </c>
      <c r="P192" t="s">
        <v>170</v>
      </c>
      <c r="Q192">
        <v>1</v>
      </c>
      <c r="W192">
        <v>0</v>
      </c>
      <c r="X192">
        <v>-2000333744</v>
      </c>
      <c r="Y192">
        <f>(AT192*1)</f>
        <v>3.895</v>
      </c>
      <c r="AA192">
        <v>29.9</v>
      </c>
      <c r="AB192">
        <v>0</v>
      </c>
      <c r="AC192">
        <v>0</v>
      </c>
      <c r="AD192">
        <v>0</v>
      </c>
      <c r="AE192">
        <v>29.9</v>
      </c>
      <c r="AF192">
        <v>0</v>
      </c>
      <c r="AG192">
        <v>0</v>
      </c>
      <c r="AH192">
        <v>0</v>
      </c>
      <c r="AI192">
        <v>1</v>
      </c>
      <c r="AJ192">
        <v>1</v>
      </c>
      <c r="AK192">
        <v>1</v>
      </c>
      <c r="AL192">
        <v>1</v>
      </c>
      <c r="AM192">
        <v>-2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4</v>
      </c>
      <c r="AT192">
        <v>3.895</v>
      </c>
      <c r="AU192" t="s">
        <v>25</v>
      </c>
      <c r="AV192">
        <v>0</v>
      </c>
      <c r="AW192">
        <v>2</v>
      </c>
      <c r="AX192">
        <v>70336770</v>
      </c>
      <c r="AY192">
        <v>1</v>
      </c>
      <c r="AZ192">
        <v>0</v>
      </c>
      <c r="BA192">
        <v>188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V192">
        <v>0</v>
      </c>
      <c r="CW192">
        <v>0</v>
      </c>
      <c r="CX192">
        <f>ROUND(Y192*Source!I142,9)</f>
        <v>9.3480000000000008</v>
      </c>
      <c r="CY192">
        <f>AA192</f>
        <v>29.9</v>
      </c>
      <c r="CZ192">
        <f>AE192</f>
        <v>29.9</v>
      </c>
      <c r="DA192">
        <f>AI192</f>
        <v>1</v>
      </c>
      <c r="DB192">
        <f>ROUND((ROUND(AT192*CZ192,2)*1),6)</f>
        <v>116.46</v>
      </c>
      <c r="DC192">
        <f>ROUND((ROUND(AT192*AG192,2)*1),6)</f>
        <v>0</v>
      </c>
      <c r="DD192" t="s">
        <v>4</v>
      </c>
      <c r="DE192" t="s">
        <v>4</v>
      </c>
      <c r="DF192">
        <f t="shared" si="71"/>
        <v>279.51</v>
      </c>
      <c r="DG192">
        <f t="shared" si="69"/>
        <v>0</v>
      </c>
      <c r="DH192">
        <f t="shared" si="70"/>
        <v>0</v>
      </c>
      <c r="DI192">
        <f t="shared" si="53"/>
        <v>0</v>
      </c>
      <c r="DJ192">
        <f>DF192</f>
        <v>279.51</v>
      </c>
      <c r="DK192">
        <v>0</v>
      </c>
      <c r="DL192" t="s">
        <v>4</v>
      </c>
      <c r="DM192">
        <v>0</v>
      </c>
      <c r="DN192" t="s">
        <v>4</v>
      </c>
      <c r="DO192">
        <v>0</v>
      </c>
    </row>
    <row r="193" spans="1:119">
      <c r="A193">
        <f>ROW(Source!A142)</f>
        <v>142</v>
      </c>
      <c r="B193">
        <v>70335979</v>
      </c>
      <c r="C193">
        <v>70336766</v>
      </c>
      <c r="D193">
        <v>69335932</v>
      </c>
      <c r="E193">
        <v>1</v>
      </c>
      <c r="F193">
        <v>1</v>
      </c>
      <c r="G193">
        <v>1075</v>
      </c>
      <c r="H193">
        <v>3</v>
      </c>
      <c r="I193" t="s">
        <v>456</v>
      </c>
      <c r="J193" t="s">
        <v>457</v>
      </c>
      <c r="K193" t="s">
        <v>458</v>
      </c>
      <c r="L193">
        <v>1348</v>
      </c>
      <c r="N193">
        <v>1009</v>
      </c>
      <c r="O193" t="s">
        <v>94</v>
      </c>
      <c r="P193" t="s">
        <v>94</v>
      </c>
      <c r="Q193">
        <v>1000</v>
      </c>
      <c r="W193">
        <v>0</v>
      </c>
      <c r="X193">
        <v>1223326463</v>
      </c>
      <c r="Y193">
        <f>(AT193*1)</f>
        <v>1.257E-2</v>
      </c>
      <c r="AA193">
        <v>11331.24</v>
      </c>
      <c r="AB193">
        <v>0</v>
      </c>
      <c r="AC193">
        <v>0</v>
      </c>
      <c r="AD193">
        <v>0</v>
      </c>
      <c r="AE193">
        <v>11331.24</v>
      </c>
      <c r="AF193">
        <v>0</v>
      </c>
      <c r="AG193">
        <v>0</v>
      </c>
      <c r="AH193">
        <v>0</v>
      </c>
      <c r="AI193">
        <v>1</v>
      </c>
      <c r="AJ193">
        <v>1</v>
      </c>
      <c r="AK193">
        <v>1</v>
      </c>
      <c r="AL193">
        <v>1</v>
      </c>
      <c r="AM193">
        <v>-2</v>
      </c>
      <c r="AN193">
        <v>0</v>
      </c>
      <c r="AO193">
        <v>1</v>
      </c>
      <c r="AP193">
        <v>1</v>
      </c>
      <c r="AQ193">
        <v>0</v>
      </c>
      <c r="AR193">
        <v>0</v>
      </c>
      <c r="AS193" t="s">
        <v>4</v>
      </c>
      <c r="AT193">
        <v>1.257E-2</v>
      </c>
      <c r="AU193" t="s">
        <v>25</v>
      </c>
      <c r="AV193">
        <v>0</v>
      </c>
      <c r="AW193">
        <v>2</v>
      </c>
      <c r="AX193">
        <v>70336771</v>
      </c>
      <c r="AY193">
        <v>1</v>
      </c>
      <c r="AZ193">
        <v>0</v>
      </c>
      <c r="BA193">
        <v>189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V193">
        <v>0</v>
      </c>
      <c r="CW193">
        <v>0</v>
      </c>
      <c r="CX193">
        <f>ROUND(Y193*Source!I142,9)</f>
        <v>3.0168E-2</v>
      </c>
      <c r="CY193">
        <f>AA193</f>
        <v>11331.24</v>
      </c>
      <c r="CZ193">
        <f>AE193</f>
        <v>11331.24</v>
      </c>
      <c r="DA193">
        <f>AI193</f>
        <v>1</v>
      </c>
      <c r="DB193">
        <f>ROUND((ROUND(AT193*CZ193,2)*1),6)</f>
        <v>142.43</v>
      </c>
      <c r="DC193">
        <f>ROUND((ROUND(AT193*AG193,2)*1),6)</f>
        <v>0</v>
      </c>
      <c r="DD193" t="s">
        <v>4</v>
      </c>
      <c r="DE193" t="s">
        <v>4</v>
      </c>
      <c r="DF193">
        <f t="shared" si="71"/>
        <v>341.84</v>
      </c>
      <c r="DG193">
        <f t="shared" si="69"/>
        <v>0</v>
      </c>
      <c r="DH193">
        <f t="shared" si="70"/>
        <v>0</v>
      </c>
      <c r="DI193">
        <f t="shared" ref="DI193:DI256" si="72">ROUND(ROUND(AH193,2)*CX193,2)</f>
        <v>0</v>
      </c>
      <c r="DJ193">
        <f>DF193</f>
        <v>341.84</v>
      </c>
      <c r="DK193">
        <v>0</v>
      </c>
      <c r="DL193" t="s">
        <v>4</v>
      </c>
      <c r="DM193">
        <v>0</v>
      </c>
      <c r="DN193" t="s">
        <v>4</v>
      </c>
      <c r="DO193">
        <v>0</v>
      </c>
    </row>
    <row r="194" spans="1:119">
      <c r="A194">
        <f>ROW(Source!A143)</f>
        <v>143</v>
      </c>
      <c r="B194">
        <v>70335976</v>
      </c>
      <c r="C194">
        <v>70336766</v>
      </c>
      <c r="D194">
        <v>69275358</v>
      </c>
      <c r="E194">
        <v>1075</v>
      </c>
      <c r="F194">
        <v>1</v>
      </c>
      <c r="G194">
        <v>1075</v>
      </c>
      <c r="H194">
        <v>1</v>
      </c>
      <c r="I194" t="s">
        <v>322</v>
      </c>
      <c r="J194" t="s">
        <v>4</v>
      </c>
      <c r="K194" t="s">
        <v>323</v>
      </c>
      <c r="L194">
        <v>1191</v>
      </c>
      <c r="N194">
        <v>1013</v>
      </c>
      <c r="O194" t="s">
        <v>324</v>
      </c>
      <c r="P194" t="s">
        <v>324</v>
      </c>
      <c r="Q194">
        <v>1</v>
      </c>
      <c r="W194">
        <v>0</v>
      </c>
      <c r="X194">
        <v>476480486</v>
      </c>
      <c r="Y194">
        <f>(AT194*1.1)</f>
        <v>110.36300000000001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1</v>
      </c>
      <c r="AJ194">
        <v>1</v>
      </c>
      <c r="AK194">
        <v>1</v>
      </c>
      <c r="AL194">
        <v>1</v>
      </c>
      <c r="AM194">
        <v>-2</v>
      </c>
      <c r="AN194">
        <v>0</v>
      </c>
      <c r="AO194">
        <v>1</v>
      </c>
      <c r="AP194">
        <v>1</v>
      </c>
      <c r="AQ194">
        <v>0</v>
      </c>
      <c r="AR194">
        <v>0</v>
      </c>
      <c r="AS194" t="s">
        <v>4</v>
      </c>
      <c r="AT194">
        <v>100.33</v>
      </c>
      <c r="AU194" t="s">
        <v>26</v>
      </c>
      <c r="AV194">
        <v>1</v>
      </c>
      <c r="AW194">
        <v>2</v>
      </c>
      <c r="AX194">
        <v>70336767</v>
      </c>
      <c r="AY194">
        <v>1</v>
      </c>
      <c r="AZ194">
        <v>0</v>
      </c>
      <c r="BA194">
        <v>191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U194">
        <f>ROUND(AT194*Source!I143*AH194*AL194,2)</f>
        <v>0</v>
      </c>
      <c r="CV194">
        <f>ROUND(Y194*Source!I143,9)</f>
        <v>264.87119999999999</v>
      </c>
      <c r="CW194">
        <v>0</v>
      </c>
      <c r="CX194">
        <f>ROUND(Y194*Source!I143,9)</f>
        <v>264.87119999999999</v>
      </c>
      <c r="CY194">
        <f>AD194</f>
        <v>0</v>
      </c>
      <c r="CZ194">
        <f>AH194</f>
        <v>0</v>
      </c>
      <c r="DA194">
        <f>AL194</f>
        <v>1</v>
      </c>
      <c r="DB194">
        <f>ROUND((ROUND(AT194*CZ194,2)*1.1),6)</f>
        <v>0</v>
      </c>
      <c r="DC194">
        <f>ROUND((ROUND(AT194*AG194,2)*1.1),6)</f>
        <v>0</v>
      </c>
      <c r="DD194" t="s">
        <v>4</v>
      </c>
      <c r="DE194" t="s">
        <v>4</v>
      </c>
      <c r="DF194">
        <f t="shared" si="71"/>
        <v>0</v>
      </c>
      <c r="DG194">
        <f t="shared" si="69"/>
        <v>0</v>
      </c>
      <c r="DH194">
        <f t="shared" si="70"/>
        <v>0</v>
      </c>
      <c r="DI194">
        <f t="shared" si="72"/>
        <v>0</v>
      </c>
      <c r="DJ194">
        <f>DI194</f>
        <v>0</v>
      </c>
      <c r="DK194">
        <v>0</v>
      </c>
      <c r="DL194" t="s">
        <v>4</v>
      </c>
      <c r="DM194">
        <v>0</v>
      </c>
      <c r="DN194" t="s">
        <v>4</v>
      </c>
      <c r="DO194">
        <v>0</v>
      </c>
    </row>
    <row r="195" spans="1:119">
      <c r="A195">
        <f>ROW(Source!A143)</f>
        <v>143</v>
      </c>
      <c r="B195">
        <v>70335976</v>
      </c>
      <c r="C195">
        <v>70336766</v>
      </c>
      <c r="D195">
        <v>69364211</v>
      </c>
      <c r="E195">
        <v>1</v>
      </c>
      <c r="F195">
        <v>1</v>
      </c>
      <c r="G195">
        <v>1075</v>
      </c>
      <c r="H195">
        <v>2</v>
      </c>
      <c r="I195" t="s">
        <v>420</v>
      </c>
      <c r="J195" t="s">
        <v>421</v>
      </c>
      <c r="K195" t="s">
        <v>422</v>
      </c>
      <c r="L195">
        <v>1368</v>
      </c>
      <c r="N195">
        <v>1011</v>
      </c>
      <c r="O195" t="s">
        <v>328</v>
      </c>
      <c r="P195" t="s">
        <v>328</v>
      </c>
      <c r="Q195">
        <v>1</v>
      </c>
      <c r="W195">
        <v>0</v>
      </c>
      <c r="X195">
        <v>-1854754343</v>
      </c>
      <c r="Y195">
        <f>(AT195*1.1)</f>
        <v>40.502000000000002</v>
      </c>
      <c r="AA195">
        <v>0</v>
      </c>
      <c r="AB195">
        <v>89.37</v>
      </c>
      <c r="AC195">
        <v>0</v>
      </c>
      <c r="AD195">
        <v>0</v>
      </c>
      <c r="AE195">
        <v>0</v>
      </c>
      <c r="AF195">
        <v>7.11</v>
      </c>
      <c r="AG195">
        <v>0</v>
      </c>
      <c r="AH195">
        <v>0</v>
      </c>
      <c r="AI195">
        <v>1</v>
      </c>
      <c r="AJ195">
        <v>11.78</v>
      </c>
      <c r="AK195">
        <v>46.67</v>
      </c>
      <c r="AL195">
        <v>1</v>
      </c>
      <c r="AM195">
        <v>2</v>
      </c>
      <c r="AN195">
        <v>0</v>
      </c>
      <c r="AO195">
        <v>1</v>
      </c>
      <c r="AP195">
        <v>1</v>
      </c>
      <c r="AQ195">
        <v>0</v>
      </c>
      <c r="AR195">
        <v>0</v>
      </c>
      <c r="AS195" t="s">
        <v>4</v>
      </c>
      <c r="AT195">
        <v>36.82</v>
      </c>
      <c r="AU195" t="s">
        <v>368</v>
      </c>
      <c r="AV195">
        <v>0</v>
      </c>
      <c r="AW195">
        <v>2</v>
      </c>
      <c r="AX195">
        <v>70336768</v>
      </c>
      <c r="AY195">
        <v>1</v>
      </c>
      <c r="AZ195">
        <v>0</v>
      </c>
      <c r="BA195">
        <v>192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V195">
        <v>0</v>
      </c>
      <c r="CW195">
        <f>ROUND(Y195*Source!I143*DO195,9)</f>
        <v>0</v>
      </c>
      <c r="CX195">
        <f>ROUND(Y195*Source!I143,9)</f>
        <v>97.204800000000006</v>
      </c>
      <c r="CY195">
        <f>AB195</f>
        <v>89.37</v>
      </c>
      <c r="CZ195">
        <f>AF195</f>
        <v>7.11</v>
      </c>
      <c r="DA195">
        <f>AJ195</f>
        <v>11.78</v>
      </c>
      <c r="DB195">
        <f>ROUND((ROUND(AT195*CZ195,2)*1.1),6)</f>
        <v>287.96899999999999</v>
      </c>
      <c r="DC195">
        <f>ROUND((ROUND(AT195*AG195,2)*1.1),6)</f>
        <v>0</v>
      </c>
      <c r="DD195" t="s">
        <v>4</v>
      </c>
      <c r="DE195" t="s">
        <v>4</v>
      </c>
      <c r="DF195">
        <f t="shared" si="71"/>
        <v>0</v>
      </c>
      <c r="DG195">
        <f>ROUND(ROUND(AF195*AJ195,2)*CX195,2)</f>
        <v>8141.87</v>
      </c>
      <c r="DH195">
        <f>ROUND(ROUND(AG195*AK195,2)*CX195,2)</f>
        <v>0</v>
      </c>
      <c r="DI195">
        <f t="shared" si="72"/>
        <v>0</v>
      </c>
      <c r="DJ195">
        <f>DG195</f>
        <v>8141.87</v>
      </c>
      <c r="DK195">
        <v>0</v>
      </c>
      <c r="DL195" t="s">
        <v>4</v>
      </c>
      <c r="DM195">
        <v>0</v>
      </c>
      <c r="DN195" t="s">
        <v>4</v>
      </c>
      <c r="DO195">
        <v>0</v>
      </c>
    </row>
    <row r="196" spans="1:119">
      <c r="A196">
        <f>ROW(Source!A143)</f>
        <v>143</v>
      </c>
      <c r="B196">
        <v>70335976</v>
      </c>
      <c r="C196">
        <v>70336766</v>
      </c>
      <c r="D196">
        <v>69364509</v>
      </c>
      <c r="E196">
        <v>1</v>
      </c>
      <c r="F196">
        <v>1</v>
      </c>
      <c r="G196">
        <v>1075</v>
      </c>
      <c r="H196">
        <v>2</v>
      </c>
      <c r="I196" t="s">
        <v>365</v>
      </c>
      <c r="J196" t="s">
        <v>366</v>
      </c>
      <c r="K196" t="s">
        <v>367</v>
      </c>
      <c r="L196">
        <v>1368</v>
      </c>
      <c r="N196">
        <v>1011</v>
      </c>
      <c r="O196" t="s">
        <v>328</v>
      </c>
      <c r="P196" t="s">
        <v>328</v>
      </c>
      <c r="Q196">
        <v>1</v>
      </c>
      <c r="W196">
        <v>0</v>
      </c>
      <c r="X196">
        <v>322366203</v>
      </c>
      <c r="Y196">
        <f>(AT196*1.1)</f>
        <v>0.53900000000000003</v>
      </c>
      <c r="AA196">
        <v>0</v>
      </c>
      <c r="AB196">
        <v>1333.56</v>
      </c>
      <c r="AC196">
        <v>628.44000000000005</v>
      </c>
      <c r="AD196">
        <v>0</v>
      </c>
      <c r="AE196">
        <v>0</v>
      </c>
      <c r="AF196">
        <v>83.1</v>
      </c>
      <c r="AG196">
        <v>12.62</v>
      </c>
      <c r="AH196">
        <v>0</v>
      </c>
      <c r="AI196">
        <v>1</v>
      </c>
      <c r="AJ196">
        <v>15.04</v>
      </c>
      <c r="AK196">
        <v>46.67</v>
      </c>
      <c r="AL196">
        <v>1</v>
      </c>
      <c r="AM196">
        <v>2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4</v>
      </c>
      <c r="AT196">
        <v>0.49</v>
      </c>
      <c r="AU196" t="s">
        <v>368</v>
      </c>
      <c r="AV196">
        <v>0</v>
      </c>
      <c r="AW196">
        <v>2</v>
      </c>
      <c r="AX196">
        <v>70336769</v>
      </c>
      <c r="AY196">
        <v>1</v>
      </c>
      <c r="AZ196">
        <v>0</v>
      </c>
      <c r="BA196">
        <v>193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V196">
        <v>0</v>
      </c>
      <c r="CW196">
        <f>ROUND(Y196*Source!I143*DO196,9)</f>
        <v>0</v>
      </c>
      <c r="CX196">
        <f>ROUND(Y196*Source!I143,9)</f>
        <v>1.2936000000000001</v>
      </c>
      <c r="CY196">
        <f>AB196</f>
        <v>1333.56</v>
      </c>
      <c r="CZ196">
        <f>AF196</f>
        <v>83.1</v>
      </c>
      <c r="DA196">
        <f>AJ196</f>
        <v>15.04</v>
      </c>
      <c r="DB196">
        <f>ROUND((ROUND(AT196*CZ196,2)*1.1),6)</f>
        <v>44.792000000000002</v>
      </c>
      <c r="DC196">
        <f>ROUND((ROUND(AT196*AG196,2)*1.1),6)</f>
        <v>6.798</v>
      </c>
      <c r="DD196" t="s">
        <v>4</v>
      </c>
      <c r="DE196" t="s">
        <v>4</v>
      </c>
      <c r="DF196">
        <f t="shared" si="71"/>
        <v>0</v>
      </c>
      <c r="DG196">
        <f>ROUND(ROUND(AF196*AJ196,2)*CX196,2)</f>
        <v>1616.77</v>
      </c>
      <c r="DH196">
        <f>ROUND(ROUND(AG196*AK196,2)*CX196,2)</f>
        <v>761.9</v>
      </c>
      <c r="DI196">
        <f t="shared" si="72"/>
        <v>0</v>
      </c>
      <c r="DJ196">
        <f>DG196</f>
        <v>1616.77</v>
      </c>
      <c r="DK196">
        <v>0</v>
      </c>
      <c r="DL196" t="s">
        <v>4</v>
      </c>
      <c r="DM196">
        <v>0</v>
      </c>
      <c r="DN196" t="s">
        <v>4</v>
      </c>
      <c r="DO196">
        <v>0</v>
      </c>
    </row>
    <row r="197" spans="1:119">
      <c r="A197">
        <f>ROW(Source!A143)</f>
        <v>143</v>
      </c>
      <c r="B197">
        <v>70335976</v>
      </c>
      <c r="C197">
        <v>70336766</v>
      </c>
      <c r="D197">
        <v>69334814</v>
      </c>
      <c r="E197">
        <v>1</v>
      </c>
      <c r="F197">
        <v>1</v>
      </c>
      <c r="G197">
        <v>1075</v>
      </c>
      <c r="H197">
        <v>3</v>
      </c>
      <c r="I197" t="s">
        <v>453</v>
      </c>
      <c r="J197" t="s">
        <v>454</v>
      </c>
      <c r="K197" t="s">
        <v>455</v>
      </c>
      <c r="L197">
        <v>1346</v>
      </c>
      <c r="N197">
        <v>1009</v>
      </c>
      <c r="O197" t="s">
        <v>170</v>
      </c>
      <c r="P197" t="s">
        <v>170</v>
      </c>
      <c r="Q197">
        <v>1</v>
      </c>
      <c r="W197">
        <v>0</v>
      </c>
      <c r="X197">
        <v>-2000333744</v>
      </c>
      <c r="Y197">
        <f>(AT197*1)</f>
        <v>3.895</v>
      </c>
      <c r="AA197">
        <v>95.03</v>
      </c>
      <c r="AB197">
        <v>0</v>
      </c>
      <c r="AC197">
        <v>0</v>
      </c>
      <c r="AD197">
        <v>0</v>
      </c>
      <c r="AE197">
        <v>29.9</v>
      </c>
      <c r="AF197">
        <v>0</v>
      </c>
      <c r="AG197">
        <v>0</v>
      </c>
      <c r="AH197">
        <v>0</v>
      </c>
      <c r="AI197">
        <v>2.94</v>
      </c>
      <c r="AJ197">
        <v>1</v>
      </c>
      <c r="AK197">
        <v>1</v>
      </c>
      <c r="AL197">
        <v>1</v>
      </c>
      <c r="AM197">
        <v>2</v>
      </c>
      <c r="AN197">
        <v>0</v>
      </c>
      <c r="AO197">
        <v>1</v>
      </c>
      <c r="AP197">
        <v>1</v>
      </c>
      <c r="AQ197">
        <v>0</v>
      </c>
      <c r="AR197">
        <v>0</v>
      </c>
      <c r="AS197" t="s">
        <v>4</v>
      </c>
      <c r="AT197">
        <v>3.895</v>
      </c>
      <c r="AU197" t="s">
        <v>25</v>
      </c>
      <c r="AV197">
        <v>0</v>
      </c>
      <c r="AW197">
        <v>2</v>
      </c>
      <c r="AX197">
        <v>70336770</v>
      </c>
      <c r="AY197">
        <v>1</v>
      </c>
      <c r="AZ197">
        <v>0</v>
      </c>
      <c r="BA197">
        <v>194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V197">
        <v>0</v>
      </c>
      <c r="CW197">
        <v>0</v>
      </c>
      <c r="CX197">
        <f>ROUND(Y197*Source!I143,9)</f>
        <v>9.3480000000000008</v>
      </c>
      <c r="CY197">
        <f>AA197</f>
        <v>95.03</v>
      </c>
      <c r="CZ197">
        <f>AE197</f>
        <v>29.9</v>
      </c>
      <c r="DA197">
        <f>AI197</f>
        <v>2.94</v>
      </c>
      <c r="DB197">
        <f>ROUND((ROUND(AT197*CZ197,2)*1),6)</f>
        <v>116.46</v>
      </c>
      <c r="DC197">
        <f>ROUND((ROUND(AT197*AG197,2)*1),6)</f>
        <v>0</v>
      </c>
      <c r="DD197" t="s">
        <v>4</v>
      </c>
      <c r="DE197" t="s">
        <v>4</v>
      </c>
      <c r="DF197">
        <f>ROUND(ROUND(AE197*AI197,2)*CX197,2)</f>
        <v>821.78</v>
      </c>
      <c r="DG197">
        <f t="shared" ref="DG197:DG204" si="73">ROUND(ROUND(AF197,2)*CX197,2)</f>
        <v>0</v>
      </c>
      <c r="DH197">
        <f t="shared" ref="DH197:DH204" si="74">ROUND(ROUND(AG197,2)*CX197,2)</f>
        <v>0</v>
      </c>
      <c r="DI197">
        <f t="shared" si="72"/>
        <v>0</v>
      </c>
      <c r="DJ197">
        <f>DF197</f>
        <v>821.78</v>
      </c>
      <c r="DK197">
        <v>0</v>
      </c>
      <c r="DL197" t="s">
        <v>4</v>
      </c>
      <c r="DM197">
        <v>0</v>
      </c>
      <c r="DN197" t="s">
        <v>4</v>
      </c>
      <c r="DO197">
        <v>0</v>
      </c>
    </row>
    <row r="198" spans="1:119">
      <c r="A198">
        <f>ROW(Source!A143)</f>
        <v>143</v>
      </c>
      <c r="B198">
        <v>70335976</v>
      </c>
      <c r="C198">
        <v>70336766</v>
      </c>
      <c r="D198">
        <v>69335932</v>
      </c>
      <c r="E198">
        <v>1</v>
      </c>
      <c r="F198">
        <v>1</v>
      </c>
      <c r="G198">
        <v>1075</v>
      </c>
      <c r="H198">
        <v>3</v>
      </c>
      <c r="I198" t="s">
        <v>456</v>
      </c>
      <c r="J198" t="s">
        <v>457</v>
      </c>
      <c r="K198" t="s">
        <v>458</v>
      </c>
      <c r="L198">
        <v>1348</v>
      </c>
      <c r="N198">
        <v>1009</v>
      </c>
      <c r="O198" t="s">
        <v>94</v>
      </c>
      <c r="P198" t="s">
        <v>94</v>
      </c>
      <c r="Q198">
        <v>1000</v>
      </c>
      <c r="W198">
        <v>0</v>
      </c>
      <c r="X198">
        <v>1223326463</v>
      </c>
      <c r="Y198">
        <f>(AT198*1)</f>
        <v>1.257E-2</v>
      </c>
      <c r="AA198">
        <v>130820.07</v>
      </c>
      <c r="AB198">
        <v>0</v>
      </c>
      <c r="AC198">
        <v>0</v>
      </c>
      <c r="AD198">
        <v>0</v>
      </c>
      <c r="AE198">
        <v>11331.24</v>
      </c>
      <c r="AF198">
        <v>0</v>
      </c>
      <c r="AG198">
        <v>0</v>
      </c>
      <c r="AH198">
        <v>0</v>
      </c>
      <c r="AI198">
        <v>10.68</v>
      </c>
      <c r="AJ198">
        <v>1</v>
      </c>
      <c r="AK198">
        <v>1</v>
      </c>
      <c r="AL198">
        <v>1</v>
      </c>
      <c r="AM198">
        <v>2</v>
      </c>
      <c r="AN198">
        <v>0</v>
      </c>
      <c r="AO198">
        <v>1</v>
      </c>
      <c r="AP198">
        <v>1</v>
      </c>
      <c r="AQ198">
        <v>0</v>
      </c>
      <c r="AR198">
        <v>0</v>
      </c>
      <c r="AS198" t="s">
        <v>4</v>
      </c>
      <c r="AT198">
        <v>1.257E-2</v>
      </c>
      <c r="AU198" t="s">
        <v>25</v>
      </c>
      <c r="AV198">
        <v>0</v>
      </c>
      <c r="AW198">
        <v>2</v>
      </c>
      <c r="AX198">
        <v>70336771</v>
      </c>
      <c r="AY198">
        <v>1</v>
      </c>
      <c r="AZ198">
        <v>0</v>
      </c>
      <c r="BA198">
        <v>195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V198">
        <v>0</v>
      </c>
      <c r="CW198">
        <v>0</v>
      </c>
      <c r="CX198">
        <f>ROUND(Y198*Source!I143,9)</f>
        <v>3.0168E-2</v>
      </c>
      <c r="CY198">
        <f>AA198</f>
        <v>130820.07</v>
      </c>
      <c r="CZ198">
        <f>AE198</f>
        <v>11331.24</v>
      </c>
      <c r="DA198">
        <f>AI198</f>
        <v>10.68</v>
      </c>
      <c r="DB198">
        <f>ROUND((ROUND(AT198*CZ198,2)*1),6)</f>
        <v>142.43</v>
      </c>
      <c r="DC198">
        <f>ROUND((ROUND(AT198*AG198,2)*1),6)</f>
        <v>0</v>
      </c>
      <c r="DD198" t="s">
        <v>4</v>
      </c>
      <c r="DE198" t="s">
        <v>4</v>
      </c>
      <c r="DF198">
        <f>ROUND(ROUND(AE198*AI198,2)*CX198,2)</f>
        <v>3650.86</v>
      </c>
      <c r="DG198">
        <f t="shared" si="73"/>
        <v>0</v>
      </c>
      <c r="DH198">
        <f t="shared" si="74"/>
        <v>0</v>
      </c>
      <c r="DI198">
        <f t="shared" si="72"/>
        <v>0</v>
      </c>
      <c r="DJ198">
        <f>DF198</f>
        <v>3650.86</v>
      </c>
      <c r="DK198">
        <v>0</v>
      </c>
      <c r="DL198" t="s">
        <v>4</v>
      </c>
      <c r="DM198">
        <v>0</v>
      </c>
      <c r="DN198" t="s">
        <v>4</v>
      </c>
      <c r="DO198">
        <v>0</v>
      </c>
    </row>
    <row r="199" spans="1:119">
      <c r="A199">
        <f>ROW(Source!A146)</f>
        <v>146</v>
      </c>
      <c r="B199">
        <v>70335979</v>
      </c>
      <c r="C199">
        <v>70337017</v>
      </c>
      <c r="D199">
        <v>69275358</v>
      </c>
      <c r="E199">
        <v>1075</v>
      </c>
      <c r="F199">
        <v>1</v>
      </c>
      <c r="G199">
        <v>1075</v>
      </c>
      <c r="H199">
        <v>1</v>
      </c>
      <c r="I199" t="s">
        <v>322</v>
      </c>
      <c r="J199" t="s">
        <v>4</v>
      </c>
      <c r="K199" t="s">
        <v>323</v>
      </c>
      <c r="L199">
        <v>1191</v>
      </c>
      <c r="N199">
        <v>1013</v>
      </c>
      <c r="O199" t="s">
        <v>324</v>
      </c>
      <c r="P199" t="s">
        <v>324</v>
      </c>
      <c r="Q199">
        <v>1</v>
      </c>
      <c r="W199">
        <v>0</v>
      </c>
      <c r="X199">
        <v>476480486</v>
      </c>
      <c r="Y199">
        <f>(AT199*1.1)</f>
        <v>27.720000000000002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1</v>
      </c>
      <c r="AJ199">
        <v>1</v>
      </c>
      <c r="AK199">
        <v>1</v>
      </c>
      <c r="AL199">
        <v>1</v>
      </c>
      <c r="AM199">
        <v>-2</v>
      </c>
      <c r="AN199">
        <v>0</v>
      </c>
      <c r="AO199">
        <v>1</v>
      </c>
      <c r="AP199">
        <v>1</v>
      </c>
      <c r="AQ199">
        <v>0</v>
      </c>
      <c r="AR199">
        <v>0</v>
      </c>
      <c r="AS199" t="s">
        <v>4</v>
      </c>
      <c r="AT199">
        <v>25.2</v>
      </c>
      <c r="AU199" t="s">
        <v>26</v>
      </c>
      <c r="AV199">
        <v>1</v>
      </c>
      <c r="AW199">
        <v>2</v>
      </c>
      <c r="AX199">
        <v>70337018</v>
      </c>
      <c r="AY199">
        <v>1</v>
      </c>
      <c r="AZ199">
        <v>0</v>
      </c>
      <c r="BA199">
        <v>197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U199">
        <f>ROUND(AT199*Source!I146*AH199*AL199,2)</f>
        <v>0</v>
      </c>
      <c r="CV199">
        <f>ROUND(Y199*Source!I146,9)</f>
        <v>498.96</v>
      </c>
      <c r="CW199">
        <v>0</v>
      </c>
      <c r="CX199">
        <f>ROUND(Y199*Source!I146,9)</f>
        <v>498.96</v>
      </c>
      <c r="CY199">
        <f>AD199</f>
        <v>0</v>
      </c>
      <c r="CZ199">
        <f>AH199</f>
        <v>0</v>
      </c>
      <c r="DA199">
        <f>AL199</f>
        <v>1</v>
      </c>
      <c r="DB199">
        <f>ROUND((ROUND(AT199*CZ199,2)*1.1),6)</f>
        <v>0</v>
      </c>
      <c r="DC199">
        <f>ROUND((ROUND(AT199*AG199,2)*1.1),6)</f>
        <v>0</v>
      </c>
      <c r="DD199" t="s">
        <v>4</v>
      </c>
      <c r="DE199" t="s">
        <v>4</v>
      </c>
      <c r="DF199">
        <f t="shared" ref="DF199:DF205" si="75">ROUND(ROUND(AE199,2)*CX199,2)</f>
        <v>0</v>
      </c>
      <c r="DG199">
        <f t="shared" si="73"/>
        <v>0</v>
      </c>
      <c r="DH199">
        <f t="shared" si="74"/>
        <v>0</v>
      </c>
      <c r="DI199">
        <f t="shared" si="72"/>
        <v>0</v>
      </c>
      <c r="DJ199">
        <f>DI199</f>
        <v>0</v>
      </c>
      <c r="DK199">
        <v>0</v>
      </c>
      <c r="DL199" t="s">
        <v>4</v>
      </c>
      <c r="DM199">
        <v>0</v>
      </c>
      <c r="DN199" t="s">
        <v>4</v>
      </c>
      <c r="DO199">
        <v>0</v>
      </c>
    </row>
    <row r="200" spans="1:119">
      <c r="A200">
        <f>ROW(Source!A146)</f>
        <v>146</v>
      </c>
      <c r="B200">
        <v>70335979</v>
      </c>
      <c r="C200">
        <v>70337017</v>
      </c>
      <c r="D200">
        <v>69364509</v>
      </c>
      <c r="E200">
        <v>1</v>
      </c>
      <c r="F200">
        <v>1</v>
      </c>
      <c r="G200">
        <v>1075</v>
      </c>
      <c r="H200">
        <v>2</v>
      </c>
      <c r="I200" t="s">
        <v>365</v>
      </c>
      <c r="J200" t="s">
        <v>366</v>
      </c>
      <c r="K200" t="s">
        <v>367</v>
      </c>
      <c r="L200">
        <v>1368</v>
      </c>
      <c r="N200">
        <v>1011</v>
      </c>
      <c r="O200" t="s">
        <v>328</v>
      </c>
      <c r="P200" t="s">
        <v>328</v>
      </c>
      <c r="Q200">
        <v>1</v>
      </c>
      <c r="W200">
        <v>0</v>
      </c>
      <c r="X200">
        <v>322366203</v>
      </c>
      <c r="Y200">
        <f>(AT200*1.1)</f>
        <v>2.5299999999999998</v>
      </c>
      <c r="AA200">
        <v>0</v>
      </c>
      <c r="AB200">
        <v>83.1</v>
      </c>
      <c r="AC200">
        <v>12.62</v>
      </c>
      <c r="AD200">
        <v>0</v>
      </c>
      <c r="AE200">
        <v>0</v>
      </c>
      <c r="AF200">
        <v>83.1</v>
      </c>
      <c r="AG200">
        <v>12.62</v>
      </c>
      <c r="AH200">
        <v>0</v>
      </c>
      <c r="AI200">
        <v>1</v>
      </c>
      <c r="AJ200">
        <v>1</v>
      </c>
      <c r="AK200">
        <v>1</v>
      </c>
      <c r="AL200">
        <v>1</v>
      </c>
      <c r="AM200">
        <v>-2</v>
      </c>
      <c r="AN200">
        <v>0</v>
      </c>
      <c r="AO200">
        <v>1</v>
      </c>
      <c r="AP200">
        <v>1</v>
      </c>
      <c r="AQ200">
        <v>0</v>
      </c>
      <c r="AR200">
        <v>0</v>
      </c>
      <c r="AS200" t="s">
        <v>4</v>
      </c>
      <c r="AT200">
        <v>2.2999999999999998</v>
      </c>
      <c r="AU200" t="s">
        <v>368</v>
      </c>
      <c r="AV200">
        <v>0</v>
      </c>
      <c r="AW200">
        <v>2</v>
      </c>
      <c r="AX200">
        <v>70337019</v>
      </c>
      <c r="AY200">
        <v>1</v>
      </c>
      <c r="AZ200">
        <v>0</v>
      </c>
      <c r="BA200">
        <v>198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V200">
        <v>0</v>
      </c>
      <c r="CW200">
        <f>ROUND(Y200*Source!I146*DO200,9)</f>
        <v>0</v>
      </c>
      <c r="CX200">
        <f>ROUND(Y200*Source!I146,9)</f>
        <v>45.54</v>
      </c>
      <c r="CY200">
        <f>AB200</f>
        <v>83.1</v>
      </c>
      <c r="CZ200">
        <f>AF200</f>
        <v>83.1</v>
      </c>
      <c r="DA200">
        <f>AJ200</f>
        <v>1</v>
      </c>
      <c r="DB200">
        <f>ROUND((ROUND(AT200*CZ200,2)*1.1),6)</f>
        <v>210.24299999999999</v>
      </c>
      <c r="DC200">
        <f>ROUND((ROUND(AT200*AG200,2)*1.1),6)</f>
        <v>31.933</v>
      </c>
      <c r="DD200" t="s">
        <v>4</v>
      </c>
      <c r="DE200" t="s">
        <v>4</v>
      </c>
      <c r="DF200">
        <f t="shared" si="75"/>
        <v>0</v>
      </c>
      <c r="DG200">
        <f t="shared" si="73"/>
        <v>3784.37</v>
      </c>
      <c r="DH200">
        <f t="shared" si="74"/>
        <v>574.71</v>
      </c>
      <c r="DI200">
        <f t="shared" si="72"/>
        <v>0</v>
      </c>
      <c r="DJ200">
        <f>DG200</f>
        <v>3784.37</v>
      </c>
      <c r="DK200">
        <v>0</v>
      </c>
      <c r="DL200" t="s">
        <v>4</v>
      </c>
      <c r="DM200">
        <v>0</v>
      </c>
      <c r="DN200" t="s">
        <v>4</v>
      </c>
      <c r="DO200">
        <v>0</v>
      </c>
    </row>
    <row r="201" spans="1:119">
      <c r="A201">
        <f>ROW(Source!A146)</f>
        <v>146</v>
      </c>
      <c r="B201">
        <v>70335979</v>
      </c>
      <c r="C201">
        <v>70337017</v>
      </c>
      <c r="D201">
        <v>69334001</v>
      </c>
      <c r="E201">
        <v>1</v>
      </c>
      <c r="F201">
        <v>1</v>
      </c>
      <c r="G201">
        <v>1075</v>
      </c>
      <c r="H201">
        <v>3</v>
      </c>
      <c r="I201" t="s">
        <v>447</v>
      </c>
      <c r="J201" t="s">
        <v>448</v>
      </c>
      <c r="K201" t="s">
        <v>449</v>
      </c>
      <c r="L201">
        <v>1348</v>
      </c>
      <c r="N201">
        <v>1009</v>
      </c>
      <c r="O201" t="s">
        <v>94</v>
      </c>
      <c r="P201" t="s">
        <v>94</v>
      </c>
      <c r="Q201">
        <v>1000</v>
      </c>
      <c r="W201">
        <v>0</v>
      </c>
      <c r="X201">
        <v>-1311406928</v>
      </c>
      <c r="Y201">
        <f>(AT201*1)</f>
        <v>1.9800000000000002E-2</v>
      </c>
      <c r="AA201">
        <v>10907.06</v>
      </c>
      <c r="AB201">
        <v>0</v>
      </c>
      <c r="AC201">
        <v>0</v>
      </c>
      <c r="AD201">
        <v>0</v>
      </c>
      <c r="AE201">
        <v>10907.06</v>
      </c>
      <c r="AF201">
        <v>0</v>
      </c>
      <c r="AG201">
        <v>0</v>
      </c>
      <c r="AH201">
        <v>0</v>
      </c>
      <c r="AI201">
        <v>1</v>
      </c>
      <c r="AJ201">
        <v>1</v>
      </c>
      <c r="AK201">
        <v>1</v>
      </c>
      <c r="AL201">
        <v>1</v>
      </c>
      <c r="AM201">
        <v>-2</v>
      </c>
      <c r="AN201">
        <v>0</v>
      </c>
      <c r="AO201">
        <v>1</v>
      </c>
      <c r="AP201">
        <v>1</v>
      </c>
      <c r="AQ201">
        <v>0</v>
      </c>
      <c r="AR201">
        <v>0</v>
      </c>
      <c r="AS201" t="s">
        <v>4</v>
      </c>
      <c r="AT201">
        <v>1.9800000000000002E-2</v>
      </c>
      <c r="AU201" t="s">
        <v>25</v>
      </c>
      <c r="AV201">
        <v>0</v>
      </c>
      <c r="AW201">
        <v>2</v>
      </c>
      <c r="AX201">
        <v>70337020</v>
      </c>
      <c r="AY201">
        <v>1</v>
      </c>
      <c r="AZ201">
        <v>0</v>
      </c>
      <c r="BA201">
        <v>199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V201">
        <v>0</v>
      </c>
      <c r="CW201">
        <v>0</v>
      </c>
      <c r="CX201">
        <f>ROUND(Y201*Source!I146,9)</f>
        <v>0.35639999999999999</v>
      </c>
      <c r="CY201">
        <f>AA201</f>
        <v>10907.06</v>
      </c>
      <c r="CZ201">
        <f>AE201</f>
        <v>10907.06</v>
      </c>
      <c r="DA201">
        <f>AI201</f>
        <v>1</v>
      </c>
      <c r="DB201">
        <f>ROUND((ROUND(AT201*CZ201,2)*1),6)</f>
        <v>215.96</v>
      </c>
      <c r="DC201">
        <f>ROUND((ROUND(AT201*AG201,2)*1),6)</f>
        <v>0</v>
      </c>
      <c r="DD201" t="s">
        <v>4</v>
      </c>
      <c r="DE201" t="s">
        <v>4</v>
      </c>
      <c r="DF201">
        <f t="shared" si="75"/>
        <v>3887.28</v>
      </c>
      <c r="DG201">
        <f t="shared" si="73"/>
        <v>0</v>
      </c>
      <c r="DH201">
        <f t="shared" si="74"/>
        <v>0</v>
      </c>
      <c r="DI201">
        <f t="shared" si="72"/>
        <v>0</v>
      </c>
      <c r="DJ201">
        <f>DF201</f>
        <v>3887.28</v>
      </c>
      <c r="DK201">
        <v>0</v>
      </c>
      <c r="DL201" t="s">
        <v>4</v>
      </c>
      <c r="DM201">
        <v>0</v>
      </c>
      <c r="DN201" t="s">
        <v>4</v>
      </c>
      <c r="DO201">
        <v>0</v>
      </c>
    </row>
    <row r="202" spans="1:119">
      <c r="A202">
        <f>ROW(Source!A146)</f>
        <v>146</v>
      </c>
      <c r="B202">
        <v>70335979</v>
      </c>
      <c r="C202">
        <v>70337017</v>
      </c>
      <c r="D202">
        <v>69334069</v>
      </c>
      <c r="E202">
        <v>1</v>
      </c>
      <c r="F202">
        <v>1</v>
      </c>
      <c r="G202">
        <v>1075</v>
      </c>
      <c r="H202">
        <v>3</v>
      </c>
      <c r="I202" t="s">
        <v>254</v>
      </c>
      <c r="J202" t="s">
        <v>257</v>
      </c>
      <c r="K202" t="s">
        <v>255</v>
      </c>
      <c r="L202">
        <v>1327</v>
      </c>
      <c r="N202">
        <v>1005</v>
      </c>
      <c r="O202" t="s">
        <v>256</v>
      </c>
      <c r="P202" t="s">
        <v>256</v>
      </c>
      <c r="Q202">
        <v>1</v>
      </c>
      <c r="W202">
        <v>0</v>
      </c>
      <c r="X202">
        <v>-997109208</v>
      </c>
      <c r="Y202">
        <f>(AT202*1)</f>
        <v>100</v>
      </c>
      <c r="AA202">
        <v>31.01</v>
      </c>
      <c r="AB202">
        <v>0</v>
      </c>
      <c r="AC202">
        <v>0</v>
      </c>
      <c r="AD202">
        <v>0</v>
      </c>
      <c r="AE202">
        <v>31.01</v>
      </c>
      <c r="AF202">
        <v>0</v>
      </c>
      <c r="AG202">
        <v>0</v>
      </c>
      <c r="AH202">
        <v>0</v>
      </c>
      <c r="AI202">
        <v>1</v>
      </c>
      <c r="AJ202">
        <v>1</v>
      </c>
      <c r="AK202">
        <v>1</v>
      </c>
      <c r="AL202">
        <v>1</v>
      </c>
      <c r="AM202">
        <v>0</v>
      </c>
      <c r="AN202">
        <v>0</v>
      </c>
      <c r="AO202">
        <v>0</v>
      </c>
      <c r="AP202">
        <v>1</v>
      </c>
      <c r="AQ202">
        <v>0</v>
      </c>
      <c r="AR202">
        <v>0</v>
      </c>
      <c r="AS202" t="s">
        <v>4</v>
      </c>
      <c r="AT202">
        <v>100</v>
      </c>
      <c r="AU202" t="s">
        <v>25</v>
      </c>
      <c r="AV202">
        <v>0</v>
      </c>
      <c r="AW202">
        <v>1</v>
      </c>
      <c r="AX202">
        <v>-1</v>
      </c>
      <c r="AY202">
        <v>0</v>
      </c>
      <c r="AZ202">
        <v>0</v>
      </c>
      <c r="BA202" t="s">
        <v>4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V202">
        <v>0</v>
      </c>
      <c r="CW202">
        <v>0</v>
      </c>
      <c r="CX202">
        <f>ROUND(Y202*Source!I146,9)</f>
        <v>1800</v>
      </c>
      <c r="CY202">
        <f>AA202</f>
        <v>31.01</v>
      </c>
      <c r="CZ202">
        <f>AE202</f>
        <v>31.01</v>
      </c>
      <c r="DA202">
        <f>AI202</f>
        <v>1</v>
      </c>
      <c r="DB202">
        <f>ROUND((ROUND(AT202*CZ202,2)*1),6)</f>
        <v>3101</v>
      </c>
      <c r="DC202">
        <f>ROUND((ROUND(AT202*AG202,2)*1),6)</f>
        <v>0</v>
      </c>
      <c r="DD202" t="s">
        <v>4</v>
      </c>
      <c r="DE202" t="s">
        <v>4</v>
      </c>
      <c r="DF202">
        <f t="shared" si="75"/>
        <v>55818</v>
      </c>
      <c r="DG202">
        <f t="shared" si="73"/>
        <v>0</v>
      </c>
      <c r="DH202">
        <f t="shared" si="74"/>
        <v>0</v>
      </c>
      <c r="DI202">
        <f t="shared" si="72"/>
        <v>0</v>
      </c>
      <c r="DJ202">
        <f>DF202</f>
        <v>55818</v>
      </c>
      <c r="DK202">
        <v>0</v>
      </c>
      <c r="DL202" t="s">
        <v>4</v>
      </c>
      <c r="DM202">
        <v>0</v>
      </c>
      <c r="DN202" t="s">
        <v>4</v>
      </c>
      <c r="DO202">
        <v>0</v>
      </c>
    </row>
    <row r="203" spans="1:119">
      <c r="A203">
        <f>ROW(Source!A146)</f>
        <v>146</v>
      </c>
      <c r="B203">
        <v>70335979</v>
      </c>
      <c r="C203">
        <v>70337017</v>
      </c>
      <c r="D203">
        <v>69351871</v>
      </c>
      <c r="E203">
        <v>1</v>
      </c>
      <c r="F203">
        <v>1</v>
      </c>
      <c r="G203">
        <v>1075</v>
      </c>
      <c r="H203">
        <v>3</v>
      </c>
      <c r="I203" t="s">
        <v>450</v>
      </c>
      <c r="J203" t="s">
        <v>451</v>
      </c>
      <c r="K203" t="s">
        <v>452</v>
      </c>
      <c r="L203">
        <v>1355</v>
      </c>
      <c r="N203">
        <v>1010</v>
      </c>
      <c r="O203" t="s">
        <v>139</v>
      </c>
      <c r="P203" t="s">
        <v>139</v>
      </c>
      <c r="Q203">
        <v>100</v>
      </c>
      <c r="W203">
        <v>0</v>
      </c>
      <c r="X203">
        <v>-1261005723</v>
      </c>
      <c r="Y203">
        <f>(AT203*1)</f>
        <v>3.41</v>
      </c>
      <c r="AA203">
        <v>222.31</v>
      </c>
      <c r="AB203">
        <v>0</v>
      </c>
      <c r="AC203">
        <v>0</v>
      </c>
      <c r="AD203">
        <v>0</v>
      </c>
      <c r="AE203">
        <v>222.31</v>
      </c>
      <c r="AF203">
        <v>0</v>
      </c>
      <c r="AG203">
        <v>0</v>
      </c>
      <c r="AH203">
        <v>0</v>
      </c>
      <c r="AI203">
        <v>1</v>
      </c>
      <c r="AJ203">
        <v>1</v>
      </c>
      <c r="AK203">
        <v>1</v>
      </c>
      <c r="AL203">
        <v>1</v>
      </c>
      <c r="AM203">
        <v>-2</v>
      </c>
      <c r="AN203">
        <v>0</v>
      </c>
      <c r="AO203">
        <v>1</v>
      </c>
      <c r="AP203">
        <v>1</v>
      </c>
      <c r="AQ203">
        <v>0</v>
      </c>
      <c r="AR203">
        <v>0</v>
      </c>
      <c r="AS203" t="s">
        <v>4</v>
      </c>
      <c r="AT203">
        <v>3.41</v>
      </c>
      <c r="AU203" t="s">
        <v>25</v>
      </c>
      <c r="AV203">
        <v>0</v>
      </c>
      <c r="AW203">
        <v>2</v>
      </c>
      <c r="AX203">
        <v>70337021</v>
      </c>
      <c r="AY203">
        <v>1</v>
      </c>
      <c r="AZ203">
        <v>0</v>
      </c>
      <c r="BA203">
        <v>200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V203">
        <v>0</v>
      </c>
      <c r="CW203">
        <v>0</v>
      </c>
      <c r="CX203">
        <f>ROUND(Y203*Source!I146,9)</f>
        <v>61.38</v>
      </c>
      <c r="CY203">
        <f>AA203</f>
        <v>222.31</v>
      </c>
      <c r="CZ203">
        <f>AE203</f>
        <v>222.31</v>
      </c>
      <c r="DA203">
        <f>AI203</f>
        <v>1</v>
      </c>
      <c r="DB203">
        <f>ROUND((ROUND(AT203*CZ203,2)*1),6)</f>
        <v>758.08</v>
      </c>
      <c r="DC203">
        <f>ROUND((ROUND(AT203*AG203,2)*1),6)</f>
        <v>0</v>
      </c>
      <c r="DD203" t="s">
        <v>4</v>
      </c>
      <c r="DE203" t="s">
        <v>4</v>
      </c>
      <c r="DF203">
        <f t="shared" si="75"/>
        <v>13645.39</v>
      </c>
      <c r="DG203">
        <f t="shared" si="73"/>
        <v>0</v>
      </c>
      <c r="DH203">
        <f t="shared" si="74"/>
        <v>0</v>
      </c>
      <c r="DI203">
        <f t="shared" si="72"/>
        <v>0</v>
      </c>
      <c r="DJ203">
        <f>DF203</f>
        <v>13645.39</v>
      </c>
      <c r="DK203">
        <v>0</v>
      </c>
      <c r="DL203" t="s">
        <v>4</v>
      </c>
      <c r="DM203">
        <v>0</v>
      </c>
      <c r="DN203" t="s">
        <v>4</v>
      </c>
      <c r="DO203">
        <v>0</v>
      </c>
    </row>
    <row r="204" spans="1:119">
      <c r="A204">
        <f>ROW(Source!A147)</f>
        <v>147</v>
      </c>
      <c r="B204">
        <v>70335976</v>
      </c>
      <c r="C204">
        <v>70337017</v>
      </c>
      <c r="D204">
        <v>69275358</v>
      </c>
      <c r="E204">
        <v>1075</v>
      </c>
      <c r="F204">
        <v>1</v>
      </c>
      <c r="G204">
        <v>1075</v>
      </c>
      <c r="H204">
        <v>1</v>
      </c>
      <c r="I204" t="s">
        <v>322</v>
      </c>
      <c r="J204" t="s">
        <v>4</v>
      </c>
      <c r="K204" t="s">
        <v>323</v>
      </c>
      <c r="L204">
        <v>1191</v>
      </c>
      <c r="N204">
        <v>1013</v>
      </c>
      <c r="O204" t="s">
        <v>324</v>
      </c>
      <c r="P204" t="s">
        <v>324</v>
      </c>
      <c r="Q204">
        <v>1</v>
      </c>
      <c r="W204">
        <v>0</v>
      </c>
      <c r="X204">
        <v>476480486</v>
      </c>
      <c r="Y204">
        <f>(AT204*1.1)</f>
        <v>27.720000000000002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1</v>
      </c>
      <c r="AJ204">
        <v>1</v>
      </c>
      <c r="AK204">
        <v>1</v>
      </c>
      <c r="AL204">
        <v>1</v>
      </c>
      <c r="AM204">
        <v>-2</v>
      </c>
      <c r="AN204">
        <v>0</v>
      </c>
      <c r="AO204">
        <v>1</v>
      </c>
      <c r="AP204">
        <v>1</v>
      </c>
      <c r="AQ204">
        <v>0</v>
      </c>
      <c r="AR204">
        <v>0</v>
      </c>
      <c r="AS204" t="s">
        <v>4</v>
      </c>
      <c r="AT204">
        <v>25.2</v>
      </c>
      <c r="AU204" t="s">
        <v>26</v>
      </c>
      <c r="AV204">
        <v>1</v>
      </c>
      <c r="AW204">
        <v>2</v>
      </c>
      <c r="AX204">
        <v>70337018</v>
      </c>
      <c r="AY204">
        <v>1</v>
      </c>
      <c r="AZ204">
        <v>0</v>
      </c>
      <c r="BA204">
        <v>202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U204">
        <f>ROUND(AT204*Source!I147*AH204*AL204,2)</f>
        <v>0</v>
      </c>
      <c r="CV204">
        <f>ROUND(Y204*Source!I147,9)</f>
        <v>498.96</v>
      </c>
      <c r="CW204">
        <v>0</v>
      </c>
      <c r="CX204">
        <f>ROUND(Y204*Source!I147,9)</f>
        <v>498.96</v>
      </c>
      <c r="CY204">
        <f>AD204</f>
        <v>0</v>
      </c>
      <c r="CZ204">
        <f>AH204</f>
        <v>0</v>
      </c>
      <c r="DA204">
        <f>AL204</f>
        <v>1</v>
      </c>
      <c r="DB204">
        <f>ROUND((ROUND(AT204*CZ204,2)*1.1),6)</f>
        <v>0</v>
      </c>
      <c r="DC204">
        <f>ROUND((ROUND(AT204*AG204,2)*1.1),6)</f>
        <v>0</v>
      </c>
      <c r="DD204" t="s">
        <v>4</v>
      </c>
      <c r="DE204" t="s">
        <v>4</v>
      </c>
      <c r="DF204">
        <f t="shared" si="75"/>
        <v>0</v>
      </c>
      <c r="DG204">
        <f t="shared" si="73"/>
        <v>0</v>
      </c>
      <c r="DH204">
        <f t="shared" si="74"/>
        <v>0</v>
      </c>
      <c r="DI204">
        <f t="shared" si="72"/>
        <v>0</v>
      </c>
      <c r="DJ204">
        <f>DI204</f>
        <v>0</v>
      </c>
      <c r="DK204">
        <v>0</v>
      </c>
      <c r="DL204" t="s">
        <v>4</v>
      </c>
      <c r="DM204">
        <v>0</v>
      </c>
      <c r="DN204" t="s">
        <v>4</v>
      </c>
      <c r="DO204">
        <v>0</v>
      </c>
    </row>
    <row r="205" spans="1:119">
      <c r="A205">
        <f>ROW(Source!A147)</f>
        <v>147</v>
      </c>
      <c r="B205">
        <v>70335976</v>
      </c>
      <c r="C205">
        <v>70337017</v>
      </c>
      <c r="D205">
        <v>69364509</v>
      </c>
      <c r="E205">
        <v>1</v>
      </c>
      <c r="F205">
        <v>1</v>
      </c>
      <c r="G205">
        <v>1075</v>
      </c>
      <c r="H205">
        <v>2</v>
      </c>
      <c r="I205" t="s">
        <v>365</v>
      </c>
      <c r="J205" t="s">
        <v>366</v>
      </c>
      <c r="K205" t="s">
        <v>367</v>
      </c>
      <c r="L205">
        <v>1368</v>
      </c>
      <c r="N205">
        <v>1011</v>
      </c>
      <c r="O205" t="s">
        <v>328</v>
      </c>
      <c r="P205" t="s">
        <v>328</v>
      </c>
      <c r="Q205">
        <v>1</v>
      </c>
      <c r="W205">
        <v>0</v>
      </c>
      <c r="X205">
        <v>322366203</v>
      </c>
      <c r="Y205">
        <f>(AT205*1.1)</f>
        <v>2.5299999999999998</v>
      </c>
      <c r="AA205">
        <v>0</v>
      </c>
      <c r="AB205">
        <v>1308.57</v>
      </c>
      <c r="AC205">
        <v>616.66</v>
      </c>
      <c r="AD205">
        <v>0</v>
      </c>
      <c r="AE205">
        <v>0</v>
      </c>
      <c r="AF205">
        <v>83.1</v>
      </c>
      <c r="AG205">
        <v>12.62</v>
      </c>
      <c r="AH205">
        <v>0</v>
      </c>
      <c r="AI205">
        <v>1</v>
      </c>
      <c r="AJ205">
        <v>15.04</v>
      </c>
      <c r="AK205">
        <v>46.67</v>
      </c>
      <c r="AL205">
        <v>1</v>
      </c>
      <c r="AM205">
        <v>2</v>
      </c>
      <c r="AN205">
        <v>0</v>
      </c>
      <c r="AO205">
        <v>1</v>
      </c>
      <c r="AP205">
        <v>1</v>
      </c>
      <c r="AQ205">
        <v>0</v>
      </c>
      <c r="AR205">
        <v>0</v>
      </c>
      <c r="AS205" t="s">
        <v>4</v>
      </c>
      <c r="AT205">
        <v>2.2999999999999998</v>
      </c>
      <c r="AU205" t="s">
        <v>368</v>
      </c>
      <c r="AV205">
        <v>0</v>
      </c>
      <c r="AW205">
        <v>2</v>
      </c>
      <c r="AX205">
        <v>70337019</v>
      </c>
      <c r="AY205">
        <v>1</v>
      </c>
      <c r="AZ205">
        <v>0</v>
      </c>
      <c r="BA205">
        <v>203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V205">
        <v>0</v>
      </c>
      <c r="CW205">
        <f>ROUND(Y205*Source!I147*DO205,9)</f>
        <v>0</v>
      </c>
      <c r="CX205">
        <f>ROUND(Y205*Source!I147,9)</f>
        <v>45.54</v>
      </c>
      <c r="CY205">
        <f>AB205</f>
        <v>1308.57</v>
      </c>
      <c r="CZ205">
        <f>AF205</f>
        <v>83.1</v>
      </c>
      <c r="DA205">
        <f>AJ205</f>
        <v>15.04</v>
      </c>
      <c r="DB205">
        <f>ROUND((ROUND(AT205*CZ205,2)*1.1),6)</f>
        <v>210.24299999999999</v>
      </c>
      <c r="DC205">
        <f>ROUND((ROUND(AT205*AG205,2)*1.1),6)</f>
        <v>31.933</v>
      </c>
      <c r="DD205" t="s">
        <v>4</v>
      </c>
      <c r="DE205" t="s">
        <v>4</v>
      </c>
      <c r="DF205">
        <f t="shared" si="75"/>
        <v>0</v>
      </c>
      <c r="DG205">
        <f>ROUND(ROUND(AF205*AJ205,2)*CX205,2)</f>
        <v>56916.800000000003</v>
      </c>
      <c r="DH205">
        <f>ROUND(ROUND(AG205*AK205,2)*CX205,2)</f>
        <v>26822.15</v>
      </c>
      <c r="DI205">
        <f t="shared" si="72"/>
        <v>0</v>
      </c>
      <c r="DJ205">
        <f>DG205</f>
        <v>56916.800000000003</v>
      </c>
      <c r="DK205">
        <v>0</v>
      </c>
      <c r="DL205" t="s">
        <v>4</v>
      </c>
      <c r="DM205">
        <v>0</v>
      </c>
      <c r="DN205" t="s">
        <v>4</v>
      </c>
      <c r="DO205">
        <v>0</v>
      </c>
    </row>
    <row r="206" spans="1:119">
      <c r="A206">
        <f>ROW(Source!A147)</f>
        <v>147</v>
      </c>
      <c r="B206">
        <v>70335976</v>
      </c>
      <c r="C206">
        <v>70337017</v>
      </c>
      <c r="D206">
        <v>69334001</v>
      </c>
      <c r="E206">
        <v>1</v>
      </c>
      <c r="F206">
        <v>1</v>
      </c>
      <c r="G206">
        <v>1075</v>
      </c>
      <c r="H206">
        <v>3</v>
      </c>
      <c r="I206" t="s">
        <v>447</v>
      </c>
      <c r="J206" t="s">
        <v>448</v>
      </c>
      <c r="K206" t="s">
        <v>449</v>
      </c>
      <c r="L206">
        <v>1348</v>
      </c>
      <c r="N206">
        <v>1009</v>
      </c>
      <c r="O206" t="s">
        <v>94</v>
      </c>
      <c r="P206" t="s">
        <v>94</v>
      </c>
      <c r="Q206">
        <v>1000</v>
      </c>
      <c r="W206">
        <v>0</v>
      </c>
      <c r="X206">
        <v>-1311406928</v>
      </c>
      <c r="Y206">
        <f>(AT206*1)</f>
        <v>1.9800000000000002E-2</v>
      </c>
      <c r="AA206">
        <v>94782.35</v>
      </c>
      <c r="AB206">
        <v>0</v>
      </c>
      <c r="AC206">
        <v>0</v>
      </c>
      <c r="AD206">
        <v>0</v>
      </c>
      <c r="AE206">
        <v>10907.06</v>
      </c>
      <c r="AF206">
        <v>0</v>
      </c>
      <c r="AG206">
        <v>0</v>
      </c>
      <c r="AH206">
        <v>0</v>
      </c>
      <c r="AI206">
        <v>8.69</v>
      </c>
      <c r="AJ206">
        <v>1</v>
      </c>
      <c r="AK206">
        <v>1</v>
      </c>
      <c r="AL206">
        <v>1</v>
      </c>
      <c r="AM206">
        <v>2</v>
      </c>
      <c r="AN206">
        <v>0</v>
      </c>
      <c r="AO206">
        <v>1</v>
      </c>
      <c r="AP206">
        <v>1</v>
      </c>
      <c r="AQ206">
        <v>0</v>
      </c>
      <c r="AR206">
        <v>0</v>
      </c>
      <c r="AS206" t="s">
        <v>4</v>
      </c>
      <c r="AT206">
        <v>1.9800000000000002E-2</v>
      </c>
      <c r="AU206" t="s">
        <v>25</v>
      </c>
      <c r="AV206">
        <v>0</v>
      </c>
      <c r="AW206">
        <v>2</v>
      </c>
      <c r="AX206">
        <v>70337020</v>
      </c>
      <c r="AY206">
        <v>1</v>
      </c>
      <c r="AZ206">
        <v>0</v>
      </c>
      <c r="BA206">
        <v>204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V206">
        <v>0</v>
      </c>
      <c r="CW206">
        <v>0</v>
      </c>
      <c r="CX206">
        <f>ROUND(Y206*Source!I147,9)</f>
        <v>0.35639999999999999</v>
      </c>
      <c r="CY206">
        <f>AA206</f>
        <v>94782.35</v>
      </c>
      <c r="CZ206">
        <f>AE206</f>
        <v>10907.06</v>
      </c>
      <c r="DA206">
        <f>AI206</f>
        <v>8.69</v>
      </c>
      <c r="DB206">
        <f>ROUND((ROUND(AT206*CZ206,2)*1),6)</f>
        <v>215.96</v>
      </c>
      <c r="DC206">
        <f>ROUND((ROUND(AT206*AG206,2)*1),6)</f>
        <v>0</v>
      </c>
      <c r="DD206" t="s">
        <v>4</v>
      </c>
      <c r="DE206" t="s">
        <v>4</v>
      </c>
      <c r="DF206">
        <f>ROUND(ROUND(AE206*AI206,2)*CX206,2)</f>
        <v>33780.43</v>
      </c>
      <c r="DG206">
        <f t="shared" ref="DG206:DG216" si="76">ROUND(ROUND(AF206,2)*CX206,2)</f>
        <v>0</v>
      </c>
      <c r="DH206">
        <f t="shared" ref="DH206:DH216" si="77">ROUND(ROUND(AG206,2)*CX206,2)</f>
        <v>0</v>
      </c>
      <c r="DI206">
        <f t="shared" si="72"/>
        <v>0</v>
      </c>
      <c r="DJ206">
        <f>DF206</f>
        <v>33780.43</v>
      </c>
      <c r="DK206">
        <v>0</v>
      </c>
      <c r="DL206" t="s">
        <v>4</v>
      </c>
      <c r="DM206">
        <v>0</v>
      </c>
      <c r="DN206" t="s">
        <v>4</v>
      </c>
      <c r="DO206">
        <v>0</v>
      </c>
    </row>
    <row r="207" spans="1:119">
      <c r="A207">
        <f>ROW(Source!A147)</f>
        <v>147</v>
      </c>
      <c r="B207">
        <v>70335976</v>
      </c>
      <c r="C207">
        <v>70337017</v>
      </c>
      <c r="D207">
        <v>69334069</v>
      </c>
      <c r="E207">
        <v>1</v>
      </c>
      <c r="F207">
        <v>1</v>
      </c>
      <c r="G207">
        <v>1075</v>
      </c>
      <c r="H207">
        <v>3</v>
      </c>
      <c r="I207" t="s">
        <v>254</v>
      </c>
      <c r="J207" t="s">
        <v>257</v>
      </c>
      <c r="K207" t="s">
        <v>255</v>
      </c>
      <c r="L207">
        <v>1327</v>
      </c>
      <c r="N207">
        <v>1005</v>
      </c>
      <c r="O207" t="s">
        <v>256</v>
      </c>
      <c r="P207" t="s">
        <v>256</v>
      </c>
      <c r="Q207">
        <v>1</v>
      </c>
      <c r="W207">
        <v>0</v>
      </c>
      <c r="X207">
        <v>-997109208</v>
      </c>
      <c r="Y207">
        <f>(AT207*1)</f>
        <v>100</v>
      </c>
      <c r="AA207">
        <v>420.19</v>
      </c>
      <c r="AB207">
        <v>0</v>
      </c>
      <c r="AC207">
        <v>0</v>
      </c>
      <c r="AD207">
        <v>0</v>
      </c>
      <c r="AE207">
        <v>31.01</v>
      </c>
      <c r="AF207">
        <v>0</v>
      </c>
      <c r="AG207">
        <v>0</v>
      </c>
      <c r="AH207">
        <v>0</v>
      </c>
      <c r="AI207">
        <v>13.55</v>
      </c>
      <c r="AJ207">
        <v>1</v>
      </c>
      <c r="AK207">
        <v>1</v>
      </c>
      <c r="AL207">
        <v>1</v>
      </c>
      <c r="AM207">
        <v>0</v>
      </c>
      <c r="AN207">
        <v>0</v>
      </c>
      <c r="AO207">
        <v>0</v>
      </c>
      <c r="AP207">
        <v>1</v>
      </c>
      <c r="AQ207">
        <v>0</v>
      </c>
      <c r="AR207">
        <v>0</v>
      </c>
      <c r="AS207" t="s">
        <v>4</v>
      </c>
      <c r="AT207">
        <v>100</v>
      </c>
      <c r="AU207" t="s">
        <v>25</v>
      </c>
      <c r="AV207">
        <v>0</v>
      </c>
      <c r="AW207">
        <v>1</v>
      </c>
      <c r="AX207">
        <v>-1</v>
      </c>
      <c r="AY207">
        <v>0</v>
      </c>
      <c r="AZ207">
        <v>0</v>
      </c>
      <c r="BA207" t="s">
        <v>4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V207">
        <v>0</v>
      </c>
      <c r="CW207">
        <v>0</v>
      </c>
      <c r="CX207">
        <f>ROUND(Y207*Source!I147,9)</f>
        <v>1800</v>
      </c>
      <c r="CY207">
        <f>AA207</f>
        <v>420.19</v>
      </c>
      <c r="CZ207">
        <f>AE207</f>
        <v>31.01</v>
      </c>
      <c r="DA207">
        <f>AI207</f>
        <v>13.55</v>
      </c>
      <c r="DB207">
        <f>ROUND((ROUND(AT207*CZ207,2)*1),6)</f>
        <v>3101</v>
      </c>
      <c r="DC207">
        <f>ROUND((ROUND(AT207*AG207,2)*1),6)</f>
        <v>0</v>
      </c>
      <c r="DD207" t="s">
        <v>4</v>
      </c>
      <c r="DE207" t="s">
        <v>4</v>
      </c>
      <c r="DF207">
        <f>ROUND(ROUND(AE207*AI207,2)*CX207,2)</f>
        <v>756342</v>
      </c>
      <c r="DG207">
        <f t="shared" si="76"/>
        <v>0</v>
      </c>
      <c r="DH207">
        <f t="shared" si="77"/>
        <v>0</v>
      </c>
      <c r="DI207">
        <f t="shared" si="72"/>
        <v>0</v>
      </c>
      <c r="DJ207">
        <f>DF207</f>
        <v>756342</v>
      </c>
      <c r="DK207">
        <v>0</v>
      </c>
      <c r="DL207" t="s">
        <v>4</v>
      </c>
      <c r="DM207">
        <v>0</v>
      </c>
      <c r="DN207" t="s">
        <v>4</v>
      </c>
      <c r="DO207">
        <v>0</v>
      </c>
    </row>
    <row r="208" spans="1:119">
      <c r="A208">
        <f>ROW(Source!A147)</f>
        <v>147</v>
      </c>
      <c r="B208">
        <v>70335976</v>
      </c>
      <c r="C208">
        <v>70337017</v>
      </c>
      <c r="D208">
        <v>69351871</v>
      </c>
      <c r="E208">
        <v>1</v>
      </c>
      <c r="F208">
        <v>1</v>
      </c>
      <c r="G208">
        <v>1075</v>
      </c>
      <c r="H208">
        <v>3</v>
      </c>
      <c r="I208" t="s">
        <v>450</v>
      </c>
      <c r="J208" t="s">
        <v>451</v>
      </c>
      <c r="K208" t="s">
        <v>452</v>
      </c>
      <c r="L208">
        <v>1355</v>
      </c>
      <c r="N208">
        <v>1010</v>
      </c>
      <c r="O208" t="s">
        <v>139</v>
      </c>
      <c r="P208" t="s">
        <v>139</v>
      </c>
      <c r="Q208">
        <v>100</v>
      </c>
      <c r="W208">
        <v>0</v>
      </c>
      <c r="X208">
        <v>-1261005723</v>
      </c>
      <c r="Y208">
        <f>(AT208*1)</f>
        <v>3.41</v>
      </c>
      <c r="AA208">
        <v>1774.03</v>
      </c>
      <c r="AB208">
        <v>0</v>
      </c>
      <c r="AC208">
        <v>0</v>
      </c>
      <c r="AD208">
        <v>0</v>
      </c>
      <c r="AE208">
        <v>222.31</v>
      </c>
      <c r="AF208">
        <v>0</v>
      </c>
      <c r="AG208">
        <v>0</v>
      </c>
      <c r="AH208">
        <v>0</v>
      </c>
      <c r="AI208">
        <v>7.98</v>
      </c>
      <c r="AJ208">
        <v>1</v>
      </c>
      <c r="AK208">
        <v>1</v>
      </c>
      <c r="AL208">
        <v>1</v>
      </c>
      <c r="AM208">
        <v>2</v>
      </c>
      <c r="AN208">
        <v>0</v>
      </c>
      <c r="AO208">
        <v>1</v>
      </c>
      <c r="AP208">
        <v>1</v>
      </c>
      <c r="AQ208">
        <v>0</v>
      </c>
      <c r="AR208">
        <v>0</v>
      </c>
      <c r="AS208" t="s">
        <v>4</v>
      </c>
      <c r="AT208">
        <v>3.41</v>
      </c>
      <c r="AU208" t="s">
        <v>25</v>
      </c>
      <c r="AV208">
        <v>0</v>
      </c>
      <c r="AW208">
        <v>2</v>
      </c>
      <c r="AX208">
        <v>70337021</v>
      </c>
      <c r="AY208">
        <v>1</v>
      </c>
      <c r="AZ208">
        <v>0</v>
      </c>
      <c r="BA208">
        <v>205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V208">
        <v>0</v>
      </c>
      <c r="CW208">
        <v>0</v>
      </c>
      <c r="CX208">
        <f>ROUND(Y208*Source!I147,9)</f>
        <v>61.38</v>
      </c>
      <c r="CY208">
        <f>AA208</f>
        <v>1774.03</v>
      </c>
      <c r="CZ208">
        <f>AE208</f>
        <v>222.31</v>
      </c>
      <c r="DA208">
        <f>AI208</f>
        <v>7.98</v>
      </c>
      <c r="DB208">
        <f>ROUND((ROUND(AT208*CZ208,2)*1),6)</f>
        <v>758.08</v>
      </c>
      <c r="DC208">
        <f>ROUND((ROUND(AT208*AG208,2)*1),6)</f>
        <v>0</v>
      </c>
      <c r="DD208" t="s">
        <v>4</v>
      </c>
      <c r="DE208" t="s">
        <v>4</v>
      </c>
      <c r="DF208">
        <f>ROUND(ROUND(AE208*AI208,2)*CX208,2)</f>
        <v>108889.96</v>
      </c>
      <c r="DG208">
        <f t="shared" si="76"/>
        <v>0</v>
      </c>
      <c r="DH208">
        <f t="shared" si="77"/>
        <v>0</v>
      </c>
      <c r="DI208">
        <f t="shared" si="72"/>
        <v>0</v>
      </c>
      <c r="DJ208">
        <f>DF208</f>
        <v>108889.96</v>
      </c>
      <c r="DK208">
        <v>0</v>
      </c>
      <c r="DL208" t="s">
        <v>4</v>
      </c>
      <c r="DM208">
        <v>0</v>
      </c>
      <c r="DN208" t="s">
        <v>4</v>
      </c>
      <c r="DO208">
        <v>0</v>
      </c>
    </row>
    <row r="209" spans="1:119">
      <c r="A209">
        <f>ROW(Source!A150)</f>
        <v>150</v>
      </c>
      <c r="B209">
        <v>70335979</v>
      </c>
      <c r="C209">
        <v>70337205</v>
      </c>
      <c r="D209">
        <v>69275358</v>
      </c>
      <c r="E209">
        <v>1075</v>
      </c>
      <c r="F209">
        <v>1</v>
      </c>
      <c r="G209">
        <v>1075</v>
      </c>
      <c r="H209">
        <v>1</v>
      </c>
      <c r="I209" t="s">
        <v>322</v>
      </c>
      <c r="J209" t="s">
        <v>4</v>
      </c>
      <c r="K209" t="s">
        <v>323</v>
      </c>
      <c r="L209">
        <v>1191</v>
      </c>
      <c r="N209">
        <v>1013</v>
      </c>
      <c r="O209" t="s">
        <v>324</v>
      </c>
      <c r="P209" t="s">
        <v>324</v>
      </c>
      <c r="Q209">
        <v>1</v>
      </c>
      <c r="W209">
        <v>0</v>
      </c>
      <c r="X209">
        <v>476480486</v>
      </c>
      <c r="Y209">
        <f>(AT209*1.1)</f>
        <v>64.570000000000007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1</v>
      </c>
      <c r="AJ209">
        <v>1</v>
      </c>
      <c r="AK209">
        <v>1</v>
      </c>
      <c r="AL209">
        <v>1</v>
      </c>
      <c r="AM209">
        <v>-2</v>
      </c>
      <c r="AN209">
        <v>0</v>
      </c>
      <c r="AO209">
        <v>1</v>
      </c>
      <c r="AP209">
        <v>1</v>
      </c>
      <c r="AQ209">
        <v>0</v>
      </c>
      <c r="AR209">
        <v>0</v>
      </c>
      <c r="AS209" t="s">
        <v>4</v>
      </c>
      <c r="AT209">
        <v>58.7</v>
      </c>
      <c r="AU209" t="s">
        <v>26</v>
      </c>
      <c r="AV209">
        <v>1</v>
      </c>
      <c r="AW209">
        <v>2</v>
      </c>
      <c r="AX209">
        <v>70337206</v>
      </c>
      <c r="AY209">
        <v>1</v>
      </c>
      <c r="AZ209">
        <v>0</v>
      </c>
      <c r="BA209">
        <v>207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U209">
        <f>ROUND(AT209*Source!I150*AH209*AL209,2)</f>
        <v>0</v>
      </c>
      <c r="CV209">
        <f>ROUND(Y209*Source!I150,9)</f>
        <v>37.450600000000001</v>
      </c>
      <c r="CW209">
        <v>0</v>
      </c>
      <c r="CX209">
        <f>ROUND(Y209*Source!I150,9)</f>
        <v>37.450600000000001</v>
      </c>
      <c r="CY209">
        <f>AD209</f>
        <v>0</v>
      </c>
      <c r="CZ209">
        <f>AH209</f>
        <v>0</v>
      </c>
      <c r="DA209">
        <f>AL209</f>
        <v>1</v>
      </c>
      <c r="DB209">
        <f>ROUND((ROUND(AT209*CZ209,2)*1.1),6)</f>
        <v>0</v>
      </c>
      <c r="DC209">
        <f>ROUND((ROUND(AT209*AG209,2)*1.1),6)</f>
        <v>0</v>
      </c>
      <c r="DD209" t="s">
        <v>4</v>
      </c>
      <c r="DE209" t="s">
        <v>4</v>
      </c>
      <c r="DF209">
        <f t="shared" ref="DF209:DF218" si="78">ROUND(ROUND(AE209,2)*CX209,2)</f>
        <v>0</v>
      </c>
      <c r="DG209">
        <f t="shared" si="76"/>
        <v>0</v>
      </c>
      <c r="DH209">
        <f t="shared" si="77"/>
        <v>0</v>
      </c>
      <c r="DI209">
        <f t="shared" si="72"/>
        <v>0</v>
      </c>
      <c r="DJ209">
        <f>DI209</f>
        <v>0</v>
      </c>
      <c r="DK209">
        <v>0</v>
      </c>
      <c r="DL209" t="s">
        <v>4</v>
      </c>
      <c r="DM209">
        <v>0</v>
      </c>
      <c r="DN209" t="s">
        <v>4</v>
      </c>
      <c r="DO209">
        <v>0</v>
      </c>
    </row>
    <row r="210" spans="1:119">
      <c r="A210">
        <f>ROW(Source!A150)</f>
        <v>150</v>
      </c>
      <c r="B210">
        <v>70335979</v>
      </c>
      <c r="C210">
        <v>70337205</v>
      </c>
      <c r="D210">
        <v>69364211</v>
      </c>
      <c r="E210">
        <v>1</v>
      </c>
      <c r="F210">
        <v>1</v>
      </c>
      <c r="G210">
        <v>1075</v>
      </c>
      <c r="H210">
        <v>2</v>
      </c>
      <c r="I210" t="s">
        <v>420</v>
      </c>
      <c r="J210" t="s">
        <v>421</v>
      </c>
      <c r="K210" t="s">
        <v>422</v>
      </c>
      <c r="L210">
        <v>1368</v>
      </c>
      <c r="N210">
        <v>1011</v>
      </c>
      <c r="O210" t="s">
        <v>328</v>
      </c>
      <c r="P210" t="s">
        <v>328</v>
      </c>
      <c r="Q210">
        <v>1</v>
      </c>
      <c r="W210">
        <v>0</v>
      </c>
      <c r="X210">
        <v>-1854754343</v>
      </c>
      <c r="Y210">
        <f>(AT210*1.1)</f>
        <v>17.600000000000001</v>
      </c>
      <c r="AA210">
        <v>0</v>
      </c>
      <c r="AB210">
        <v>7.11</v>
      </c>
      <c r="AC210">
        <v>0</v>
      </c>
      <c r="AD210">
        <v>0</v>
      </c>
      <c r="AE210">
        <v>0</v>
      </c>
      <c r="AF210">
        <v>7.11</v>
      </c>
      <c r="AG210">
        <v>0</v>
      </c>
      <c r="AH210">
        <v>0</v>
      </c>
      <c r="AI210">
        <v>1</v>
      </c>
      <c r="AJ210">
        <v>1</v>
      </c>
      <c r="AK210">
        <v>1</v>
      </c>
      <c r="AL210">
        <v>1</v>
      </c>
      <c r="AM210">
        <v>-2</v>
      </c>
      <c r="AN210">
        <v>0</v>
      </c>
      <c r="AO210">
        <v>1</v>
      </c>
      <c r="AP210">
        <v>1</v>
      </c>
      <c r="AQ210">
        <v>0</v>
      </c>
      <c r="AR210">
        <v>0</v>
      </c>
      <c r="AS210" t="s">
        <v>4</v>
      </c>
      <c r="AT210">
        <v>16</v>
      </c>
      <c r="AU210" t="s">
        <v>368</v>
      </c>
      <c r="AV210">
        <v>0</v>
      </c>
      <c r="AW210">
        <v>2</v>
      </c>
      <c r="AX210">
        <v>70337207</v>
      </c>
      <c r="AY210">
        <v>1</v>
      </c>
      <c r="AZ210">
        <v>0</v>
      </c>
      <c r="BA210">
        <v>208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CV210">
        <v>0</v>
      </c>
      <c r="CW210">
        <f>ROUND(Y210*Source!I150*DO210,9)</f>
        <v>0</v>
      </c>
      <c r="CX210">
        <f>ROUND(Y210*Source!I150,9)</f>
        <v>10.208</v>
      </c>
      <c r="CY210">
        <f>AB210</f>
        <v>7.11</v>
      </c>
      <c r="CZ210">
        <f>AF210</f>
        <v>7.11</v>
      </c>
      <c r="DA210">
        <f>AJ210</f>
        <v>1</v>
      </c>
      <c r="DB210">
        <f>ROUND((ROUND(AT210*CZ210,2)*1.1),6)</f>
        <v>125.136</v>
      </c>
      <c r="DC210">
        <f>ROUND((ROUND(AT210*AG210,2)*1.1),6)</f>
        <v>0</v>
      </c>
      <c r="DD210" t="s">
        <v>4</v>
      </c>
      <c r="DE210" t="s">
        <v>4</v>
      </c>
      <c r="DF210">
        <f t="shared" si="78"/>
        <v>0</v>
      </c>
      <c r="DG210">
        <f t="shared" si="76"/>
        <v>72.58</v>
      </c>
      <c r="DH210">
        <f t="shared" si="77"/>
        <v>0</v>
      </c>
      <c r="DI210">
        <f t="shared" si="72"/>
        <v>0</v>
      </c>
      <c r="DJ210">
        <f>DG210</f>
        <v>72.58</v>
      </c>
      <c r="DK210">
        <v>0</v>
      </c>
      <c r="DL210" t="s">
        <v>4</v>
      </c>
      <c r="DM210">
        <v>0</v>
      </c>
      <c r="DN210" t="s">
        <v>4</v>
      </c>
      <c r="DO210">
        <v>0</v>
      </c>
    </row>
    <row r="211" spans="1:119">
      <c r="A211">
        <f>ROW(Source!A150)</f>
        <v>150</v>
      </c>
      <c r="B211">
        <v>70335979</v>
      </c>
      <c r="C211">
        <v>70337205</v>
      </c>
      <c r="D211">
        <v>69364509</v>
      </c>
      <c r="E211">
        <v>1</v>
      </c>
      <c r="F211">
        <v>1</v>
      </c>
      <c r="G211">
        <v>1075</v>
      </c>
      <c r="H211">
        <v>2</v>
      </c>
      <c r="I211" t="s">
        <v>365</v>
      </c>
      <c r="J211" t="s">
        <v>366</v>
      </c>
      <c r="K211" t="s">
        <v>367</v>
      </c>
      <c r="L211">
        <v>1368</v>
      </c>
      <c r="N211">
        <v>1011</v>
      </c>
      <c r="O211" t="s">
        <v>328</v>
      </c>
      <c r="P211" t="s">
        <v>328</v>
      </c>
      <c r="Q211">
        <v>1</v>
      </c>
      <c r="W211">
        <v>0</v>
      </c>
      <c r="X211">
        <v>322366203</v>
      </c>
      <c r="Y211">
        <f>(AT211*1.1)</f>
        <v>2.0570000000000004</v>
      </c>
      <c r="AA211">
        <v>0</v>
      </c>
      <c r="AB211">
        <v>83.1</v>
      </c>
      <c r="AC211">
        <v>12.62</v>
      </c>
      <c r="AD211">
        <v>0</v>
      </c>
      <c r="AE211">
        <v>0</v>
      </c>
      <c r="AF211">
        <v>83.1</v>
      </c>
      <c r="AG211">
        <v>12.62</v>
      </c>
      <c r="AH211">
        <v>0</v>
      </c>
      <c r="AI211">
        <v>1</v>
      </c>
      <c r="AJ211">
        <v>1</v>
      </c>
      <c r="AK211">
        <v>1</v>
      </c>
      <c r="AL211">
        <v>1</v>
      </c>
      <c r="AM211">
        <v>-2</v>
      </c>
      <c r="AN211">
        <v>0</v>
      </c>
      <c r="AO211">
        <v>1</v>
      </c>
      <c r="AP211">
        <v>1</v>
      </c>
      <c r="AQ211">
        <v>0</v>
      </c>
      <c r="AR211">
        <v>0</v>
      </c>
      <c r="AS211" t="s">
        <v>4</v>
      </c>
      <c r="AT211">
        <v>1.87</v>
      </c>
      <c r="AU211" t="s">
        <v>368</v>
      </c>
      <c r="AV211">
        <v>0</v>
      </c>
      <c r="AW211">
        <v>2</v>
      </c>
      <c r="AX211">
        <v>70337208</v>
      </c>
      <c r="AY211">
        <v>1</v>
      </c>
      <c r="AZ211">
        <v>0</v>
      </c>
      <c r="BA211">
        <v>209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CV211">
        <v>0</v>
      </c>
      <c r="CW211">
        <f>ROUND(Y211*Source!I150*DO211,9)</f>
        <v>0</v>
      </c>
      <c r="CX211">
        <f>ROUND(Y211*Source!I150,9)</f>
        <v>1.19306</v>
      </c>
      <c r="CY211">
        <f>AB211</f>
        <v>83.1</v>
      </c>
      <c r="CZ211">
        <f>AF211</f>
        <v>83.1</v>
      </c>
      <c r="DA211">
        <f>AJ211</f>
        <v>1</v>
      </c>
      <c r="DB211">
        <f>ROUND((ROUND(AT211*CZ211,2)*1.1),6)</f>
        <v>170.94</v>
      </c>
      <c r="DC211">
        <f>ROUND((ROUND(AT211*AG211,2)*1.1),6)</f>
        <v>25.96</v>
      </c>
      <c r="DD211" t="s">
        <v>4</v>
      </c>
      <c r="DE211" t="s">
        <v>4</v>
      </c>
      <c r="DF211">
        <f t="shared" si="78"/>
        <v>0</v>
      </c>
      <c r="DG211">
        <f t="shared" si="76"/>
        <v>99.14</v>
      </c>
      <c r="DH211">
        <f t="shared" si="77"/>
        <v>15.06</v>
      </c>
      <c r="DI211">
        <f t="shared" si="72"/>
        <v>0</v>
      </c>
      <c r="DJ211">
        <f>DG211</f>
        <v>99.14</v>
      </c>
      <c r="DK211">
        <v>0</v>
      </c>
      <c r="DL211" t="s">
        <v>4</v>
      </c>
      <c r="DM211">
        <v>0</v>
      </c>
      <c r="DN211" t="s">
        <v>4</v>
      </c>
      <c r="DO211">
        <v>0</v>
      </c>
    </row>
    <row r="212" spans="1:119">
      <c r="A212">
        <f>ROW(Source!A150)</f>
        <v>150</v>
      </c>
      <c r="B212">
        <v>70335979</v>
      </c>
      <c r="C212">
        <v>70337205</v>
      </c>
      <c r="D212">
        <v>69334593</v>
      </c>
      <c r="E212">
        <v>1</v>
      </c>
      <c r="F212">
        <v>1</v>
      </c>
      <c r="G212">
        <v>1075</v>
      </c>
      <c r="H212">
        <v>3</v>
      </c>
      <c r="I212" t="s">
        <v>423</v>
      </c>
      <c r="J212" t="s">
        <v>424</v>
      </c>
      <c r="K212" t="s">
        <v>425</v>
      </c>
      <c r="L212">
        <v>1348</v>
      </c>
      <c r="N212">
        <v>1009</v>
      </c>
      <c r="O212" t="s">
        <v>94</v>
      </c>
      <c r="P212" t="s">
        <v>94</v>
      </c>
      <c r="Q212">
        <v>1000</v>
      </c>
      <c r="W212">
        <v>0</v>
      </c>
      <c r="X212">
        <v>1439823937</v>
      </c>
      <c r="Y212">
        <f>(AT212*1)</f>
        <v>3.7399999999999998E-3</v>
      </c>
      <c r="AA212">
        <v>332.74</v>
      </c>
      <c r="AB212">
        <v>0</v>
      </c>
      <c r="AC212">
        <v>0</v>
      </c>
      <c r="AD212">
        <v>0</v>
      </c>
      <c r="AE212">
        <v>332.74</v>
      </c>
      <c r="AF212">
        <v>0</v>
      </c>
      <c r="AG212">
        <v>0</v>
      </c>
      <c r="AH212">
        <v>0</v>
      </c>
      <c r="AI212">
        <v>1</v>
      </c>
      <c r="AJ212">
        <v>1</v>
      </c>
      <c r="AK212">
        <v>1</v>
      </c>
      <c r="AL212">
        <v>1</v>
      </c>
      <c r="AM212">
        <v>-2</v>
      </c>
      <c r="AN212">
        <v>0</v>
      </c>
      <c r="AO212">
        <v>1</v>
      </c>
      <c r="AP212">
        <v>1</v>
      </c>
      <c r="AQ212">
        <v>0</v>
      </c>
      <c r="AR212">
        <v>0</v>
      </c>
      <c r="AS212" t="s">
        <v>4</v>
      </c>
      <c r="AT212">
        <v>3.7399999999999998E-3</v>
      </c>
      <c r="AU212" t="s">
        <v>25</v>
      </c>
      <c r="AV212">
        <v>0</v>
      </c>
      <c r="AW212">
        <v>2</v>
      </c>
      <c r="AX212">
        <v>70337209</v>
      </c>
      <c r="AY212">
        <v>1</v>
      </c>
      <c r="AZ212">
        <v>0</v>
      </c>
      <c r="BA212">
        <v>210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CV212">
        <v>0</v>
      </c>
      <c r="CW212">
        <v>0</v>
      </c>
      <c r="CX212">
        <f>ROUND(Y212*Source!I150,9)</f>
        <v>2.1692E-3</v>
      </c>
      <c r="CY212">
        <f>AA212</f>
        <v>332.74</v>
      </c>
      <c r="CZ212">
        <f>AE212</f>
        <v>332.74</v>
      </c>
      <c r="DA212">
        <f>AI212</f>
        <v>1</v>
      </c>
      <c r="DB212">
        <f>ROUND((ROUND(AT212*CZ212,2)*1),6)</f>
        <v>1.24</v>
      </c>
      <c r="DC212">
        <f>ROUND((ROUND(AT212*AG212,2)*1),6)</f>
        <v>0</v>
      </c>
      <c r="DD212" t="s">
        <v>4</v>
      </c>
      <c r="DE212" t="s">
        <v>4</v>
      </c>
      <c r="DF212">
        <f t="shared" si="78"/>
        <v>0.72</v>
      </c>
      <c r="DG212">
        <f t="shared" si="76"/>
        <v>0</v>
      </c>
      <c r="DH212">
        <f t="shared" si="77"/>
        <v>0</v>
      </c>
      <c r="DI212">
        <f t="shared" si="72"/>
        <v>0</v>
      </c>
      <c r="DJ212">
        <f>DF212</f>
        <v>0.72</v>
      </c>
      <c r="DK212">
        <v>0</v>
      </c>
      <c r="DL212" t="s">
        <v>4</v>
      </c>
      <c r="DM212">
        <v>0</v>
      </c>
      <c r="DN212" t="s">
        <v>4</v>
      </c>
      <c r="DO212">
        <v>0</v>
      </c>
    </row>
    <row r="213" spans="1:119">
      <c r="A213">
        <f>ROW(Source!A150)</f>
        <v>150</v>
      </c>
      <c r="B213">
        <v>70335979</v>
      </c>
      <c r="C213">
        <v>70337205</v>
      </c>
      <c r="D213">
        <v>69334884</v>
      </c>
      <c r="E213">
        <v>1</v>
      </c>
      <c r="F213">
        <v>1</v>
      </c>
      <c r="G213">
        <v>1075</v>
      </c>
      <c r="H213">
        <v>3</v>
      </c>
      <c r="I213" t="s">
        <v>426</v>
      </c>
      <c r="J213" t="s">
        <v>427</v>
      </c>
      <c r="K213" t="s">
        <v>428</v>
      </c>
      <c r="L213">
        <v>1348</v>
      </c>
      <c r="N213">
        <v>1009</v>
      </c>
      <c r="O213" t="s">
        <v>94</v>
      </c>
      <c r="P213" t="s">
        <v>94</v>
      </c>
      <c r="Q213">
        <v>1000</v>
      </c>
      <c r="W213">
        <v>0</v>
      </c>
      <c r="X213">
        <v>1421148395</v>
      </c>
      <c r="Y213">
        <f>(AT213*1)</f>
        <v>1.49E-3</v>
      </c>
      <c r="AA213">
        <v>8596.85</v>
      </c>
      <c r="AB213">
        <v>0</v>
      </c>
      <c r="AC213">
        <v>0</v>
      </c>
      <c r="AD213">
        <v>0</v>
      </c>
      <c r="AE213">
        <v>8596.85</v>
      </c>
      <c r="AF213">
        <v>0</v>
      </c>
      <c r="AG213">
        <v>0</v>
      </c>
      <c r="AH213">
        <v>0</v>
      </c>
      <c r="AI213">
        <v>1</v>
      </c>
      <c r="AJ213">
        <v>1</v>
      </c>
      <c r="AK213">
        <v>1</v>
      </c>
      <c r="AL213">
        <v>1</v>
      </c>
      <c r="AM213">
        <v>-2</v>
      </c>
      <c r="AN213">
        <v>0</v>
      </c>
      <c r="AO213">
        <v>1</v>
      </c>
      <c r="AP213">
        <v>1</v>
      </c>
      <c r="AQ213">
        <v>0</v>
      </c>
      <c r="AR213">
        <v>0</v>
      </c>
      <c r="AS213" t="s">
        <v>4</v>
      </c>
      <c r="AT213">
        <v>1.49E-3</v>
      </c>
      <c r="AU213" t="s">
        <v>25</v>
      </c>
      <c r="AV213">
        <v>0</v>
      </c>
      <c r="AW213">
        <v>2</v>
      </c>
      <c r="AX213">
        <v>70337210</v>
      </c>
      <c r="AY213">
        <v>1</v>
      </c>
      <c r="AZ213">
        <v>0</v>
      </c>
      <c r="BA213">
        <v>211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CV213">
        <v>0</v>
      </c>
      <c r="CW213">
        <v>0</v>
      </c>
      <c r="CX213">
        <f>ROUND(Y213*Source!I150,9)</f>
        <v>8.6419999999999997E-4</v>
      </c>
      <c r="CY213">
        <f>AA213</f>
        <v>8596.85</v>
      </c>
      <c r="CZ213">
        <f>AE213</f>
        <v>8596.85</v>
      </c>
      <c r="DA213">
        <f>AI213</f>
        <v>1</v>
      </c>
      <c r="DB213">
        <f>ROUND((ROUND(AT213*CZ213,2)*1),6)</f>
        <v>12.81</v>
      </c>
      <c r="DC213">
        <f>ROUND((ROUND(AT213*AG213,2)*1),6)</f>
        <v>0</v>
      </c>
      <c r="DD213" t="s">
        <v>4</v>
      </c>
      <c r="DE213" t="s">
        <v>4</v>
      </c>
      <c r="DF213">
        <f t="shared" si="78"/>
        <v>7.43</v>
      </c>
      <c r="DG213">
        <f t="shared" si="76"/>
        <v>0</v>
      </c>
      <c r="DH213">
        <f t="shared" si="77"/>
        <v>0</v>
      </c>
      <c r="DI213">
        <f t="shared" si="72"/>
        <v>0</v>
      </c>
      <c r="DJ213">
        <f>DF213</f>
        <v>7.43</v>
      </c>
      <c r="DK213">
        <v>0</v>
      </c>
      <c r="DL213" t="s">
        <v>4</v>
      </c>
      <c r="DM213">
        <v>0</v>
      </c>
      <c r="DN213" t="s">
        <v>4</v>
      </c>
      <c r="DO213">
        <v>0</v>
      </c>
    </row>
    <row r="214" spans="1:119">
      <c r="A214">
        <f>ROW(Source!A150)</f>
        <v>150</v>
      </c>
      <c r="B214">
        <v>70335979</v>
      </c>
      <c r="C214">
        <v>70337205</v>
      </c>
      <c r="D214">
        <v>69333842</v>
      </c>
      <c r="E214">
        <v>1</v>
      </c>
      <c r="F214">
        <v>1</v>
      </c>
      <c r="G214">
        <v>1075</v>
      </c>
      <c r="H214">
        <v>3</v>
      </c>
      <c r="I214" t="s">
        <v>429</v>
      </c>
      <c r="J214" t="s">
        <v>430</v>
      </c>
      <c r="K214" t="s">
        <v>431</v>
      </c>
      <c r="L214">
        <v>1354</v>
      </c>
      <c r="N214">
        <v>1010</v>
      </c>
      <c r="O214" t="s">
        <v>134</v>
      </c>
      <c r="P214" t="s">
        <v>134</v>
      </c>
      <c r="Q214">
        <v>1</v>
      </c>
      <c r="W214">
        <v>0</v>
      </c>
      <c r="X214">
        <v>-635373413</v>
      </c>
      <c r="Y214">
        <f>(AT214*1)</f>
        <v>528</v>
      </c>
      <c r="AA214">
        <v>3.86</v>
      </c>
      <c r="AB214">
        <v>0</v>
      </c>
      <c r="AC214">
        <v>0</v>
      </c>
      <c r="AD214">
        <v>0</v>
      </c>
      <c r="AE214">
        <v>3.86</v>
      </c>
      <c r="AF214">
        <v>0</v>
      </c>
      <c r="AG214">
        <v>0</v>
      </c>
      <c r="AH214">
        <v>0</v>
      </c>
      <c r="AI214">
        <v>1</v>
      </c>
      <c r="AJ214">
        <v>1</v>
      </c>
      <c r="AK214">
        <v>1</v>
      </c>
      <c r="AL214">
        <v>1</v>
      </c>
      <c r="AM214">
        <v>-2</v>
      </c>
      <c r="AN214">
        <v>0</v>
      </c>
      <c r="AO214">
        <v>1</v>
      </c>
      <c r="AP214">
        <v>1</v>
      </c>
      <c r="AQ214">
        <v>0</v>
      </c>
      <c r="AR214">
        <v>0</v>
      </c>
      <c r="AS214" t="s">
        <v>4</v>
      </c>
      <c r="AT214">
        <v>528</v>
      </c>
      <c r="AU214" t="s">
        <v>25</v>
      </c>
      <c r="AV214">
        <v>0</v>
      </c>
      <c r="AW214">
        <v>2</v>
      </c>
      <c r="AX214">
        <v>70337211</v>
      </c>
      <c r="AY214">
        <v>1</v>
      </c>
      <c r="AZ214">
        <v>0</v>
      </c>
      <c r="BA214">
        <v>212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CV214">
        <v>0</v>
      </c>
      <c r="CW214">
        <v>0</v>
      </c>
      <c r="CX214">
        <f>ROUND(Y214*Source!I150,9)</f>
        <v>306.24</v>
      </c>
      <c r="CY214">
        <f>AA214</f>
        <v>3.86</v>
      </c>
      <c r="CZ214">
        <f>AE214</f>
        <v>3.86</v>
      </c>
      <c r="DA214">
        <f>AI214</f>
        <v>1</v>
      </c>
      <c r="DB214">
        <f>ROUND((ROUND(AT214*CZ214,2)*1),6)</f>
        <v>2038.08</v>
      </c>
      <c r="DC214">
        <f>ROUND((ROUND(AT214*AG214,2)*1),6)</f>
        <v>0</v>
      </c>
      <c r="DD214" t="s">
        <v>4</v>
      </c>
      <c r="DE214" t="s">
        <v>4</v>
      </c>
      <c r="DF214">
        <f t="shared" si="78"/>
        <v>1182.0899999999999</v>
      </c>
      <c r="DG214">
        <f t="shared" si="76"/>
        <v>0</v>
      </c>
      <c r="DH214">
        <f t="shared" si="77"/>
        <v>0</v>
      </c>
      <c r="DI214">
        <f t="shared" si="72"/>
        <v>0</v>
      </c>
      <c r="DJ214">
        <f>DF214</f>
        <v>1182.0899999999999</v>
      </c>
      <c r="DK214">
        <v>0</v>
      </c>
      <c r="DL214" t="s">
        <v>4</v>
      </c>
      <c r="DM214">
        <v>0</v>
      </c>
      <c r="DN214" t="s">
        <v>4</v>
      </c>
      <c r="DO214">
        <v>0</v>
      </c>
    </row>
    <row r="215" spans="1:119">
      <c r="A215">
        <f>ROW(Source!A150)</f>
        <v>150</v>
      </c>
      <c r="B215">
        <v>70335979</v>
      </c>
      <c r="C215">
        <v>70337205</v>
      </c>
      <c r="D215">
        <v>69334017</v>
      </c>
      <c r="E215">
        <v>1</v>
      </c>
      <c r="F215">
        <v>1</v>
      </c>
      <c r="G215">
        <v>1075</v>
      </c>
      <c r="H215">
        <v>3</v>
      </c>
      <c r="I215" t="s">
        <v>432</v>
      </c>
      <c r="J215" t="s">
        <v>433</v>
      </c>
      <c r="K215" t="s">
        <v>434</v>
      </c>
      <c r="L215">
        <v>1348</v>
      </c>
      <c r="N215">
        <v>1009</v>
      </c>
      <c r="O215" t="s">
        <v>94</v>
      </c>
      <c r="P215" t="s">
        <v>94</v>
      </c>
      <c r="Q215">
        <v>1000</v>
      </c>
      <c r="W215">
        <v>0</v>
      </c>
      <c r="X215">
        <v>1146664825</v>
      </c>
      <c r="Y215">
        <f>(AT215*1)</f>
        <v>7.7999999999999996E-3</v>
      </c>
      <c r="AA215">
        <v>11242.42</v>
      </c>
      <c r="AB215">
        <v>0</v>
      </c>
      <c r="AC215">
        <v>0</v>
      </c>
      <c r="AD215">
        <v>0</v>
      </c>
      <c r="AE215">
        <v>11242.42</v>
      </c>
      <c r="AF215">
        <v>0</v>
      </c>
      <c r="AG215">
        <v>0</v>
      </c>
      <c r="AH215">
        <v>0</v>
      </c>
      <c r="AI215">
        <v>1</v>
      </c>
      <c r="AJ215">
        <v>1</v>
      </c>
      <c r="AK215">
        <v>1</v>
      </c>
      <c r="AL215">
        <v>1</v>
      </c>
      <c r="AM215">
        <v>-2</v>
      </c>
      <c r="AN215">
        <v>0</v>
      </c>
      <c r="AO215">
        <v>1</v>
      </c>
      <c r="AP215">
        <v>1</v>
      </c>
      <c r="AQ215">
        <v>0</v>
      </c>
      <c r="AR215">
        <v>0</v>
      </c>
      <c r="AS215" t="s">
        <v>4</v>
      </c>
      <c r="AT215">
        <v>7.7999999999999996E-3</v>
      </c>
      <c r="AU215" t="s">
        <v>25</v>
      </c>
      <c r="AV215">
        <v>0</v>
      </c>
      <c r="AW215">
        <v>2</v>
      </c>
      <c r="AX215">
        <v>70337212</v>
      </c>
      <c r="AY215">
        <v>1</v>
      </c>
      <c r="AZ215">
        <v>0</v>
      </c>
      <c r="BA215">
        <v>213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CV215">
        <v>0</v>
      </c>
      <c r="CW215">
        <v>0</v>
      </c>
      <c r="CX215">
        <f>ROUND(Y215*Source!I150,9)</f>
        <v>4.5240000000000002E-3</v>
      </c>
      <c r="CY215">
        <f>AA215</f>
        <v>11242.42</v>
      </c>
      <c r="CZ215">
        <f>AE215</f>
        <v>11242.42</v>
      </c>
      <c r="DA215">
        <f>AI215</f>
        <v>1</v>
      </c>
      <c r="DB215">
        <f>ROUND((ROUND(AT215*CZ215,2)*1),6)</f>
        <v>87.69</v>
      </c>
      <c r="DC215">
        <f>ROUND((ROUND(AT215*AG215,2)*1),6)</f>
        <v>0</v>
      </c>
      <c r="DD215" t="s">
        <v>4</v>
      </c>
      <c r="DE215" t="s">
        <v>4</v>
      </c>
      <c r="DF215">
        <f t="shared" si="78"/>
        <v>50.86</v>
      </c>
      <c r="DG215">
        <f t="shared" si="76"/>
        <v>0</v>
      </c>
      <c r="DH215">
        <f t="shared" si="77"/>
        <v>0</v>
      </c>
      <c r="DI215">
        <f t="shared" si="72"/>
        <v>0</v>
      </c>
      <c r="DJ215">
        <f>DF215</f>
        <v>50.86</v>
      </c>
      <c r="DK215">
        <v>0</v>
      </c>
      <c r="DL215" t="s">
        <v>4</v>
      </c>
      <c r="DM215">
        <v>0</v>
      </c>
      <c r="DN215" t="s">
        <v>4</v>
      </c>
      <c r="DO215">
        <v>0</v>
      </c>
    </row>
    <row r="216" spans="1:119">
      <c r="A216">
        <f>ROW(Source!A151)</f>
        <v>151</v>
      </c>
      <c r="B216">
        <v>70335976</v>
      </c>
      <c r="C216">
        <v>70337205</v>
      </c>
      <c r="D216">
        <v>69275358</v>
      </c>
      <c r="E216">
        <v>1075</v>
      </c>
      <c r="F216">
        <v>1</v>
      </c>
      <c r="G216">
        <v>1075</v>
      </c>
      <c r="H216">
        <v>1</v>
      </c>
      <c r="I216" t="s">
        <v>322</v>
      </c>
      <c r="J216" t="s">
        <v>4</v>
      </c>
      <c r="K216" t="s">
        <v>323</v>
      </c>
      <c r="L216">
        <v>1191</v>
      </c>
      <c r="N216">
        <v>1013</v>
      </c>
      <c r="O216" t="s">
        <v>324</v>
      </c>
      <c r="P216" t="s">
        <v>324</v>
      </c>
      <c r="Q216">
        <v>1</v>
      </c>
      <c r="W216">
        <v>0</v>
      </c>
      <c r="X216">
        <v>476480486</v>
      </c>
      <c r="Y216">
        <f>(AT216*1.1)</f>
        <v>64.570000000000007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1</v>
      </c>
      <c r="AJ216">
        <v>1</v>
      </c>
      <c r="AK216">
        <v>1</v>
      </c>
      <c r="AL216">
        <v>1</v>
      </c>
      <c r="AM216">
        <v>-2</v>
      </c>
      <c r="AN216">
        <v>0</v>
      </c>
      <c r="AO216">
        <v>1</v>
      </c>
      <c r="AP216">
        <v>1</v>
      </c>
      <c r="AQ216">
        <v>0</v>
      </c>
      <c r="AR216">
        <v>0</v>
      </c>
      <c r="AS216" t="s">
        <v>4</v>
      </c>
      <c r="AT216">
        <v>58.7</v>
      </c>
      <c r="AU216" t="s">
        <v>26</v>
      </c>
      <c r="AV216">
        <v>1</v>
      </c>
      <c r="AW216">
        <v>2</v>
      </c>
      <c r="AX216">
        <v>70337206</v>
      </c>
      <c r="AY216">
        <v>1</v>
      </c>
      <c r="AZ216">
        <v>0</v>
      </c>
      <c r="BA216">
        <v>215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CU216">
        <f>ROUND(AT216*Source!I151*AH216*AL216,2)</f>
        <v>0</v>
      </c>
      <c r="CV216">
        <f>ROUND(Y216*Source!I151,9)</f>
        <v>37.450600000000001</v>
      </c>
      <c r="CW216">
        <v>0</v>
      </c>
      <c r="CX216">
        <f>ROUND(Y216*Source!I151,9)</f>
        <v>37.450600000000001</v>
      </c>
      <c r="CY216">
        <f>AD216</f>
        <v>0</v>
      </c>
      <c r="CZ216">
        <f>AH216</f>
        <v>0</v>
      </c>
      <c r="DA216">
        <f>AL216</f>
        <v>1</v>
      </c>
      <c r="DB216">
        <f>ROUND((ROUND(AT216*CZ216,2)*1.1),6)</f>
        <v>0</v>
      </c>
      <c r="DC216">
        <f>ROUND((ROUND(AT216*AG216,2)*1.1),6)</f>
        <v>0</v>
      </c>
      <c r="DD216" t="s">
        <v>4</v>
      </c>
      <c r="DE216" t="s">
        <v>4</v>
      </c>
      <c r="DF216">
        <f t="shared" si="78"/>
        <v>0</v>
      </c>
      <c r="DG216">
        <f t="shared" si="76"/>
        <v>0</v>
      </c>
      <c r="DH216">
        <f t="shared" si="77"/>
        <v>0</v>
      </c>
      <c r="DI216">
        <f t="shared" si="72"/>
        <v>0</v>
      </c>
      <c r="DJ216">
        <f>DI216</f>
        <v>0</v>
      </c>
      <c r="DK216">
        <v>0</v>
      </c>
      <c r="DL216" t="s">
        <v>4</v>
      </c>
      <c r="DM216">
        <v>0</v>
      </c>
      <c r="DN216" t="s">
        <v>4</v>
      </c>
      <c r="DO216">
        <v>0</v>
      </c>
    </row>
    <row r="217" spans="1:119">
      <c r="A217">
        <f>ROW(Source!A151)</f>
        <v>151</v>
      </c>
      <c r="B217">
        <v>70335976</v>
      </c>
      <c r="C217">
        <v>70337205</v>
      </c>
      <c r="D217">
        <v>69364211</v>
      </c>
      <c r="E217">
        <v>1</v>
      </c>
      <c r="F217">
        <v>1</v>
      </c>
      <c r="G217">
        <v>1075</v>
      </c>
      <c r="H217">
        <v>2</v>
      </c>
      <c r="I217" t="s">
        <v>420</v>
      </c>
      <c r="J217" t="s">
        <v>421</v>
      </c>
      <c r="K217" t="s">
        <v>422</v>
      </c>
      <c r="L217">
        <v>1368</v>
      </c>
      <c r="N217">
        <v>1011</v>
      </c>
      <c r="O217" t="s">
        <v>328</v>
      </c>
      <c r="P217" t="s">
        <v>328</v>
      </c>
      <c r="Q217">
        <v>1</v>
      </c>
      <c r="W217">
        <v>0</v>
      </c>
      <c r="X217">
        <v>-1854754343</v>
      </c>
      <c r="Y217">
        <f>(AT217*1.1)</f>
        <v>17.600000000000001</v>
      </c>
      <c r="AA217">
        <v>0</v>
      </c>
      <c r="AB217">
        <v>91.04</v>
      </c>
      <c r="AC217">
        <v>0</v>
      </c>
      <c r="AD217">
        <v>0</v>
      </c>
      <c r="AE217">
        <v>0</v>
      </c>
      <c r="AF217">
        <v>7.11</v>
      </c>
      <c r="AG217">
        <v>0</v>
      </c>
      <c r="AH217">
        <v>0</v>
      </c>
      <c r="AI217">
        <v>1</v>
      </c>
      <c r="AJ217">
        <v>11.78</v>
      </c>
      <c r="AK217">
        <v>46.67</v>
      </c>
      <c r="AL217">
        <v>1</v>
      </c>
      <c r="AM217">
        <v>2</v>
      </c>
      <c r="AN217">
        <v>0</v>
      </c>
      <c r="AO217">
        <v>1</v>
      </c>
      <c r="AP217">
        <v>1</v>
      </c>
      <c r="AQ217">
        <v>0</v>
      </c>
      <c r="AR217">
        <v>0</v>
      </c>
      <c r="AS217" t="s">
        <v>4</v>
      </c>
      <c r="AT217">
        <v>16</v>
      </c>
      <c r="AU217" t="s">
        <v>368</v>
      </c>
      <c r="AV217">
        <v>0</v>
      </c>
      <c r="AW217">
        <v>2</v>
      </c>
      <c r="AX217">
        <v>70337207</v>
      </c>
      <c r="AY217">
        <v>1</v>
      </c>
      <c r="AZ217">
        <v>0</v>
      </c>
      <c r="BA217">
        <v>216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CV217">
        <v>0</v>
      </c>
      <c r="CW217">
        <f>ROUND(Y217*Source!I151*DO217,9)</f>
        <v>0</v>
      </c>
      <c r="CX217">
        <f>ROUND(Y217*Source!I151,9)</f>
        <v>10.208</v>
      </c>
      <c r="CY217">
        <f>AB217</f>
        <v>91.04</v>
      </c>
      <c r="CZ217">
        <f>AF217</f>
        <v>7.11</v>
      </c>
      <c r="DA217">
        <f>AJ217</f>
        <v>11.78</v>
      </c>
      <c r="DB217">
        <f>ROUND((ROUND(AT217*CZ217,2)*1.1),6)</f>
        <v>125.136</v>
      </c>
      <c r="DC217">
        <f>ROUND((ROUND(AT217*AG217,2)*1.1),6)</f>
        <v>0</v>
      </c>
      <c r="DD217" t="s">
        <v>4</v>
      </c>
      <c r="DE217" t="s">
        <v>4</v>
      </c>
      <c r="DF217">
        <f t="shared" si="78"/>
        <v>0</v>
      </c>
      <c r="DG217">
        <f>ROUND(ROUND(AF217*AJ217,2)*CX217,2)</f>
        <v>855.02</v>
      </c>
      <c r="DH217">
        <f>ROUND(ROUND(AG217*AK217,2)*CX217,2)</f>
        <v>0</v>
      </c>
      <c r="DI217">
        <f t="shared" si="72"/>
        <v>0</v>
      </c>
      <c r="DJ217">
        <f>DG217</f>
        <v>855.02</v>
      </c>
      <c r="DK217">
        <v>0</v>
      </c>
      <c r="DL217" t="s">
        <v>4</v>
      </c>
      <c r="DM217">
        <v>0</v>
      </c>
      <c r="DN217" t="s">
        <v>4</v>
      </c>
      <c r="DO217">
        <v>0</v>
      </c>
    </row>
    <row r="218" spans="1:119">
      <c r="A218">
        <f>ROW(Source!A151)</f>
        <v>151</v>
      </c>
      <c r="B218">
        <v>70335976</v>
      </c>
      <c r="C218">
        <v>70337205</v>
      </c>
      <c r="D218">
        <v>69364509</v>
      </c>
      <c r="E218">
        <v>1</v>
      </c>
      <c r="F218">
        <v>1</v>
      </c>
      <c r="G218">
        <v>1075</v>
      </c>
      <c r="H218">
        <v>2</v>
      </c>
      <c r="I218" t="s">
        <v>365</v>
      </c>
      <c r="J218" t="s">
        <v>366</v>
      </c>
      <c r="K218" t="s">
        <v>367</v>
      </c>
      <c r="L218">
        <v>1368</v>
      </c>
      <c r="N218">
        <v>1011</v>
      </c>
      <c r="O218" t="s">
        <v>328</v>
      </c>
      <c r="P218" t="s">
        <v>328</v>
      </c>
      <c r="Q218">
        <v>1</v>
      </c>
      <c r="W218">
        <v>0</v>
      </c>
      <c r="X218">
        <v>322366203</v>
      </c>
      <c r="Y218">
        <f>(AT218*1.1)</f>
        <v>2.0570000000000004</v>
      </c>
      <c r="AA218">
        <v>0</v>
      </c>
      <c r="AB218">
        <v>1358.56</v>
      </c>
      <c r="AC218">
        <v>640.22</v>
      </c>
      <c r="AD218">
        <v>0</v>
      </c>
      <c r="AE218">
        <v>0</v>
      </c>
      <c r="AF218">
        <v>83.1</v>
      </c>
      <c r="AG218">
        <v>12.62</v>
      </c>
      <c r="AH218">
        <v>0</v>
      </c>
      <c r="AI218">
        <v>1</v>
      </c>
      <c r="AJ218">
        <v>15.04</v>
      </c>
      <c r="AK218">
        <v>46.67</v>
      </c>
      <c r="AL218">
        <v>1</v>
      </c>
      <c r="AM218">
        <v>2</v>
      </c>
      <c r="AN218">
        <v>0</v>
      </c>
      <c r="AO218">
        <v>1</v>
      </c>
      <c r="AP218">
        <v>1</v>
      </c>
      <c r="AQ218">
        <v>0</v>
      </c>
      <c r="AR218">
        <v>0</v>
      </c>
      <c r="AS218" t="s">
        <v>4</v>
      </c>
      <c r="AT218">
        <v>1.87</v>
      </c>
      <c r="AU218" t="s">
        <v>368</v>
      </c>
      <c r="AV218">
        <v>0</v>
      </c>
      <c r="AW218">
        <v>2</v>
      </c>
      <c r="AX218">
        <v>70337208</v>
      </c>
      <c r="AY218">
        <v>1</v>
      </c>
      <c r="AZ218">
        <v>0</v>
      </c>
      <c r="BA218">
        <v>217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CV218">
        <v>0</v>
      </c>
      <c r="CW218">
        <f>ROUND(Y218*Source!I151*DO218,9)</f>
        <v>0</v>
      </c>
      <c r="CX218">
        <f>ROUND(Y218*Source!I151,9)</f>
        <v>1.19306</v>
      </c>
      <c r="CY218">
        <f>AB218</f>
        <v>1358.56</v>
      </c>
      <c r="CZ218">
        <f>AF218</f>
        <v>83.1</v>
      </c>
      <c r="DA218">
        <f>AJ218</f>
        <v>15.04</v>
      </c>
      <c r="DB218">
        <f>ROUND((ROUND(AT218*CZ218,2)*1.1),6)</f>
        <v>170.94</v>
      </c>
      <c r="DC218">
        <f>ROUND((ROUND(AT218*AG218,2)*1.1),6)</f>
        <v>25.96</v>
      </c>
      <c r="DD218" t="s">
        <v>4</v>
      </c>
      <c r="DE218" t="s">
        <v>4</v>
      </c>
      <c r="DF218">
        <f t="shared" si="78"/>
        <v>0</v>
      </c>
      <c r="DG218">
        <f>ROUND(ROUND(AF218*AJ218,2)*CX218,2)</f>
        <v>1491.11</v>
      </c>
      <c r="DH218">
        <f>ROUND(ROUND(AG218*AK218,2)*CX218,2)</f>
        <v>702.69</v>
      </c>
      <c r="DI218">
        <f t="shared" si="72"/>
        <v>0</v>
      </c>
      <c r="DJ218">
        <f>DG218</f>
        <v>1491.11</v>
      </c>
      <c r="DK218">
        <v>0</v>
      </c>
      <c r="DL218" t="s">
        <v>4</v>
      </c>
      <c r="DM218">
        <v>0</v>
      </c>
      <c r="DN218" t="s">
        <v>4</v>
      </c>
      <c r="DO218">
        <v>0</v>
      </c>
    </row>
    <row r="219" spans="1:119">
      <c r="A219">
        <f>ROW(Source!A151)</f>
        <v>151</v>
      </c>
      <c r="B219">
        <v>70335976</v>
      </c>
      <c r="C219">
        <v>70337205</v>
      </c>
      <c r="D219">
        <v>69334593</v>
      </c>
      <c r="E219">
        <v>1</v>
      </c>
      <c r="F219">
        <v>1</v>
      </c>
      <c r="G219">
        <v>1075</v>
      </c>
      <c r="H219">
        <v>3</v>
      </c>
      <c r="I219" t="s">
        <v>423</v>
      </c>
      <c r="J219" t="s">
        <v>424</v>
      </c>
      <c r="K219" t="s">
        <v>425</v>
      </c>
      <c r="L219">
        <v>1348</v>
      </c>
      <c r="N219">
        <v>1009</v>
      </c>
      <c r="O219" t="s">
        <v>94</v>
      </c>
      <c r="P219" t="s">
        <v>94</v>
      </c>
      <c r="Q219">
        <v>1000</v>
      </c>
      <c r="W219">
        <v>0</v>
      </c>
      <c r="X219">
        <v>1439823937</v>
      </c>
      <c r="Y219">
        <f>(AT219*1)</f>
        <v>3.7399999999999998E-3</v>
      </c>
      <c r="AA219">
        <v>7160.56</v>
      </c>
      <c r="AB219">
        <v>0</v>
      </c>
      <c r="AC219">
        <v>0</v>
      </c>
      <c r="AD219">
        <v>0</v>
      </c>
      <c r="AE219">
        <v>332.74</v>
      </c>
      <c r="AF219">
        <v>0</v>
      </c>
      <c r="AG219">
        <v>0</v>
      </c>
      <c r="AH219">
        <v>0</v>
      </c>
      <c r="AI219">
        <v>21.52</v>
      </c>
      <c r="AJ219">
        <v>1</v>
      </c>
      <c r="AK219">
        <v>1</v>
      </c>
      <c r="AL219">
        <v>1</v>
      </c>
      <c r="AM219">
        <v>2</v>
      </c>
      <c r="AN219">
        <v>0</v>
      </c>
      <c r="AO219">
        <v>1</v>
      </c>
      <c r="AP219">
        <v>1</v>
      </c>
      <c r="AQ219">
        <v>0</v>
      </c>
      <c r="AR219">
        <v>0</v>
      </c>
      <c r="AS219" t="s">
        <v>4</v>
      </c>
      <c r="AT219">
        <v>3.7399999999999998E-3</v>
      </c>
      <c r="AU219" t="s">
        <v>25</v>
      </c>
      <c r="AV219">
        <v>0</v>
      </c>
      <c r="AW219">
        <v>2</v>
      </c>
      <c r="AX219">
        <v>70337209</v>
      </c>
      <c r="AY219">
        <v>1</v>
      </c>
      <c r="AZ219">
        <v>0</v>
      </c>
      <c r="BA219">
        <v>218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CV219">
        <v>0</v>
      </c>
      <c r="CW219">
        <v>0</v>
      </c>
      <c r="CX219">
        <f>ROUND(Y219*Source!I151,9)</f>
        <v>2.1692E-3</v>
      </c>
      <c r="CY219">
        <f>AA219</f>
        <v>7160.56</v>
      </c>
      <c r="CZ219">
        <f>AE219</f>
        <v>332.74</v>
      </c>
      <c r="DA219">
        <f>AI219</f>
        <v>21.52</v>
      </c>
      <c r="DB219">
        <f>ROUND((ROUND(AT219*CZ219,2)*1),6)</f>
        <v>1.24</v>
      </c>
      <c r="DC219">
        <f>ROUND((ROUND(AT219*AG219,2)*1),6)</f>
        <v>0</v>
      </c>
      <c r="DD219" t="s">
        <v>4</v>
      </c>
      <c r="DE219" t="s">
        <v>4</v>
      </c>
      <c r="DF219">
        <f>ROUND(ROUND(AE219*AI219,2)*CX219,2)</f>
        <v>15.53</v>
      </c>
      <c r="DG219">
        <f t="shared" ref="DG219:DG230" si="79">ROUND(ROUND(AF219,2)*CX219,2)</f>
        <v>0</v>
      </c>
      <c r="DH219">
        <f t="shared" ref="DH219:DH230" si="80">ROUND(ROUND(AG219,2)*CX219,2)</f>
        <v>0</v>
      </c>
      <c r="DI219">
        <f t="shared" si="72"/>
        <v>0</v>
      </c>
      <c r="DJ219">
        <f>DF219</f>
        <v>15.53</v>
      </c>
      <c r="DK219">
        <v>0</v>
      </c>
      <c r="DL219" t="s">
        <v>4</v>
      </c>
      <c r="DM219">
        <v>0</v>
      </c>
      <c r="DN219" t="s">
        <v>4</v>
      </c>
      <c r="DO219">
        <v>0</v>
      </c>
    </row>
    <row r="220" spans="1:119">
      <c r="A220">
        <f>ROW(Source!A151)</f>
        <v>151</v>
      </c>
      <c r="B220">
        <v>70335976</v>
      </c>
      <c r="C220">
        <v>70337205</v>
      </c>
      <c r="D220">
        <v>69334884</v>
      </c>
      <c r="E220">
        <v>1</v>
      </c>
      <c r="F220">
        <v>1</v>
      </c>
      <c r="G220">
        <v>1075</v>
      </c>
      <c r="H220">
        <v>3</v>
      </c>
      <c r="I220" t="s">
        <v>426</v>
      </c>
      <c r="J220" t="s">
        <v>427</v>
      </c>
      <c r="K220" t="s">
        <v>428</v>
      </c>
      <c r="L220">
        <v>1348</v>
      </c>
      <c r="N220">
        <v>1009</v>
      </c>
      <c r="O220" t="s">
        <v>94</v>
      </c>
      <c r="P220" t="s">
        <v>94</v>
      </c>
      <c r="Q220">
        <v>1000</v>
      </c>
      <c r="W220">
        <v>0</v>
      </c>
      <c r="X220">
        <v>1421148395</v>
      </c>
      <c r="Y220">
        <f>(AT220*1)</f>
        <v>1.49E-3</v>
      </c>
      <c r="AA220">
        <v>157752.20000000001</v>
      </c>
      <c r="AB220">
        <v>0</v>
      </c>
      <c r="AC220">
        <v>0</v>
      </c>
      <c r="AD220">
        <v>0</v>
      </c>
      <c r="AE220">
        <v>8596.85</v>
      </c>
      <c r="AF220">
        <v>0</v>
      </c>
      <c r="AG220">
        <v>0</v>
      </c>
      <c r="AH220">
        <v>0</v>
      </c>
      <c r="AI220">
        <v>18.350000000000001</v>
      </c>
      <c r="AJ220">
        <v>1</v>
      </c>
      <c r="AK220">
        <v>1</v>
      </c>
      <c r="AL220">
        <v>1</v>
      </c>
      <c r="AM220">
        <v>2</v>
      </c>
      <c r="AN220">
        <v>0</v>
      </c>
      <c r="AO220">
        <v>1</v>
      </c>
      <c r="AP220">
        <v>1</v>
      </c>
      <c r="AQ220">
        <v>0</v>
      </c>
      <c r="AR220">
        <v>0</v>
      </c>
      <c r="AS220" t="s">
        <v>4</v>
      </c>
      <c r="AT220">
        <v>1.49E-3</v>
      </c>
      <c r="AU220" t="s">
        <v>25</v>
      </c>
      <c r="AV220">
        <v>0</v>
      </c>
      <c r="AW220">
        <v>2</v>
      </c>
      <c r="AX220">
        <v>70337210</v>
      </c>
      <c r="AY220">
        <v>1</v>
      </c>
      <c r="AZ220">
        <v>0</v>
      </c>
      <c r="BA220">
        <v>219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CV220">
        <v>0</v>
      </c>
      <c r="CW220">
        <v>0</v>
      </c>
      <c r="CX220">
        <f>ROUND(Y220*Source!I151,9)</f>
        <v>8.6419999999999997E-4</v>
      </c>
      <c r="CY220">
        <f>AA220</f>
        <v>157752.20000000001</v>
      </c>
      <c r="CZ220">
        <f>AE220</f>
        <v>8596.85</v>
      </c>
      <c r="DA220">
        <f>AI220</f>
        <v>18.350000000000001</v>
      </c>
      <c r="DB220">
        <f>ROUND((ROUND(AT220*CZ220,2)*1),6)</f>
        <v>12.81</v>
      </c>
      <c r="DC220">
        <f>ROUND((ROUND(AT220*AG220,2)*1),6)</f>
        <v>0</v>
      </c>
      <c r="DD220" t="s">
        <v>4</v>
      </c>
      <c r="DE220" t="s">
        <v>4</v>
      </c>
      <c r="DF220">
        <f>ROUND(ROUND(AE220*AI220,2)*CX220,2)</f>
        <v>136.33000000000001</v>
      </c>
      <c r="DG220">
        <f t="shared" si="79"/>
        <v>0</v>
      </c>
      <c r="DH220">
        <f t="shared" si="80"/>
        <v>0</v>
      </c>
      <c r="DI220">
        <f t="shared" si="72"/>
        <v>0</v>
      </c>
      <c r="DJ220">
        <f>DF220</f>
        <v>136.33000000000001</v>
      </c>
      <c r="DK220">
        <v>0</v>
      </c>
      <c r="DL220" t="s">
        <v>4</v>
      </c>
      <c r="DM220">
        <v>0</v>
      </c>
      <c r="DN220" t="s">
        <v>4</v>
      </c>
      <c r="DO220">
        <v>0</v>
      </c>
    </row>
    <row r="221" spans="1:119">
      <c r="A221">
        <f>ROW(Source!A151)</f>
        <v>151</v>
      </c>
      <c r="B221">
        <v>70335976</v>
      </c>
      <c r="C221">
        <v>70337205</v>
      </c>
      <c r="D221">
        <v>69333842</v>
      </c>
      <c r="E221">
        <v>1</v>
      </c>
      <c r="F221">
        <v>1</v>
      </c>
      <c r="G221">
        <v>1075</v>
      </c>
      <c r="H221">
        <v>3</v>
      </c>
      <c r="I221" t="s">
        <v>429</v>
      </c>
      <c r="J221" t="s">
        <v>430</v>
      </c>
      <c r="K221" t="s">
        <v>431</v>
      </c>
      <c r="L221">
        <v>1354</v>
      </c>
      <c r="N221">
        <v>1010</v>
      </c>
      <c r="O221" t="s">
        <v>134</v>
      </c>
      <c r="P221" t="s">
        <v>134</v>
      </c>
      <c r="Q221">
        <v>1</v>
      </c>
      <c r="W221">
        <v>0</v>
      </c>
      <c r="X221">
        <v>-635373413</v>
      </c>
      <c r="Y221">
        <f>(AT221*1)</f>
        <v>528</v>
      </c>
      <c r="AA221">
        <v>8.4499999999999993</v>
      </c>
      <c r="AB221">
        <v>0</v>
      </c>
      <c r="AC221">
        <v>0</v>
      </c>
      <c r="AD221">
        <v>0</v>
      </c>
      <c r="AE221">
        <v>3.86</v>
      </c>
      <c r="AF221">
        <v>0</v>
      </c>
      <c r="AG221">
        <v>0</v>
      </c>
      <c r="AH221">
        <v>0</v>
      </c>
      <c r="AI221">
        <v>2.19</v>
      </c>
      <c r="AJ221">
        <v>1</v>
      </c>
      <c r="AK221">
        <v>1</v>
      </c>
      <c r="AL221">
        <v>1</v>
      </c>
      <c r="AM221">
        <v>2</v>
      </c>
      <c r="AN221">
        <v>0</v>
      </c>
      <c r="AO221">
        <v>1</v>
      </c>
      <c r="AP221">
        <v>1</v>
      </c>
      <c r="AQ221">
        <v>0</v>
      </c>
      <c r="AR221">
        <v>0</v>
      </c>
      <c r="AS221" t="s">
        <v>4</v>
      </c>
      <c r="AT221">
        <v>528</v>
      </c>
      <c r="AU221" t="s">
        <v>25</v>
      </c>
      <c r="AV221">
        <v>0</v>
      </c>
      <c r="AW221">
        <v>2</v>
      </c>
      <c r="AX221">
        <v>70337211</v>
      </c>
      <c r="AY221">
        <v>1</v>
      </c>
      <c r="AZ221">
        <v>0</v>
      </c>
      <c r="BA221">
        <v>220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CV221">
        <v>0</v>
      </c>
      <c r="CW221">
        <v>0</v>
      </c>
      <c r="CX221">
        <f>ROUND(Y221*Source!I151,9)</f>
        <v>306.24</v>
      </c>
      <c r="CY221">
        <f>AA221</f>
        <v>8.4499999999999993</v>
      </c>
      <c r="CZ221">
        <f>AE221</f>
        <v>3.86</v>
      </c>
      <c r="DA221">
        <f>AI221</f>
        <v>2.19</v>
      </c>
      <c r="DB221">
        <f>ROUND((ROUND(AT221*CZ221,2)*1),6)</f>
        <v>2038.08</v>
      </c>
      <c r="DC221">
        <f>ROUND((ROUND(AT221*AG221,2)*1),6)</f>
        <v>0</v>
      </c>
      <c r="DD221" t="s">
        <v>4</v>
      </c>
      <c r="DE221" t="s">
        <v>4</v>
      </c>
      <c r="DF221">
        <f>ROUND(ROUND(AE221*AI221,2)*CX221,2)</f>
        <v>2587.73</v>
      </c>
      <c r="DG221">
        <f t="shared" si="79"/>
        <v>0</v>
      </c>
      <c r="DH221">
        <f t="shared" si="80"/>
        <v>0</v>
      </c>
      <c r="DI221">
        <f t="shared" si="72"/>
        <v>0</v>
      </c>
      <c r="DJ221">
        <f>DF221</f>
        <v>2587.73</v>
      </c>
      <c r="DK221">
        <v>0</v>
      </c>
      <c r="DL221" t="s">
        <v>4</v>
      </c>
      <c r="DM221">
        <v>0</v>
      </c>
      <c r="DN221" t="s">
        <v>4</v>
      </c>
      <c r="DO221">
        <v>0</v>
      </c>
    </row>
    <row r="222" spans="1:119">
      <c r="A222">
        <f>ROW(Source!A151)</f>
        <v>151</v>
      </c>
      <c r="B222">
        <v>70335976</v>
      </c>
      <c r="C222">
        <v>70337205</v>
      </c>
      <c r="D222">
        <v>69334017</v>
      </c>
      <c r="E222">
        <v>1</v>
      </c>
      <c r="F222">
        <v>1</v>
      </c>
      <c r="G222">
        <v>1075</v>
      </c>
      <c r="H222">
        <v>3</v>
      </c>
      <c r="I222" t="s">
        <v>432</v>
      </c>
      <c r="J222" t="s">
        <v>433</v>
      </c>
      <c r="K222" t="s">
        <v>434</v>
      </c>
      <c r="L222">
        <v>1348</v>
      </c>
      <c r="N222">
        <v>1009</v>
      </c>
      <c r="O222" t="s">
        <v>94</v>
      </c>
      <c r="P222" t="s">
        <v>94</v>
      </c>
      <c r="Q222">
        <v>1000</v>
      </c>
      <c r="W222">
        <v>0</v>
      </c>
      <c r="X222">
        <v>1146664825</v>
      </c>
      <c r="Y222">
        <f>(AT222*1)</f>
        <v>7.7999999999999996E-3</v>
      </c>
      <c r="AA222">
        <v>77797.55</v>
      </c>
      <c r="AB222">
        <v>0</v>
      </c>
      <c r="AC222">
        <v>0</v>
      </c>
      <c r="AD222">
        <v>0</v>
      </c>
      <c r="AE222">
        <v>11242.42</v>
      </c>
      <c r="AF222">
        <v>0</v>
      </c>
      <c r="AG222">
        <v>0</v>
      </c>
      <c r="AH222">
        <v>0</v>
      </c>
      <c r="AI222">
        <v>6.92</v>
      </c>
      <c r="AJ222">
        <v>1</v>
      </c>
      <c r="AK222">
        <v>1</v>
      </c>
      <c r="AL222">
        <v>1</v>
      </c>
      <c r="AM222">
        <v>2</v>
      </c>
      <c r="AN222">
        <v>0</v>
      </c>
      <c r="AO222">
        <v>1</v>
      </c>
      <c r="AP222">
        <v>1</v>
      </c>
      <c r="AQ222">
        <v>0</v>
      </c>
      <c r="AR222">
        <v>0</v>
      </c>
      <c r="AS222" t="s">
        <v>4</v>
      </c>
      <c r="AT222">
        <v>7.7999999999999996E-3</v>
      </c>
      <c r="AU222" t="s">
        <v>25</v>
      </c>
      <c r="AV222">
        <v>0</v>
      </c>
      <c r="AW222">
        <v>2</v>
      </c>
      <c r="AX222">
        <v>70337212</v>
      </c>
      <c r="AY222">
        <v>1</v>
      </c>
      <c r="AZ222">
        <v>0</v>
      </c>
      <c r="BA222">
        <v>221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CV222">
        <v>0</v>
      </c>
      <c r="CW222">
        <v>0</v>
      </c>
      <c r="CX222">
        <f>ROUND(Y222*Source!I151,9)</f>
        <v>4.5240000000000002E-3</v>
      </c>
      <c r="CY222">
        <f>AA222</f>
        <v>77797.55</v>
      </c>
      <c r="CZ222">
        <f>AE222</f>
        <v>11242.42</v>
      </c>
      <c r="DA222">
        <f>AI222</f>
        <v>6.92</v>
      </c>
      <c r="DB222">
        <f>ROUND((ROUND(AT222*CZ222,2)*1),6)</f>
        <v>87.69</v>
      </c>
      <c r="DC222">
        <f>ROUND((ROUND(AT222*AG222,2)*1),6)</f>
        <v>0</v>
      </c>
      <c r="DD222" t="s">
        <v>4</v>
      </c>
      <c r="DE222" t="s">
        <v>4</v>
      </c>
      <c r="DF222">
        <f>ROUND(ROUND(AE222*AI222,2)*CX222,2)</f>
        <v>351.96</v>
      </c>
      <c r="DG222">
        <f t="shared" si="79"/>
        <v>0</v>
      </c>
      <c r="DH222">
        <f t="shared" si="80"/>
        <v>0</v>
      </c>
      <c r="DI222">
        <f t="shared" si="72"/>
        <v>0</v>
      </c>
      <c r="DJ222">
        <f>DF222</f>
        <v>351.96</v>
      </c>
      <c r="DK222">
        <v>0</v>
      </c>
      <c r="DL222" t="s">
        <v>4</v>
      </c>
      <c r="DM222">
        <v>0</v>
      </c>
      <c r="DN222" t="s">
        <v>4</v>
      </c>
      <c r="DO222">
        <v>0</v>
      </c>
    </row>
    <row r="223" spans="1:119">
      <c r="A223">
        <f>ROW(Source!A154)</f>
        <v>154</v>
      </c>
      <c r="B223">
        <v>70335979</v>
      </c>
      <c r="C223">
        <v>70337027</v>
      </c>
      <c r="D223">
        <v>69275358</v>
      </c>
      <c r="E223">
        <v>1075</v>
      </c>
      <c r="F223">
        <v>1</v>
      </c>
      <c r="G223">
        <v>1075</v>
      </c>
      <c r="H223">
        <v>1</v>
      </c>
      <c r="I223" t="s">
        <v>322</v>
      </c>
      <c r="J223" t="s">
        <v>4</v>
      </c>
      <c r="K223" t="s">
        <v>323</v>
      </c>
      <c r="L223">
        <v>1191</v>
      </c>
      <c r="N223">
        <v>1013</v>
      </c>
      <c r="O223" t="s">
        <v>324</v>
      </c>
      <c r="P223" t="s">
        <v>324</v>
      </c>
      <c r="Q223">
        <v>1</v>
      </c>
      <c r="W223">
        <v>0</v>
      </c>
      <c r="X223">
        <v>476480486</v>
      </c>
      <c r="Y223">
        <f t="shared" ref="Y223:Y236" si="81">AT223</f>
        <v>58.7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1</v>
      </c>
      <c r="AJ223">
        <v>1</v>
      </c>
      <c r="AK223">
        <v>1</v>
      </c>
      <c r="AL223">
        <v>1</v>
      </c>
      <c r="AM223">
        <v>-2</v>
      </c>
      <c r="AN223">
        <v>0</v>
      </c>
      <c r="AO223">
        <v>1</v>
      </c>
      <c r="AP223">
        <v>1</v>
      </c>
      <c r="AQ223">
        <v>0</v>
      </c>
      <c r="AR223">
        <v>0</v>
      </c>
      <c r="AS223" t="s">
        <v>4</v>
      </c>
      <c r="AT223">
        <v>58.7</v>
      </c>
      <c r="AU223" t="s">
        <v>4</v>
      </c>
      <c r="AV223">
        <v>1</v>
      </c>
      <c r="AW223">
        <v>2</v>
      </c>
      <c r="AX223">
        <v>70337028</v>
      </c>
      <c r="AY223">
        <v>1</v>
      </c>
      <c r="AZ223">
        <v>0</v>
      </c>
      <c r="BA223">
        <v>223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CU223">
        <f>ROUND(AT223*Source!I154*AH223*AL223,2)</f>
        <v>0</v>
      </c>
      <c r="CV223">
        <f>ROUND(Y223*Source!I154,9)</f>
        <v>0</v>
      </c>
      <c r="CW223">
        <v>0</v>
      </c>
      <c r="CX223">
        <f>ROUND(Y223*Source!I154,9)</f>
        <v>0</v>
      </c>
      <c r="CY223">
        <f>AD223</f>
        <v>0</v>
      </c>
      <c r="CZ223">
        <f>AH223</f>
        <v>0</v>
      </c>
      <c r="DA223">
        <f>AL223</f>
        <v>1</v>
      </c>
      <c r="DB223">
        <f t="shared" ref="DB223:DB236" si="82">ROUND(ROUND(AT223*CZ223,2),6)</f>
        <v>0</v>
      </c>
      <c r="DC223">
        <f t="shared" ref="DC223:DC236" si="83">ROUND(ROUND(AT223*AG223,2),6)</f>
        <v>0</v>
      </c>
      <c r="DD223" t="s">
        <v>4</v>
      </c>
      <c r="DE223" t="s">
        <v>4</v>
      </c>
      <c r="DF223">
        <f t="shared" ref="DF223:DF232" si="84">ROUND(ROUND(AE223,2)*CX223,2)</f>
        <v>0</v>
      </c>
      <c r="DG223">
        <f t="shared" si="79"/>
        <v>0</v>
      </c>
      <c r="DH223">
        <f t="shared" si="80"/>
        <v>0</v>
      </c>
      <c r="DI223">
        <f t="shared" si="72"/>
        <v>0</v>
      </c>
      <c r="DJ223">
        <f>DI223</f>
        <v>0</v>
      </c>
      <c r="DK223">
        <v>0</v>
      </c>
      <c r="DL223" t="s">
        <v>4</v>
      </c>
      <c r="DM223">
        <v>0</v>
      </c>
      <c r="DN223" t="s">
        <v>4</v>
      </c>
      <c r="DO223">
        <v>0</v>
      </c>
    </row>
    <row r="224" spans="1:119">
      <c r="A224">
        <f>ROW(Source!A154)</f>
        <v>154</v>
      </c>
      <c r="B224">
        <v>70335979</v>
      </c>
      <c r="C224">
        <v>70337027</v>
      </c>
      <c r="D224">
        <v>69364211</v>
      </c>
      <c r="E224">
        <v>1</v>
      </c>
      <c r="F224">
        <v>1</v>
      </c>
      <c r="G224">
        <v>1075</v>
      </c>
      <c r="H224">
        <v>2</v>
      </c>
      <c r="I224" t="s">
        <v>420</v>
      </c>
      <c r="J224" t="s">
        <v>421</v>
      </c>
      <c r="K224" t="s">
        <v>422</v>
      </c>
      <c r="L224">
        <v>1368</v>
      </c>
      <c r="N224">
        <v>1011</v>
      </c>
      <c r="O224" t="s">
        <v>328</v>
      </c>
      <c r="P224" t="s">
        <v>328</v>
      </c>
      <c r="Q224">
        <v>1</v>
      </c>
      <c r="W224">
        <v>0</v>
      </c>
      <c r="X224">
        <v>-1854754343</v>
      </c>
      <c r="Y224">
        <f t="shared" si="81"/>
        <v>16</v>
      </c>
      <c r="AA224">
        <v>0</v>
      </c>
      <c r="AB224">
        <v>7.11</v>
      </c>
      <c r="AC224">
        <v>0</v>
      </c>
      <c r="AD224">
        <v>0</v>
      </c>
      <c r="AE224">
        <v>0</v>
      </c>
      <c r="AF224">
        <v>7.11</v>
      </c>
      <c r="AG224">
        <v>0</v>
      </c>
      <c r="AH224">
        <v>0</v>
      </c>
      <c r="AI224">
        <v>1</v>
      </c>
      <c r="AJ224">
        <v>1</v>
      </c>
      <c r="AK224">
        <v>1</v>
      </c>
      <c r="AL224">
        <v>1</v>
      </c>
      <c r="AM224">
        <v>-2</v>
      </c>
      <c r="AN224">
        <v>0</v>
      </c>
      <c r="AO224">
        <v>1</v>
      </c>
      <c r="AP224">
        <v>1</v>
      </c>
      <c r="AQ224">
        <v>0</v>
      </c>
      <c r="AR224">
        <v>0</v>
      </c>
      <c r="AS224" t="s">
        <v>4</v>
      </c>
      <c r="AT224">
        <v>16</v>
      </c>
      <c r="AU224" t="s">
        <v>4</v>
      </c>
      <c r="AV224">
        <v>0</v>
      </c>
      <c r="AW224">
        <v>2</v>
      </c>
      <c r="AX224">
        <v>70337029</v>
      </c>
      <c r="AY224">
        <v>1</v>
      </c>
      <c r="AZ224">
        <v>0</v>
      </c>
      <c r="BA224">
        <v>224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CV224">
        <v>0</v>
      </c>
      <c r="CW224">
        <f>ROUND(Y224*Source!I154*DO224,9)</f>
        <v>0</v>
      </c>
      <c r="CX224">
        <f>ROUND(Y224*Source!I154,9)</f>
        <v>0</v>
      </c>
      <c r="CY224">
        <f>AB224</f>
        <v>7.11</v>
      </c>
      <c r="CZ224">
        <f>AF224</f>
        <v>7.11</v>
      </c>
      <c r="DA224">
        <f>AJ224</f>
        <v>1</v>
      </c>
      <c r="DB224">
        <f t="shared" si="82"/>
        <v>113.76</v>
      </c>
      <c r="DC224">
        <f t="shared" si="83"/>
        <v>0</v>
      </c>
      <c r="DD224" t="s">
        <v>4</v>
      </c>
      <c r="DE224" t="s">
        <v>4</v>
      </c>
      <c r="DF224">
        <f t="shared" si="84"/>
        <v>0</v>
      </c>
      <c r="DG224">
        <f t="shared" si="79"/>
        <v>0</v>
      </c>
      <c r="DH224">
        <f t="shared" si="80"/>
        <v>0</v>
      </c>
      <c r="DI224">
        <f t="shared" si="72"/>
        <v>0</v>
      </c>
      <c r="DJ224">
        <f>DG224</f>
        <v>0</v>
      </c>
      <c r="DK224">
        <v>0</v>
      </c>
      <c r="DL224" t="s">
        <v>4</v>
      </c>
      <c r="DM224">
        <v>0</v>
      </c>
      <c r="DN224" t="s">
        <v>4</v>
      </c>
      <c r="DO224">
        <v>0</v>
      </c>
    </row>
    <row r="225" spans="1:119">
      <c r="A225">
        <f>ROW(Source!A154)</f>
        <v>154</v>
      </c>
      <c r="B225">
        <v>70335979</v>
      </c>
      <c r="C225">
        <v>70337027</v>
      </c>
      <c r="D225">
        <v>69364509</v>
      </c>
      <c r="E225">
        <v>1</v>
      </c>
      <c r="F225">
        <v>1</v>
      </c>
      <c r="G225">
        <v>1075</v>
      </c>
      <c r="H225">
        <v>2</v>
      </c>
      <c r="I225" t="s">
        <v>365</v>
      </c>
      <c r="J225" t="s">
        <v>366</v>
      </c>
      <c r="K225" t="s">
        <v>367</v>
      </c>
      <c r="L225">
        <v>1368</v>
      </c>
      <c r="N225">
        <v>1011</v>
      </c>
      <c r="O225" t="s">
        <v>328</v>
      </c>
      <c r="P225" t="s">
        <v>328</v>
      </c>
      <c r="Q225">
        <v>1</v>
      </c>
      <c r="W225">
        <v>0</v>
      </c>
      <c r="X225">
        <v>322366203</v>
      </c>
      <c r="Y225">
        <f t="shared" si="81"/>
        <v>1.87</v>
      </c>
      <c r="AA225">
        <v>0</v>
      </c>
      <c r="AB225">
        <v>83.1</v>
      </c>
      <c r="AC225">
        <v>12.62</v>
      </c>
      <c r="AD225">
        <v>0</v>
      </c>
      <c r="AE225">
        <v>0</v>
      </c>
      <c r="AF225">
        <v>83.1</v>
      </c>
      <c r="AG225">
        <v>12.62</v>
      </c>
      <c r="AH225">
        <v>0</v>
      </c>
      <c r="AI225">
        <v>1</v>
      </c>
      <c r="AJ225">
        <v>1</v>
      </c>
      <c r="AK225">
        <v>1</v>
      </c>
      <c r="AL225">
        <v>1</v>
      </c>
      <c r="AM225">
        <v>-2</v>
      </c>
      <c r="AN225">
        <v>0</v>
      </c>
      <c r="AO225">
        <v>1</v>
      </c>
      <c r="AP225">
        <v>1</v>
      </c>
      <c r="AQ225">
        <v>0</v>
      </c>
      <c r="AR225">
        <v>0</v>
      </c>
      <c r="AS225" t="s">
        <v>4</v>
      </c>
      <c r="AT225">
        <v>1.87</v>
      </c>
      <c r="AU225" t="s">
        <v>4</v>
      </c>
      <c r="AV225">
        <v>0</v>
      </c>
      <c r="AW225">
        <v>2</v>
      </c>
      <c r="AX225">
        <v>70337030</v>
      </c>
      <c r="AY225">
        <v>1</v>
      </c>
      <c r="AZ225">
        <v>0</v>
      </c>
      <c r="BA225">
        <v>225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CV225">
        <v>0</v>
      </c>
      <c r="CW225">
        <f>ROUND(Y225*Source!I154*DO225,9)</f>
        <v>0</v>
      </c>
      <c r="CX225">
        <f>ROUND(Y225*Source!I154,9)</f>
        <v>0</v>
      </c>
      <c r="CY225">
        <f>AB225</f>
        <v>83.1</v>
      </c>
      <c r="CZ225">
        <f>AF225</f>
        <v>83.1</v>
      </c>
      <c r="DA225">
        <f>AJ225</f>
        <v>1</v>
      </c>
      <c r="DB225">
        <f t="shared" si="82"/>
        <v>155.4</v>
      </c>
      <c r="DC225">
        <f t="shared" si="83"/>
        <v>23.6</v>
      </c>
      <c r="DD225" t="s">
        <v>4</v>
      </c>
      <c r="DE225" t="s">
        <v>4</v>
      </c>
      <c r="DF225">
        <f t="shared" si="84"/>
        <v>0</v>
      </c>
      <c r="DG225">
        <f t="shared" si="79"/>
        <v>0</v>
      </c>
      <c r="DH225">
        <f t="shared" si="80"/>
        <v>0</v>
      </c>
      <c r="DI225">
        <f t="shared" si="72"/>
        <v>0</v>
      </c>
      <c r="DJ225">
        <f>DG225</f>
        <v>0</v>
      </c>
      <c r="DK225">
        <v>0</v>
      </c>
      <c r="DL225" t="s">
        <v>4</v>
      </c>
      <c r="DM225">
        <v>0</v>
      </c>
      <c r="DN225" t="s">
        <v>4</v>
      </c>
      <c r="DO225">
        <v>0</v>
      </c>
    </row>
    <row r="226" spans="1:119">
      <c r="A226">
        <f>ROW(Source!A154)</f>
        <v>154</v>
      </c>
      <c r="B226">
        <v>70335979</v>
      </c>
      <c r="C226">
        <v>70337027</v>
      </c>
      <c r="D226">
        <v>69334593</v>
      </c>
      <c r="E226">
        <v>1</v>
      </c>
      <c r="F226">
        <v>1</v>
      </c>
      <c r="G226">
        <v>1075</v>
      </c>
      <c r="H226">
        <v>3</v>
      </c>
      <c r="I226" t="s">
        <v>423</v>
      </c>
      <c r="J226" t="s">
        <v>424</v>
      </c>
      <c r="K226" t="s">
        <v>425</v>
      </c>
      <c r="L226">
        <v>1348</v>
      </c>
      <c r="N226">
        <v>1009</v>
      </c>
      <c r="O226" t="s">
        <v>94</v>
      </c>
      <c r="P226" t="s">
        <v>94</v>
      </c>
      <c r="Q226">
        <v>1000</v>
      </c>
      <c r="W226">
        <v>0</v>
      </c>
      <c r="X226">
        <v>1439823937</v>
      </c>
      <c r="Y226">
        <f t="shared" si="81"/>
        <v>3.7399999999999998E-3</v>
      </c>
      <c r="AA226">
        <v>332.74</v>
      </c>
      <c r="AB226">
        <v>0</v>
      </c>
      <c r="AC226">
        <v>0</v>
      </c>
      <c r="AD226">
        <v>0</v>
      </c>
      <c r="AE226">
        <v>332.74</v>
      </c>
      <c r="AF226">
        <v>0</v>
      </c>
      <c r="AG226">
        <v>0</v>
      </c>
      <c r="AH226">
        <v>0</v>
      </c>
      <c r="AI226">
        <v>1</v>
      </c>
      <c r="AJ226">
        <v>1</v>
      </c>
      <c r="AK226">
        <v>1</v>
      </c>
      <c r="AL226">
        <v>1</v>
      </c>
      <c r="AM226">
        <v>-2</v>
      </c>
      <c r="AN226">
        <v>0</v>
      </c>
      <c r="AO226">
        <v>1</v>
      </c>
      <c r="AP226">
        <v>1</v>
      </c>
      <c r="AQ226">
        <v>0</v>
      </c>
      <c r="AR226">
        <v>0</v>
      </c>
      <c r="AS226" t="s">
        <v>4</v>
      </c>
      <c r="AT226">
        <v>3.7399999999999998E-3</v>
      </c>
      <c r="AU226" t="s">
        <v>4</v>
      </c>
      <c r="AV226">
        <v>0</v>
      </c>
      <c r="AW226">
        <v>2</v>
      </c>
      <c r="AX226">
        <v>70337031</v>
      </c>
      <c r="AY226">
        <v>1</v>
      </c>
      <c r="AZ226">
        <v>0</v>
      </c>
      <c r="BA226">
        <v>226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CV226">
        <v>0</v>
      </c>
      <c r="CW226">
        <v>0</v>
      </c>
      <c r="CX226">
        <f>ROUND(Y226*Source!I154,9)</f>
        <v>0</v>
      </c>
      <c r="CY226">
        <f>AA226</f>
        <v>332.74</v>
      </c>
      <c r="CZ226">
        <f>AE226</f>
        <v>332.74</v>
      </c>
      <c r="DA226">
        <f>AI226</f>
        <v>1</v>
      </c>
      <c r="DB226">
        <f t="shared" si="82"/>
        <v>1.24</v>
      </c>
      <c r="DC226">
        <f t="shared" si="83"/>
        <v>0</v>
      </c>
      <c r="DD226" t="s">
        <v>4</v>
      </c>
      <c r="DE226" t="s">
        <v>4</v>
      </c>
      <c r="DF226">
        <f t="shared" si="84"/>
        <v>0</v>
      </c>
      <c r="DG226">
        <f t="shared" si="79"/>
        <v>0</v>
      </c>
      <c r="DH226">
        <f t="shared" si="80"/>
        <v>0</v>
      </c>
      <c r="DI226">
        <f t="shared" si="72"/>
        <v>0</v>
      </c>
      <c r="DJ226">
        <f>DF226</f>
        <v>0</v>
      </c>
      <c r="DK226">
        <v>0</v>
      </c>
      <c r="DL226" t="s">
        <v>4</v>
      </c>
      <c r="DM226">
        <v>0</v>
      </c>
      <c r="DN226" t="s">
        <v>4</v>
      </c>
      <c r="DO226">
        <v>0</v>
      </c>
    </row>
    <row r="227" spans="1:119">
      <c r="A227">
        <f>ROW(Source!A154)</f>
        <v>154</v>
      </c>
      <c r="B227">
        <v>70335979</v>
      </c>
      <c r="C227">
        <v>70337027</v>
      </c>
      <c r="D227">
        <v>69334884</v>
      </c>
      <c r="E227">
        <v>1</v>
      </c>
      <c r="F227">
        <v>1</v>
      </c>
      <c r="G227">
        <v>1075</v>
      </c>
      <c r="H227">
        <v>3</v>
      </c>
      <c r="I227" t="s">
        <v>426</v>
      </c>
      <c r="J227" t="s">
        <v>427</v>
      </c>
      <c r="K227" t="s">
        <v>428</v>
      </c>
      <c r="L227">
        <v>1348</v>
      </c>
      <c r="N227">
        <v>1009</v>
      </c>
      <c r="O227" t="s">
        <v>94</v>
      </c>
      <c r="P227" t="s">
        <v>94</v>
      </c>
      <c r="Q227">
        <v>1000</v>
      </c>
      <c r="W227">
        <v>0</v>
      </c>
      <c r="X227">
        <v>1421148395</v>
      </c>
      <c r="Y227">
        <f t="shared" si="81"/>
        <v>1.49E-3</v>
      </c>
      <c r="AA227">
        <v>8596.85</v>
      </c>
      <c r="AB227">
        <v>0</v>
      </c>
      <c r="AC227">
        <v>0</v>
      </c>
      <c r="AD227">
        <v>0</v>
      </c>
      <c r="AE227">
        <v>8596.85</v>
      </c>
      <c r="AF227">
        <v>0</v>
      </c>
      <c r="AG227">
        <v>0</v>
      </c>
      <c r="AH227">
        <v>0</v>
      </c>
      <c r="AI227">
        <v>1</v>
      </c>
      <c r="AJ227">
        <v>1</v>
      </c>
      <c r="AK227">
        <v>1</v>
      </c>
      <c r="AL227">
        <v>1</v>
      </c>
      <c r="AM227">
        <v>-2</v>
      </c>
      <c r="AN227">
        <v>0</v>
      </c>
      <c r="AO227">
        <v>1</v>
      </c>
      <c r="AP227">
        <v>1</v>
      </c>
      <c r="AQ227">
        <v>0</v>
      </c>
      <c r="AR227">
        <v>0</v>
      </c>
      <c r="AS227" t="s">
        <v>4</v>
      </c>
      <c r="AT227">
        <v>1.49E-3</v>
      </c>
      <c r="AU227" t="s">
        <v>4</v>
      </c>
      <c r="AV227">
        <v>0</v>
      </c>
      <c r="AW227">
        <v>2</v>
      </c>
      <c r="AX227">
        <v>70337032</v>
      </c>
      <c r="AY227">
        <v>1</v>
      </c>
      <c r="AZ227">
        <v>0</v>
      </c>
      <c r="BA227">
        <v>227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CV227">
        <v>0</v>
      </c>
      <c r="CW227">
        <v>0</v>
      </c>
      <c r="CX227">
        <f>ROUND(Y227*Source!I154,9)</f>
        <v>0</v>
      </c>
      <c r="CY227">
        <f>AA227</f>
        <v>8596.85</v>
      </c>
      <c r="CZ227">
        <f>AE227</f>
        <v>8596.85</v>
      </c>
      <c r="DA227">
        <f>AI227</f>
        <v>1</v>
      </c>
      <c r="DB227">
        <f t="shared" si="82"/>
        <v>12.81</v>
      </c>
      <c r="DC227">
        <f t="shared" si="83"/>
        <v>0</v>
      </c>
      <c r="DD227" t="s">
        <v>4</v>
      </c>
      <c r="DE227" t="s">
        <v>4</v>
      </c>
      <c r="DF227">
        <f t="shared" si="84"/>
        <v>0</v>
      </c>
      <c r="DG227">
        <f t="shared" si="79"/>
        <v>0</v>
      </c>
      <c r="DH227">
        <f t="shared" si="80"/>
        <v>0</v>
      </c>
      <c r="DI227">
        <f t="shared" si="72"/>
        <v>0</v>
      </c>
      <c r="DJ227">
        <f>DF227</f>
        <v>0</v>
      </c>
      <c r="DK227">
        <v>0</v>
      </c>
      <c r="DL227" t="s">
        <v>4</v>
      </c>
      <c r="DM227">
        <v>0</v>
      </c>
      <c r="DN227" t="s">
        <v>4</v>
      </c>
      <c r="DO227">
        <v>0</v>
      </c>
    </row>
    <row r="228" spans="1:119">
      <c r="A228">
        <f>ROW(Source!A154)</f>
        <v>154</v>
      </c>
      <c r="B228">
        <v>70335979</v>
      </c>
      <c r="C228">
        <v>70337027</v>
      </c>
      <c r="D228">
        <v>69333842</v>
      </c>
      <c r="E228">
        <v>1</v>
      </c>
      <c r="F228">
        <v>1</v>
      </c>
      <c r="G228">
        <v>1075</v>
      </c>
      <c r="H228">
        <v>3</v>
      </c>
      <c r="I228" t="s">
        <v>429</v>
      </c>
      <c r="J228" t="s">
        <v>430</v>
      </c>
      <c r="K228" t="s">
        <v>431</v>
      </c>
      <c r="L228">
        <v>1354</v>
      </c>
      <c r="N228">
        <v>1010</v>
      </c>
      <c r="O228" t="s">
        <v>134</v>
      </c>
      <c r="P228" t="s">
        <v>134</v>
      </c>
      <c r="Q228">
        <v>1</v>
      </c>
      <c r="W228">
        <v>0</v>
      </c>
      <c r="X228">
        <v>-635373413</v>
      </c>
      <c r="Y228">
        <f t="shared" si="81"/>
        <v>528</v>
      </c>
      <c r="AA228">
        <v>3.86</v>
      </c>
      <c r="AB228">
        <v>0</v>
      </c>
      <c r="AC228">
        <v>0</v>
      </c>
      <c r="AD228">
        <v>0</v>
      </c>
      <c r="AE228">
        <v>3.86</v>
      </c>
      <c r="AF228">
        <v>0</v>
      </c>
      <c r="AG228">
        <v>0</v>
      </c>
      <c r="AH228">
        <v>0</v>
      </c>
      <c r="AI228">
        <v>1</v>
      </c>
      <c r="AJ228">
        <v>1</v>
      </c>
      <c r="AK228">
        <v>1</v>
      </c>
      <c r="AL228">
        <v>1</v>
      </c>
      <c r="AM228">
        <v>-2</v>
      </c>
      <c r="AN228">
        <v>0</v>
      </c>
      <c r="AO228">
        <v>1</v>
      </c>
      <c r="AP228">
        <v>1</v>
      </c>
      <c r="AQ228">
        <v>0</v>
      </c>
      <c r="AR228">
        <v>0</v>
      </c>
      <c r="AS228" t="s">
        <v>4</v>
      </c>
      <c r="AT228">
        <v>528</v>
      </c>
      <c r="AU228" t="s">
        <v>4</v>
      </c>
      <c r="AV228">
        <v>0</v>
      </c>
      <c r="AW228">
        <v>2</v>
      </c>
      <c r="AX228">
        <v>70337033</v>
      </c>
      <c r="AY228">
        <v>1</v>
      </c>
      <c r="AZ228">
        <v>0</v>
      </c>
      <c r="BA228">
        <v>228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CV228">
        <v>0</v>
      </c>
      <c r="CW228">
        <v>0</v>
      </c>
      <c r="CX228">
        <f>ROUND(Y228*Source!I154,9)</f>
        <v>0</v>
      </c>
      <c r="CY228">
        <f>AA228</f>
        <v>3.86</v>
      </c>
      <c r="CZ228">
        <f>AE228</f>
        <v>3.86</v>
      </c>
      <c r="DA228">
        <f>AI228</f>
        <v>1</v>
      </c>
      <c r="DB228">
        <f t="shared" si="82"/>
        <v>2038.08</v>
      </c>
      <c r="DC228">
        <f t="shared" si="83"/>
        <v>0</v>
      </c>
      <c r="DD228" t="s">
        <v>4</v>
      </c>
      <c r="DE228" t="s">
        <v>4</v>
      </c>
      <c r="DF228">
        <f t="shared" si="84"/>
        <v>0</v>
      </c>
      <c r="DG228">
        <f t="shared" si="79"/>
        <v>0</v>
      </c>
      <c r="DH228">
        <f t="shared" si="80"/>
        <v>0</v>
      </c>
      <c r="DI228">
        <f t="shared" si="72"/>
        <v>0</v>
      </c>
      <c r="DJ228">
        <f>DF228</f>
        <v>0</v>
      </c>
      <c r="DK228">
        <v>0</v>
      </c>
      <c r="DL228" t="s">
        <v>4</v>
      </c>
      <c r="DM228">
        <v>0</v>
      </c>
      <c r="DN228" t="s">
        <v>4</v>
      </c>
      <c r="DO228">
        <v>0</v>
      </c>
    </row>
    <row r="229" spans="1:119">
      <c r="A229">
        <f>ROW(Source!A154)</f>
        <v>154</v>
      </c>
      <c r="B229">
        <v>70335979</v>
      </c>
      <c r="C229">
        <v>70337027</v>
      </c>
      <c r="D229">
        <v>69334017</v>
      </c>
      <c r="E229">
        <v>1</v>
      </c>
      <c r="F229">
        <v>1</v>
      </c>
      <c r="G229">
        <v>1075</v>
      </c>
      <c r="H229">
        <v>3</v>
      </c>
      <c r="I229" t="s">
        <v>432</v>
      </c>
      <c r="J229" t="s">
        <v>433</v>
      </c>
      <c r="K229" t="s">
        <v>434</v>
      </c>
      <c r="L229">
        <v>1348</v>
      </c>
      <c r="N229">
        <v>1009</v>
      </c>
      <c r="O229" t="s">
        <v>94</v>
      </c>
      <c r="P229" t="s">
        <v>94</v>
      </c>
      <c r="Q229">
        <v>1000</v>
      </c>
      <c r="W229">
        <v>0</v>
      </c>
      <c r="X229">
        <v>1146664825</v>
      </c>
      <c r="Y229">
        <f t="shared" si="81"/>
        <v>7.7999999999999996E-3</v>
      </c>
      <c r="AA229">
        <v>11242.42</v>
      </c>
      <c r="AB229">
        <v>0</v>
      </c>
      <c r="AC229">
        <v>0</v>
      </c>
      <c r="AD229">
        <v>0</v>
      </c>
      <c r="AE229">
        <v>11242.42</v>
      </c>
      <c r="AF229">
        <v>0</v>
      </c>
      <c r="AG229">
        <v>0</v>
      </c>
      <c r="AH229">
        <v>0</v>
      </c>
      <c r="AI229">
        <v>1</v>
      </c>
      <c r="AJ229">
        <v>1</v>
      </c>
      <c r="AK229">
        <v>1</v>
      </c>
      <c r="AL229">
        <v>1</v>
      </c>
      <c r="AM229">
        <v>-2</v>
      </c>
      <c r="AN229">
        <v>0</v>
      </c>
      <c r="AO229">
        <v>1</v>
      </c>
      <c r="AP229">
        <v>1</v>
      </c>
      <c r="AQ229">
        <v>0</v>
      </c>
      <c r="AR229">
        <v>0</v>
      </c>
      <c r="AS229" t="s">
        <v>4</v>
      </c>
      <c r="AT229">
        <v>7.7999999999999996E-3</v>
      </c>
      <c r="AU229" t="s">
        <v>4</v>
      </c>
      <c r="AV229">
        <v>0</v>
      </c>
      <c r="AW229">
        <v>2</v>
      </c>
      <c r="AX229">
        <v>70337034</v>
      </c>
      <c r="AY229">
        <v>1</v>
      </c>
      <c r="AZ229">
        <v>0</v>
      </c>
      <c r="BA229">
        <v>229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CV229">
        <v>0</v>
      </c>
      <c r="CW229">
        <v>0</v>
      </c>
      <c r="CX229">
        <f>ROUND(Y229*Source!I154,9)</f>
        <v>0</v>
      </c>
      <c r="CY229">
        <f>AA229</f>
        <v>11242.42</v>
      </c>
      <c r="CZ229">
        <f>AE229</f>
        <v>11242.42</v>
      </c>
      <c r="DA229">
        <f>AI229</f>
        <v>1</v>
      </c>
      <c r="DB229">
        <f t="shared" si="82"/>
        <v>87.69</v>
      </c>
      <c r="DC229">
        <f t="shared" si="83"/>
        <v>0</v>
      </c>
      <c r="DD229" t="s">
        <v>4</v>
      </c>
      <c r="DE229" t="s">
        <v>4</v>
      </c>
      <c r="DF229">
        <f t="shared" si="84"/>
        <v>0</v>
      </c>
      <c r="DG229">
        <f t="shared" si="79"/>
        <v>0</v>
      </c>
      <c r="DH229">
        <f t="shared" si="80"/>
        <v>0</v>
      </c>
      <c r="DI229">
        <f t="shared" si="72"/>
        <v>0</v>
      </c>
      <c r="DJ229">
        <f>DF229</f>
        <v>0</v>
      </c>
      <c r="DK229">
        <v>0</v>
      </c>
      <c r="DL229" t="s">
        <v>4</v>
      </c>
      <c r="DM229">
        <v>0</v>
      </c>
      <c r="DN229" t="s">
        <v>4</v>
      </c>
      <c r="DO229">
        <v>0</v>
      </c>
    </row>
    <row r="230" spans="1:119">
      <c r="A230">
        <f>ROW(Source!A155)</f>
        <v>155</v>
      </c>
      <c r="B230">
        <v>70335976</v>
      </c>
      <c r="C230">
        <v>70337027</v>
      </c>
      <c r="D230">
        <v>69275358</v>
      </c>
      <c r="E230">
        <v>1075</v>
      </c>
      <c r="F230">
        <v>1</v>
      </c>
      <c r="G230">
        <v>1075</v>
      </c>
      <c r="H230">
        <v>1</v>
      </c>
      <c r="I230" t="s">
        <v>322</v>
      </c>
      <c r="J230" t="s">
        <v>4</v>
      </c>
      <c r="K230" t="s">
        <v>323</v>
      </c>
      <c r="L230">
        <v>1191</v>
      </c>
      <c r="N230">
        <v>1013</v>
      </c>
      <c r="O230" t="s">
        <v>324</v>
      </c>
      <c r="P230" t="s">
        <v>324</v>
      </c>
      <c r="Q230">
        <v>1</v>
      </c>
      <c r="W230">
        <v>0</v>
      </c>
      <c r="X230">
        <v>476480486</v>
      </c>
      <c r="Y230">
        <f t="shared" si="81"/>
        <v>58.7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1</v>
      </c>
      <c r="AJ230">
        <v>1</v>
      </c>
      <c r="AK230">
        <v>1</v>
      </c>
      <c r="AL230">
        <v>1</v>
      </c>
      <c r="AM230">
        <v>-2</v>
      </c>
      <c r="AN230">
        <v>0</v>
      </c>
      <c r="AO230">
        <v>1</v>
      </c>
      <c r="AP230">
        <v>1</v>
      </c>
      <c r="AQ230">
        <v>0</v>
      </c>
      <c r="AR230">
        <v>0</v>
      </c>
      <c r="AS230" t="s">
        <v>4</v>
      </c>
      <c r="AT230">
        <v>58.7</v>
      </c>
      <c r="AU230" t="s">
        <v>4</v>
      </c>
      <c r="AV230">
        <v>1</v>
      </c>
      <c r="AW230">
        <v>2</v>
      </c>
      <c r="AX230">
        <v>70337028</v>
      </c>
      <c r="AY230">
        <v>1</v>
      </c>
      <c r="AZ230">
        <v>0</v>
      </c>
      <c r="BA230">
        <v>231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CU230">
        <f>ROUND(AT230*Source!I155*AH230*AL230,2)</f>
        <v>0</v>
      </c>
      <c r="CV230">
        <f>ROUND(Y230*Source!I155,9)</f>
        <v>0</v>
      </c>
      <c r="CW230">
        <v>0</v>
      </c>
      <c r="CX230">
        <f>ROUND(Y230*Source!I155,9)</f>
        <v>0</v>
      </c>
      <c r="CY230">
        <f>AD230</f>
        <v>0</v>
      </c>
      <c r="CZ230">
        <f>AH230</f>
        <v>0</v>
      </c>
      <c r="DA230">
        <f>AL230</f>
        <v>1</v>
      </c>
      <c r="DB230">
        <f t="shared" si="82"/>
        <v>0</v>
      </c>
      <c r="DC230">
        <f t="shared" si="83"/>
        <v>0</v>
      </c>
      <c r="DD230" t="s">
        <v>4</v>
      </c>
      <c r="DE230" t="s">
        <v>4</v>
      </c>
      <c r="DF230">
        <f t="shared" si="84"/>
        <v>0</v>
      </c>
      <c r="DG230">
        <f t="shared" si="79"/>
        <v>0</v>
      </c>
      <c r="DH230">
        <f t="shared" si="80"/>
        <v>0</v>
      </c>
      <c r="DI230">
        <f t="shared" si="72"/>
        <v>0</v>
      </c>
      <c r="DJ230">
        <f>DI230</f>
        <v>0</v>
      </c>
      <c r="DK230">
        <v>0</v>
      </c>
      <c r="DL230" t="s">
        <v>4</v>
      </c>
      <c r="DM230">
        <v>0</v>
      </c>
      <c r="DN230" t="s">
        <v>4</v>
      </c>
      <c r="DO230">
        <v>0</v>
      </c>
    </row>
    <row r="231" spans="1:119">
      <c r="A231">
        <f>ROW(Source!A155)</f>
        <v>155</v>
      </c>
      <c r="B231">
        <v>70335976</v>
      </c>
      <c r="C231">
        <v>70337027</v>
      </c>
      <c r="D231">
        <v>69364211</v>
      </c>
      <c r="E231">
        <v>1</v>
      </c>
      <c r="F231">
        <v>1</v>
      </c>
      <c r="G231">
        <v>1075</v>
      </c>
      <c r="H231">
        <v>2</v>
      </c>
      <c r="I231" t="s">
        <v>420</v>
      </c>
      <c r="J231" t="s">
        <v>421</v>
      </c>
      <c r="K231" t="s">
        <v>422</v>
      </c>
      <c r="L231">
        <v>1368</v>
      </c>
      <c r="N231">
        <v>1011</v>
      </c>
      <c r="O231" t="s">
        <v>328</v>
      </c>
      <c r="P231" t="s">
        <v>328</v>
      </c>
      <c r="Q231">
        <v>1</v>
      </c>
      <c r="W231">
        <v>0</v>
      </c>
      <c r="X231">
        <v>-1854754343</v>
      </c>
      <c r="Y231">
        <f t="shared" si="81"/>
        <v>16</v>
      </c>
      <c r="AA231">
        <v>0</v>
      </c>
      <c r="AB231">
        <v>91.04</v>
      </c>
      <c r="AC231">
        <v>0</v>
      </c>
      <c r="AD231">
        <v>0</v>
      </c>
      <c r="AE231">
        <v>0</v>
      </c>
      <c r="AF231">
        <v>7.11</v>
      </c>
      <c r="AG231">
        <v>0</v>
      </c>
      <c r="AH231">
        <v>0</v>
      </c>
      <c r="AI231">
        <v>1</v>
      </c>
      <c r="AJ231">
        <v>11.78</v>
      </c>
      <c r="AK231">
        <v>46.67</v>
      </c>
      <c r="AL231">
        <v>1</v>
      </c>
      <c r="AM231">
        <v>2</v>
      </c>
      <c r="AN231">
        <v>0</v>
      </c>
      <c r="AO231">
        <v>1</v>
      </c>
      <c r="AP231">
        <v>1</v>
      </c>
      <c r="AQ231">
        <v>0</v>
      </c>
      <c r="AR231">
        <v>0</v>
      </c>
      <c r="AS231" t="s">
        <v>4</v>
      </c>
      <c r="AT231">
        <v>16</v>
      </c>
      <c r="AU231" t="s">
        <v>4</v>
      </c>
      <c r="AV231">
        <v>0</v>
      </c>
      <c r="AW231">
        <v>2</v>
      </c>
      <c r="AX231">
        <v>70337029</v>
      </c>
      <c r="AY231">
        <v>1</v>
      </c>
      <c r="AZ231">
        <v>0</v>
      </c>
      <c r="BA231">
        <v>232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CV231">
        <v>0</v>
      </c>
      <c r="CW231">
        <f>ROUND(Y231*Source!I155*DO231,9)</f>
        <v>0</v>
      </c>
      <c r="CX231">
        <f>ROUND(Y231*Source!I155,9)</f>
        <v>0</v>
      </c>
      <c r="CY231">
        <f>AB231</f>
        <v>91.04</v>
      </c>
      <c r="CZ231">
        <f>AF231</f>
        <v>7.11</v>
      </c>
      <c r="DA231">
        <f>AJ231</f>
        <v>11.78</v>
      </c>
      <c r="DB231">
        <f t="shared" si="82"/>
        <v>113.76</v>
      </c>
      <c r="DC231">
        <f t="shared" si="83"/>
        <v>0</v>
      </c>
      <c r="DD231" t="s">
        <v>4</v>
      </c>
      <c r="DE231" t="s">
        <v>4</v>
      </c>
      <c r="DF231">
        <f t="shared" si="84"/>
        <v>0</v>
      </c>
      <c r="DG231">
        <f>ROUND(ROUND(AF231*AJ231,2)*CX231,2)</f>
        <v>0</v>
      </c>
      <c r="DH231">
        <f>ROUND(ROUND(AG231*AK231,2)*CX231,2)</f>
        <v>0</v>
      </c>
      <c r="DI231">
        <f t="shared" si="72"/>
        <v>0</v>
      </c>
      <c r="DJ231">
        <f>DG231</f>
        <v>0</v>
      </c>
      <c r="DK231">
        <v>0</v>
      </c>
      <c r="DL231" t="s">
        <v>4</v>
      </c>
      <c r="DM231">
        <v>0</v>
      </c>
      <c r="DN231" t="s">
        <v>4</v>
      </c>
      <c r="DO231">
        <v>0</v>
      </c>
    </row>
    <row r="232" spans="1:119">
      <c r="A232">
        <f>ROW(Source!A155)</f>
        <v>155</v>
      </c>
      <c r="B232">
        <v>70335976</v>
      </c>
      <c r="C232">
        <v>70337027</v>
      </c>
      <c r="D232">
        <v>69364509</v>
      </c>
      <c r="E232">
        <v>1</v>
      </c>
      <c r="F232">
        <v>1</v>
      </c>
      <c r="G232">
        <v>1075</v>
      </c>
      <c r="H232">
        <v>2</v>
      </c>
      <c r="I232" t="s">
        <v>365</v>
      </c>
      <c r="J232" t="s">
        <v>366</v>
      </c>
      <c r="K232" t="s">
        <v>367</v>
      </c>
      <c r="L232">
        <v>1368</v>
      </c>
      <c r="N232">
        <v>1011</v>
      </c>
      <c r="O232" t="s">
        <v>328</v>
      </c>
      <c r="P232" t="s">
        <v>328</v>
      </c>
      <c r="Q232">
        <v>1</v>
      </c>
      <c r="W232">
        <v>0</v>
      </c>
      <c r="X232">
        <v>322366203</v>
      </c>
      <c r="Y232">
        <f t="shared" si="81"/>
        <v>1.87</v>
      </c>
      <c r="AA232">
        <v>0</v>
      </c>
      <c r="AB232">
        <v>1358.56</v>
      </c>
      <c r="AC232">
        <v>640.22</v>
      </c>
      <c r="AD232">
        <v>0</v>
      </c>
      <c r="AE232">
        <v>0</v>
      </c>
      <c r="AF232">
        <v>83.1</v>
      </c>
      <c r="AG232">
        <v>12.62</v>
      </c>
      <c r="AH232">
        <v>0</v>
      </c>
      <c r="AI232">
        <v>1</v>
      </c>
      <c r="AJ232">
        <v>15.04</v>
      </c>
      <c r="AK232">
        <v>46.67</v>
      </c>
      <c r="AL232">
        <v>1</v>
      </c>
      <c r="AM232">
        <v>2</v>
      </c>
      <c r="AN232">
        <v>0</v>
      </c>
      <c r="AO232">
        <v>1</v>
      </c>
      <c r="AP232">
        <v>1</v>
      </c>
      <c r="AQ232">
        <v>0</v>
      </c>
      <c r="AR232">
        <v>0</v>
      </c>
      <c r="AS232" t="s">
        <v>4</v>
      </c>
      <c r="AT232">
        <v>1.87</v>
      </c>
      <c r="AU232" t="s">
        <v>4</v>
      </c>
      <c r="AV232">
        <v>0</v>
      </c>
      <c r="AW232">
        <v>2</v>
      </c>
      <c r="AX232">
        <v>70337030</v>
      </c>
      <c r="AY232">
        <v>1</v>
      </c>
      <c r="AZ232">
        <v>0</v>
      </c>
      <c r="BA232">
        <v>233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CV232">
        <v>0</v>
      </c>
      <c r="CW232">
        <f>ROUND(Y232*Source!I155*DO232,9)</f>
        <v>0</v>
      </c>
      <c r="CX232">
        <f>ROUND(Y232*Source!I155,9)</f>
        <v>0</v>
      </c>
      <c r="CY232">
        <f>AB232</f>
        <v>1358.56</v>
      </c>
      <c r="CZ232">
        <f>AF232</f>
        <v>83.1</v>
      </c>
      <c r="DA232">
        <f>AJ232</f>
        <v>15.04</v>
      </c>
      <c r="DB232">
        <f t="shared" si="82"/>
        <v>155.4</v>
      </c>
      <c r="DC232">
        <f t="shared" si="83"/>
        <v>23.6</v>
      </c>
      <c r="DD232" t="s">
        <v>4</v>
      </c>
      <c r="DE232" t="s">
        <v>4</v>
      </c>
      <c r="DF232">
        <f t="shared" si="84"/>
        <v>0</v>
      </c>
      <c r="DG232">
        <f>ROUND(ROUND(AF232*AJ232,2)*CX232,2)</f>
        <v>0</v>
      </c>
      <c r="DH232">
        <f>ROUND(ROUND(AG232*AK232,2)*CX232,2)</f>
        <v>0</v>
      </c>
      <c r="DI232">
        <f t="shared" si="72"/>
        <v>0</v>
      </c>
      <c r="DJ232">
        <f>DG232</f>
        <v>0</v>
      </c>
      <c r="DK232">
        <v>0</v>
      </c>
      <c r="DL232" t="s">
        <v>4</v>
      </c>
      <c r="DM232">
        <v>0</v>
      </c>
      <c r="DN232" t="s">
        <v>4</v>
      </c>
      <c r="DO232">
        <v>0</v>
      </c>
    </row>
    <row r="233" spans="1:119">
      <c r="A233">
        <f>ROW(Source!A155)</f>
        <v>155</v>
      </c>
      <c r="B233">
        <v>70335976</v>
      </c>
      <c r="C233">
        <v>70337027</v>
      </c>
      <c r="D233">
        <v>69334593</v>
      </c>
      <c r="E233">
        <v>1</v>
      </c>
      <c r="F233">
        <v>1</v>
      </c>
      <c r="G233">
        <v>1075</v>
      </c>
      <c r="H233">
        <v>3</v>
      </c>
      <c r="I233" t="s">
        <v>423</v>
      </c>
      <c r="J233" t="s">
        <v>424</v>
      </c>
      <c r="K233" t="s">
        <v>425</v>
      </c>
      <c r="L233">
        <v>1348</v>
      </c>
      <c r="N233">
        <v>1009</v>
      </c>
      <c r="O233" t="s">
        <v>94</v>
      </c>
      <c r="P233" t="s">
        <v>94</v>
      </c>
      <c r="Q233">
        <v>1000</v>
      </c>
      <c r="W233">
        <v>0</v>
      </c>
      <c r="X233">
        <v>1439823937</v>
      </c>
      <c r="Y233">
        <f t="shared" si="81"/>
        <v>3.7399999999999998E-3</v>
      </c>
      <c r="AA233">
        <v>7160.56</v>
      </c>
      <c r="AB233">
        <v>0</v>
      </c>
      <c r="AC233">
        <v>0</v>
      </c>
      <c r="AD233">
        <v>0</v>
      </c>
      <c r="AE233">
        <v>332.74</v>
      </c>
      <c r="AF233">
        <v>0</v>
      </c>
      <c r="AG233">
        <v>0</v>
      </c>
      <c r="AH233">
        <v>0</v>
      </c>
      <c r="AI233">
        <v>21.52</v>
      </c>
      <c r="AJ233">
        <v>1</v>
      </c>
      <c r="AK233">
        <v>1</v>
      </c>
      <c r="AL233">
        <v>1</v>
      </c>
      <c r="AM233">
        <v>2</v>
      </c>
      <c r="AN233">
        <v>0</v>
      </c>
      <c r="AO233">
        <v>1</v>
      </c>
      <c r="AP233">
        <v>1</v>
      </c>
      <c r="AQ233">
        <v>0</v>
      </c>
      <c r="AR233">
        <v>0</v>
      </c>
      <c r="AS233" t="s">
        <v>4</v>
      </c>
      <c r="AT233">
        <v>3.7399999999999998E-3</v>
      </c>
      <c r="AU233" t="s">
        <v>4</v>
      </c>
      <c r="AV233">
        <v>0</v>
      </c>
      <c r="AW233">
        <v>2</v>
      </c>
      <c r="AX233">
        <v>70337031</v>
      </c>
      <c r="AY233">
        <v>1</v>
      </c>
      <c r="AZ233">
        <v>0</v>
      </c>
      <c r="BA233">
        <v>234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CV233">
        <v>0</v>
      </c>
      <c r="CW233">
        <v>0</v>
      </c>
      <c r="CX233">
        <f>ROUND(Y233*Source!I155,9)</f>
        <v>0</v>
      </c>
      <c r="CY233">
        <f>AA233</f>
        <v>7160.56</v>
      </c>
      <c r="CZ233">
        <f>AE233</f>
        <v>332.74</v>
      </c>
      <c r="DA233">
        <f>AI233</f>
        <v>21.52</v>
      </c>
      <c r="DB233">
        <f t="shared" si="82"/>
        <v>1.24</v>
      </c>
      <c r="DC233">
        <f t="shared" si="83"/>
        <v>0</v>
      </c>
      <c r="DD233" t="s">
        <v>4</v>
      </c>
      <c r="DE233" t="s">
        <v>4</v>
      </c>
      <c r="DF233">
        <f>ROUND(ROUND(AE233*AI233,2)*CX233,2)</f>
        <v>0</v>
      </c>
      <c r="DG233">
        <f t="shared" ref="DG233:DG252" si="85">ROUND(ROUND(AF233,2)*CX233,2)</f>
        <v>0</v>
      </c>
      <c r="DH233">
        <f t="shared" ref="DH233:DH252" si="86">ROUND(ROUND(AG233,2)*CX233,2)</f>
        <v>0</v>
      </c>
      <c r="DI233">
        <f t="shared" si="72"/>
        <v>0</v>
      </c>
      <c r="DJ233">
        <f>DF233</f>
        <v>0</v>
      </c>
      <c r="DK233">
        <v>0</v>
      </c>
      <c r="DL233" t="s">
        <v>4</v>
      </c>
      <c r="DM233">
        <v>0</v>
      </c>
      <c r="DN233" t="s">
        <v>4</v>
      </c>
      <c r="DO233">
        <v>0</v>
      </c>
    </row>
    <row r="234" spans="1:119">
      <c r="A234">
        <f>ROW(Source!A155)</f>
        <v>155</v>
      </c>
      <c r="B234">
        <v>70335976</v>
      </c>
      <c r="C234">
        <v>70337027</v>
      </c>
      <c r="D234">
        <v>69334884</v>
      </c>
      <c r="E234">
        <v>1</v>
      </c>
      <c r="F234">
        <v>1</v>
      </c>
      <c r="G234">
        <v>1075</v>
      </c>
      <c r="H234">
        <v>3</v>
      </c>
      <c r="I234" t="s">
        <v>426</v>
      </c>
      <c r="J234" t="s">
        <v>427</v>
      </c>
      <c r="K234" t="s">
        <v>428</v>
      </c>
      <c r="L234">
        <v>1348</v>
      </c>
      <c r="N234">
        <v>1009</v>
      </c>
      <c r="O234" t="s">
        <v>94</v>
      </c>
      <c r="P234" t="s">
        <v>94</v>
      </c>
      <c r="Q234">
        <v>1000</v>
      </c>
      <c r="W234">
        <v>0</v>
      </c>
      <c r="X234">
        <v>1421148395</v>
      </c>
      <c r="Y234">
        <f t="shared" si="81"/>
        <v>1.49E-3</v>
      </c>
      <c r="AA234">
        <v>157752.20000000001</v>
      </c>
      <c r="AB234">
        <v>0</v>
      </c>
      <c r="AC234">
        <v>0</v>
      </c>
      <c r="AD234">
        <v>0</v>
      </c>
      <c r="AE234">
        <v>8596.85</v>
      </c>
      <c r="AF234">
        <v>0</v>
      </c>
      <c r="AG234">
        <v>0</v>
      </c>
      <c r="AH234">
        <v>0</v>
      </c>
      <c r="AI234">
        <v>18.350000000000001</v>
      </c>
      <c r="AJ234">
        <v>1</v>
      </c>
      <c r="AK234">
        <v>1</v>
      </c>
      <c r="AL234">
        <v>1</v>
      </c>
      <c r="AM234">
        <v>2</v>
      </c>
      <c r="AN234">
        <v>0</v>
      </c>
      <c r="AO234">
        <v>1</v>
      </c>
      <c r="AP234">
        <v>1</v>
      </c>
      <c r="AQ234">
        <v>0</v>
      </c>
      <c r="AR234">
        <v>0</v>
      </c>
      <c r="AS234" t="s">
        <v>4</v>
      </c>
      <c r="AT234">
        <v>1.49E-3</v>
      </c>
      <c r="AU234" t="s">
        <v>4</v>
      </c>
      <c r="AV234">
        <v>0</v>
      </c>
      <c r="AW234">
        <v>2</v>
      </c>
      <c r="AX234">
        <v>70337032</v>
      </c>
      <c r="AY234">
        <v>1</v>
      </c>
      <c r="AZ234">
        <v>0</v>
      </c>
      <c r="BA234">
        <v>235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CV234">
        <v>0</v>
      </c>
      <c r="CW234">
        <v>0</v>
      </c>
      <c r="CX234">
        <f>ROUND(Y234*Source!I155,9)</f>
        <v>0</v>
      </c>
      <c r="CY234">
        <f>AA234</f>
        <v>157752.20000000001</v>
      </c>
      <c r="CZ234">
        <f>AE234</f>
        <v>8596.85</v>
      </c>
      <c r="DA234">
        <f>AI234</f>
        <v>18.350000000000001</v>
      </c>
      <c r="DB234">
        <f t="shared" si="82"/>
        <v>12.81</v>
      </c>
      <c r="DC234">
        <f t="shared" si="83"/>
        <v>0</v>
      </c>
      <c r="DD234" t="s">
        <v>4</v>
      </c>
      <c r="DE234" t="s">
        <v>4</v>
      </c>
      <c r="DF234">
        <f>ROUND(ROUND(AE234*AI234,2)*CX234,2)</f>
        <v>0</v>
      </c>
      <c r="DG234">
        <f t="shared" si="85"/>
        <v>0</v>
      </c>
      <c r="DH234">
        <f t="shared" si="86"/>
        <v>0</v>
      </c>
      <c r="DI234">
        <f t="shared" si="72"/>
        <v>0</v>
      </c>
      <c r="DJ234">
        <f>DF234</f>
        <v>0</v>
      </c>
      <c r="DK234">
        <v>0</v>
      </c>
      <c r="DL234" t="s">
        <v>4</v>
      </c>
      <c r="DM234">
        <v>0</v>
      </c>
      <c r="DN234" t="s">
        <v>4</v>
      </c>
      <c r="DO234">
        <v>0</v>
      </c>
    </row>
    <row r="235" spans="1:119">
      <c r="A235">
        <f>ROW(Source!A155)</f>
        <v>155</v>
      </c>
      <c r="B235">
        <v>70335976</v>
      </c>
      <c r="C235">
        <v>70337027</v>
      </c>
      <c r="D235">
        <v>69333842</v>
      </c>
      <c r="E235">
        <v>1</v>
      </c>
      <c r="F235">
        <v>1</v>
      </c>
      <c r="G235">
        <v>1075</v>
      </c>
      <c r="H235">
        <v>3</v>
      </c>
      <c r="I235" t="s">
        <v>429</v>
      </c>
      <c r="J235" t="s">
        <v>430</v>
      </c>
      <c r="K235" t="s">
        <v>431</v>
      </c>
      <c r="L235">
        <v>1354</v>
      </c>
      <c r="N235">
        <v>1010</v>
      </c>
      <c r="O235" t="s">
        <v>134</v>
      </c>
      <c r="P235" t="s">
        <v>134</v>
      </c>
      <c r="Q235">
        <v>1</v>
      </c>
      <c r="W235">
        <v>0</v>
      </c>
      <c r="X235">
        <v>-635373413</v>
      </c>
      <c r="Y235">
        <f t="shared" si="81"/>
        <v>528</v>
      </c>
      <c r="AA235">
        <v>8.4499999999999993</v>
      </c>
      <c r="AB235">
        <v>0</v>
      </c>
      <c r="AC235">
        <v>0</v>
      </c>
      <c r="AD235">
        <v>0</v>
      </c>
      <c r="AE235">
        <v>3.86</v>
      </c>
      <c r="AF235">
        <v>0</v>
      </c>
      <c r="AG235">
        <v>0</v>
      </c>
      <c r="AH235">
        <v>0</v>
      </c>
      <c r="AI235">
        <v>2.19</v>
      </c>
      <c r="AJ235">
        <v>1</v>
      </c>
      <c r="AK235">
        <v>1</v>
      </c>
      <c r="AL235">
        <v>1</v>
      </c>
      <c r="AM235">
        <v>2</v>
      </c>
      <c r="AN235">
        <v>0</v>
      </c>
      <c r="AO235">
        <v>1</v>
      </c>
      <c r="AP235">
        <v>1</v>
      </c>
      <c r="AQ235">
        <v>0</v>
      </c>
      <c r="AR235">
        <v>0</v>
      </c>
      <c r="AS235" t="s">
        <v>4</v>
      </c>
      <c r="AT235">
        <v>528</v>
      </c>
      <c r="AU235" t="s">
        <v>4</v>
      </c>
      <c r="AV235">
        <v>0</v>
      </c>
      <c r="AW235">
        <v>2</v>
      </c>
      <c r="AX235">
        <v>70337033</v>
      </c>
      <c r="AY235">
        <v>1</v>
      </c>
      <c r="AZ235">
        <v>0</v>
      </c>
      <c r="BA235">
        <v>236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CV235">
        <v>0</v>
      </c>
      <c r="CW235">
        <v>0</v>
      </c>
      <c r="CX235">
        <f>ROUND(Y235*Source!I155,9)</f>
        <v>0</v>
      </c>
      <c r="CY235">
        <f>AA235</f>
        <v>8.4499999999999993</v>
      </c>
      <c r="CZ235">
        <f>AE235</f>
        <v>3.86</v>
      </c>
      <c r="DA235">
        <f>AI235</f>
        <v>2.19</v>
      </c>
      <c r="DB235">
        <f t="shared" si="82"/>
        <v>2038.08</v>
      </c>
      <c r="DC235">
        <f t="shared" si="83"/>
        <v>0</v>
      </c>
      <c r="DD235" t="s">
        <v>4</v>
      </c>
      <c r="DE235" t="s">
        <v>4</v>
      </c>
      <c r="DF235">
        <f>ROUND(ROUND(AE235*AI235,2)*CX235,2)</f>
        <v>0</v>
      </c>
      <c r="DG235">
        <f t="shared" si="85"/>
        <v>0</v>
      </c>
      <c r="DH235">
        <f t="shared" si="86"/>
        <v>0</v>
      </c>
      <c r="DI235">
        <f t="shared" si="72"/>
        <v>0</v>
      </c>
      <c r="DJ235">
        <f>DF235</f>
        <v>0</v>
      </c>
      <c r="DK235">
        <v>0</v>
      </c>
      <c r="DL235" t="s">
        <v>4</v>
      </c>
      <c r="DM235">
        <v>0</v>
      </c>
      <c r="DN235" t="s">
        <v>4</v>
      </c>
      <c r="DO235">
        <v>0</v>
      </c>
    </row>
    <row r="236" spans="1:119">
      <c r="A236">
        <f>ROW(Source!A155)</f>
        <v>155</v>
      </c>
      <c r="B236">
        <v>70335976</v>
      </c>
      <c r="C236">
        <v>70337027</v>
      </c>
      <c r="D236">
        <v>69334017</v>
      </c>
      <c r="E236">
        <v>1</v>
      </c>
      <c r="F236">
        <v>1</v>
      </c>
      <c r="G236">
        <v>1075</v>
      </c>
      <c r="H236">
        <v>3</v>
      </c>
      <c r="I236" t="s">
        <v>432</v>
      </c>
      <c r="J236" t="s">
        <v>433</v>
      </c>
      <c r="K236" t="s">
        <v>434</v>
      </c>
      <c r="L236">
        <v>1348</v>
      </c>
      <c r="N236">
        <v>1009</v>
      </c>
      <c r="O236" t="s">
        <v>94</v>
      </c>
      <c r="P236" t="s">
        <v>94</v>
      </c>
      <c r="Q236">
        <v>1000</v>
      </c>
      <c r="W236">
        <v>0</v>
      </c>
      <c r="X236">
        <v>1146664825</v>
      </c>
      <c r="Y236">
        <f t="shared" si="81"/>
        <v>7.7999999999999996E-3</v>
      </c>
      <c r="AA236">
        <v>77797.55</v>
      </c>
      <c r="AB236">
        <v>0</v>
      </c>
      <c r="AC236">
        <v>0</v>
      </c>
      <c r="AD236">
        <v>0</v>
      </c>
      <c r="AE236">
        <v>11242.42</v>
      </c>
      <c r="AF236">
        <v>0</v>
      </c>
      <c r="AG236">
        <v>0</v>
      </c>
      <c r="AH236">
        <v>0</v>
      </c>
      <c r="AI236">
        <v>6.92</v>
      </c>
      <c r="AJ236">
        <v>1</v>
      </c>
      <c r="AK236">
        <v>1</v>
      </c>
      <c r="AL236">
        <v>1</v>
      </c>
      <c r="AM236">
        <v>2</v>
      </c>
      <c r="AN236">
        <v>0</v>
      </c>
      <c r="AO236">
        <v>1</v>
      </c>
      <c r="AP236">
        <v>1</v>
      </c>
      <c r="AQ236">
        <v>0</v>
      </c>
      <c r="AR236">
        <v>0</v>
      </c>
      <c r="AS236" t="s">
        <v>4</v>
      </c>
      <c r="AT236">
        <v>7.7999999999999996E-3</v>
      </c>
      <c r="AU236" t="s">
        <v>4</v>
      </c>
      <c r="AV236">
        <v>0</v>
      </c>
      <c r="AW236">
        <v>2</v>
      </c>
      <c r="AX236">
        <v>70337034</v>
      </c>
      <c r="AY236">
        <v>1</v>
      </c>
      <c r="AZ236">
        <v>0</v>
      </c>
      <c r="BA236">
        <v>237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CV236">
        <v>0</v>
      </c>
      <c r="CW236">
        <v>0</v>
      </c>
      <c r="CX236">
        <f>ROUND(Y236*Source!I155,9)</f>
        <v>0</v>
      </c>
      <c r="CY236">
        <f>AA236</f>
        <v>77797.55</v>
      </c>
      <c r="CZ236">
        <f>AE236</f>
        <v>11242.42</v>
      </c>
      <c r="DA236">
        <f>AI236</f>
        <v>6.92</v>
      </c>
      <c r="DB236">
        <f t="shared" si="82"/>
        <v>87.69</v>
      </c>
      <c r="DC236">
        <f t="shared" si="83"/>
        <v>0</v>
      </c>
      <c r="DD236" t="s">
        <v>4</v>
      </c>
      <c r="DE236" t="s">
        <v>4</v>
      </c>
      <c r="DF236">
        <f>ROUND(ROUND(AE236*AI236,2)*CX236,2)</f>
        <v>0</v>
      </c>
      <c r="DG236">
        <f t="shared" si="85"/>
        <v>0</v>
      </c>
      <c r="DH236">
        <f t="shared" si="86"/>
        <v>0</v>
      </c>
      <c r="DI236">
        <f t="shared" si="72"/>
        <v>0</v>
      </c>
      <c r="DJ236">
        <f>DF236</f>
        <v>0</v>
      </c>
      <c r="DK236">
        <v>0</v>
      </c>
      <c r="DL236" t="s">
        <v>4</v>
      </c>
      <c r="DM236">
        <v>0</v>
      </c>
      <c r="DN236" t="s">
        <v>4</v>
      </c>
      <c r="DO236">
        <v>0</v>
      </c>
    </row>
    <row r="237" spans="1:119">
      <c r="A237">
        <f>ROW(Source!A156)</f>
        <v>156</v>
      </c>
      <c r="B237">
        <v>70335979</v>
      </c>
      <c r="C237">
        <v>70336774</v>
      </c>
      <c r="D237">
        <v>69275358</v>
      </c>
      <c r="E237">
        <v>1075</v>
      </c>
      <c r="F237">
        <v>1</v>
      </c>
      <c r="G237">
        <v>1075</v>
      </c>
      <c r="H237">
        <v>1</v>
      </c>
      <c r="I237" t="s">
        <v>322</v>
      </c>
      <c r="J237" t="s">
        <v>4</v>
      </c>
      <c r="K237" t="s">
        <v>323</v>
      </c>
      <c r="L237">
        <v>1191</v>
      </c>
      <c r="N237">
        <v>1013</v>
      </c>
      <c r="O237" t="s">
        <v>324</v>
      </c>
      <c r="P237" t="s">
        <v>324</v>
      </c>
      <c r="Q237">
        <v>1</v>
      </c>
      <c r="W237">
        <v>0</v>
      </c>
      <c r="X237">
        <v>476480486</v>
      </c>
      <c r="Y237">
        <f t="shared" ref="Y237:Y242" si="87">(AT237*1.1)</f>
        <v>59.532000000000004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1</v>
      </c>
      <c r="AJ237">
        <v>1</v>
      </c>
      <c r="AK237">
        <v>1</v>
      </c>
      <c r="AL237">
        <v>1</v>
      </c>
      <c r="AM237">
        <v>-2</v>
      </c>
      <c r="AN237">
        <v>0</v>
      </c>
      <c r="AO237">
        <v>1</v>
      </c>
      <c r="AP237">
        <v>1</v>
      </c>
      <c r="AQ237">
        <v>0</v>
      </c>
      <c r="AR237">
        <v>0</v>
      </c>
      <c r="AS237" t="s">
        <v>4</v>
      </c>
      <c r="AT237">
        <v>54.12</v>
      </c>
      <c r="AU237" t="s">
        <v>26</v>
      </c>
      <c r="AV237">
        <v>1</v>
      </c>
      <c r="AW237">
        <v>2</v>
      </c>
      <c r="AX237">
        <v>70336808</v>
      </c>
      <c r="AY237">
        <v>1</v>
      </c>
      <c r="AZ237">
        <v>0</v>
      </c>
      <c r="BA237">
        <v>239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CU237">
        <f>ROUND(AT237*Source!I156*AH237*AL237,2)</f>
        <v>0</v>
      </c>
      <c r="CV237">
        <f>ROUND(Y237*Source!I156,9)</f>
        <v>1785.96</v>
      </c>
      <c r="CW237">
        <v>0</v>
      </c>
      <c r="CX237">
        <f>ROUND(Y237*Source!I156,9)</f>
        <v>1785.96</v>
      </c>
      <c r="CY237">
        <f>AD237</f>
        <v>0</v>
      </c>
      <c r="CZ237">
        <f>AH237</f>
        <v>0</v>
      </c>
      <c r="DA237">
        <f>AL237</f>
        <v>1</v>
      </c>
      <c r="DB237">
        <f t="shared" ref="DB237:DB242" si="88">ROUND((ROUND(AT237*CZ237,2)*1.1),6)</f>
        <v>0</v>
      </c>
      <c r="DC237">
        <f t="shared" ref="DC237:DC242" si="89">ROUND((ROUND(AT237*AG237,2)*1.1),6)</f>
        <v>0</v>
      </c>
      <c r="DD237" t="s">
        <v>4</v>
      </c>
      <c r="DE237" t="s">
        <v>4</v>
      </c>
      <c r="DF237">
        <f t="shared" ref="DF237:DF257" si="90">ROUND(ROUND(AE237,2)*CX237,2)</f>
        <v>0</v>
      </c>
      <c r="DG237">
        <f t="shared" si="85"/>
        <v>0</v>
      </c>
      <c r="DH237">
        <f t="shared" si="86"/>
        <v>0</v>
      </c>
      <c r="DI237">
        <f t="shared" si="72"/>
        <v>0</v>
      </c>
      <c r="DJ237">
        <f>DI237</f>
        <v>0</v>
      </c>
      <c r="DK237">
        <v>0</v>
      </c>
      <c r="DL237" t="s">
        <v>4</v>
      </c>
      <c r="DM237">
        <v>0</v>
      </c>
      <c r="DN237" t="s">
        <v>4</v>
      </c>
      <c r="DO237">
        <v>0</v>
      </c>
    </row>
    <row r="238" spans="1:119">
      <c r="A238">
        <f>ROW(Source!A156)</f>
        <v>156</v>
      </c>
      <c r="B238">
        <v>70335979</v>
      </c>
      <c r="C238">
        <v>70336774</v>
      </c>
      <c r="D238">
        <v>69364511</v>
      </c>
      <c r="E238">
        <v>1</v>
      </c>
      <c r="F238">
        <v>1</v>
      </c>
      <c r="G238">
        <v>1075</v>
      </c>
      <c r="H238">
        <v>2</v>
      </c>
      <c r="I238" t="s">
        <v>459</v>
      </c>
      <c r="J238" t="s">
        <v>460</v>
      </c>
      <c r="K238" t="s">
        <v>461</v>
      </c>
      <c r="L238">
        <v>1368</v>
      </c>
      <c r="N238">
        <v>1011</v>
      </c>
      <c r="O238" t="s">
        <v>328</v>
      </c>
      <c r="P238" t="s">
        <v>328</v>
      </c>
      <c r="Q238">
        <v>1</v>
      </c>
      <c r="W238">
        <v>0</v>
      </c>
      <c r="X238">
        <v>2045963570</v>
      </c>
      <c r="Y238">
        <f t="shared" si="87"/>
        <v>0.86900000000000011</v>
      </c>
      <c r="AA238">
        <v>0</v>
      </c>
      <c r="AB238">
        <v>119.07</v>
      </c>
      <c r="AC238">
        <v>12.62</v>
      </c>
      <c r="AD238">
        <v>0</v>
      </c>
      <c r="AE238">
        <v>0</v>
      </c>
      <c r="AF238">
        <v>119.07</v>
      </c>
      <c r="AG238">
        <v>12.62</v>
      </c>
      <c r="AH238">
        <v>0</v>
      </c>
      <c r="AI238">
        <v>1</v>
      </c>
      <c r="AJ238">
        <v>1</v>
      </c>
      <c r="AK238">
        <v>1</v>
      </c>
      <c r="AL238">
        <v>1</v>
      </c>
      <c r="AM238">
        <v>-2</v>
      </c>
      <c r="AN238">
        <v>0</v>
      </c>
      <c r="AO238">
        <v>1</v>
      </c>
      <c r="AP238">
        <v>1</v>
      </c>
      <c r="AQ238">
        <v>0</v>
      </c>
      <c r="AR238">
        <v>0</v>
      </c>
      <c r="AS238" t="s">
        <v>4</v>
      </c>
      <c r="AT238">
        <v>0.79</v>
      </c>
      <c r="AU238" t="s">
        <v>368</v>
      </c>
      <c r="AV238">
        <v>0</v>
      </c>
      <c r="AW238">
        <v>2</v>
      </c>
      <c r="AX238">
        <v>70336809</v>
      </c>
      <c r="AY238">
        <v>1</v>
      </c>
      <c r="AZ238">
        <v>0</v>
      </c>
      <c r="BA238">
        <v>240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CV238">
        <v>0</v>
      </c>
      <c r="CW238">
        <f>ROUND(Y238*Source!I156*DO238,9)</f>
        <v>0</v>
      </c>
      <c r="CX238">
        <f>ROUND(Y238*Source!I156,9)</f>
        <v>26.07</v>
      </c>
      <c r="CY238">
        <f>AB238</f>
        <v>119.07</v>
      </c>
      <c r="CZ238">
        <f>AF238</f>
        <v>119.07</v>
      </c>
      <c r="DA238">
        <f>AJ238</f>
        <v>1</v>
      </c>
      <c r="DB238">
        <f t="shared" si="88"/>
        <v>103.477</v>
      </c>
      <c r="DC238">
        <f t="shared" si="89"/>
        <v>10.967000000000001</v>
      </c>
      <c r="DD238" t="s">
        <v>4</v>
      </c>
      <c r="DE238" t="s">
        <v>4</v>
      </c>
      <c r="DF238">
        <f t="shared" si="90"/>
        <v>0</v>
      </c>
      <c r="DG238">
        <f t="shared" si="85"/>
        <v>3104.15</v>
      </c>
      <c r="DH238">
        <f t="shared" si="86"/>
        <v>329</v>
      </c>
      <c r="DI238">
        <f t="shared" si="72"/>
        <v>0</v>
      </c>
      <c r="DJ238">
        <f>DG238</f>
        <v>3104.15</v>
      </c>
      <c r="DK238">
        <v>0</v>
      </c>
      <c r="DL238" t="s">
        <v>4</v>
      </c>
      <c r="DM238">
        <v>0</v>
      </c>
      <c r="DN238" t="s">
        <v>4</v>
      </c>
      <c r="DO238">
        <v>0</v>
      </c>
    </row>
    <row r="239" spans="1:119">
      <c r="A239">
        <f>ROW(Source!A156)</f>
        <v>156</v>
      </c>
      <c r="B239">
        <v>70335979</v>
      </c>
      <c r="C239">
        <v>70336774</v>
      </c>
      <c r="D239">
        <v>69363844</v>
      </c>
      <c r="E239">
        <v>1</v>
      </c>
      <c r="F239">
        <v>1</v>
      </c>
      <c r="G239">
        <v>1075</v>
      </c>
      <c r="H239">
        <v>2</v>
      </c>
      <c r="I239" t="s">
        <v>462</v>
      </c>
      <c r="J239" t="s">
        <v>463</v>
      </c>
      <c r="K239" t="s">
        <v>464</v>
      </c>
      <c r="L239">
        <v>1368</v>
      </c>
      <c r="N239">
        <v>1011</v>
      </c>
      <c r="O239" t="s">
        <v>328</v>
      </c>
      <c r="P239" t="s">
        <v>328</v>
      </c>
      <c r="Q239">
        <v>1</v>
      </c>
      <c r="W239">
        <v>0</v>
      </c>
      <c r="X239">
        <v>-2093598342</v>
      </c>
      <c r="Y239">
        <f t="shared" si="87"/>
        <v>0.94600000000000006</v>
      </c>
      <c r="AA239">
        <v>0</v>
      </c>
      <c r="AB239">
        <v>6.68</v>
      </c>
      <c r="AC239">
        <v>0</v>
      </c>
      <c r="AD239">
        <v>0</v>
      </c>
      <c r="AE239">
        <v>0</v>
      </c>
      <c r="AF239">
        <v>6.68</v>
      </c>
      <c r="AG239">
        <v>0</v>
      </c>
      <c r="AH239">
        <v>0</v>
      </c>
      <c r="AI239">
        <v>1</v>
      </c>
      <c r="AJ239">
        <v>1</v>
      </c>
      <c r="AK239">
        <v>1</v>
      </c>
      <c r="AL239">
        <v>1</v>
      </c>
      <c r="AM239">
        <v>-2</v>
      </c>
      <c r="AN239">
        <v>0</v>
      </c>
      <c r="AO239">
        <v>1</v>
      </c>
      <c r="AP239">
        <v>1</v>
      </c>
      <c r="AQ239">
        <v>0</v>
      </c>
      <c r="AR239">
        <v>0</v>
      </c>
      <c r="AS239" t="s">
        <v>4</v>
      </c>
      <c r="AT239">
        <v>0.86</v>
      </c>
      <c r="AU239" t="s">
        <v>368</v>
      </c>
      <c r="AV239">
        <v>0</v>
      </c>
      <c r="AW239">
        <v>2</v>
      </c>
      <c r="AX239">
        <v>70336810</v>
      </c>
      <c r="AY239">
        <v>1</v>
      </c>
      <c r="AZ239">
        <v>0</v>
      </c>
      <c r="BA239">
        <v>241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CV239">
        <v>0</v>
      </c>
      <c r="CW239">
        <f>ROUND(Y239*Source!I156*DO239,9)</f>
        <v>0</v>
      </c>
      <c r="CX239">
        <f>ROUND(Y239*Source!I156,9)</f>
        <v>28.38</v>
      </c>
      <c r="CY239">
        <f>AB239</f>
        <v>6.68</v>
      </c>
      <c r="CZ239">
        <f>AF239</f>
        <v>6.68</v>
      </c>
      <c r="DA239">
        <f>AJ239</f>
        <v>1</v>
      </c>
      <c r="DB239">
        <f t="shared" si="88"/>
        <v>6.3140000000000001</v>
      </c>
      <c r="DC239">
        <f t="shared" si="89"/>
        <v>0</v>
      </c>
      <c r="DD239" t="s">
        <v>4</v>
      </c>
      <c r="DE239" t="s">
        <v>4</v>
      </c>
      <c r="DF239">
        <f t="shared" si="90"/>
        <v>0</v>
      </c>
      <c r="DG239">
        <f t="shared" si="85"/>
        <v>189.58</v>
      </c>
      <c r="DH239">
        <f t="shared" si="86"/>
        <v>0</v>
      </c>
      <c r="DI239">
        <f t="shared" si="72"/>
        <v>0</v>
      </c>
      <c r="DJ239">
        <f>DG239</f>
        <v>189.58</v>
      </c>
      <c r="DK239">
        <v>0</v>
      </c>
      <c r="DL239" t="s">
        <v>4</v>
      </c>
      <c r="DM239">
        <v>0</v>
      </c>
      <c r="DN239" t="s">
        <v>4</v>
      </c>
      <c r="DO239">
        <v>0</v>
      </c>
    </row>
    <row r="240" spans="1:119">
      <c r="A240">
        <f>ROW(Source!A156)</f>
        <v>156</v>
      </c>
      <c r="B240">
        <v>70335979</v>
      </c>
      <c r="C240">
        <v>70336774</v>
      </c>
      <c r="D240">
        <v>69363851</v>
      </c>
      <c r="E240">
        <v>1</v>
      </c>
      <c r="F240">
        <v>1</v>
      </c>
      <c r="G240">
        <v>1075</v>
      </c>
      <c r="H240">
        <v>2</v>
      </c>
      <c r="I240" t="s">
        <v>465</v>
      </c>
      <c r="J240" t="s">
        <v>466</v>
      </c>
      <c r="K240" t="s">
        <v>467</v>
      </c>
      <c r="L240">
        <v>1368</v>
      </c>
      <c r="N240">
        <v>1011</v>
      </c>
      <c r="O240" t="s">
        <v>328</v>
      </c>
      <c r="P240" t="s">
        <v>328</v>
      </c>
      <c r="Q240">
        <v>1</v>
      </c>
      <c r="W240">
        <v>0</v>
      </c>
      <c r="X240">
        <v>-1556488375</v>
      </c>
      <c r="Y240">
        <f t="shared" si="87"/>
        <v>2.6730000000000005</v>
      </c>
      <c r="AA240">
        <v>0</v>
      </c>
      <c r="AB240">
        <v>0.54</v>
      </c>
      <c r="AC240">
        <v>0</v>
      </c>
      <c r="AD240">
        <v>0</v>
      </c>
      <c r="AE240">
        <v>0</v>
      </c>
      <c r="AF240">
        <v>0.54</v>
      </c>
      <c r="AG240">
        <v>0</v>
      </c>
      <c r="AH240">
        <v>0</v>
      </c>
      <c r="AI240">
        <v>1</v>
      </c>
      <c r="AJ240">
        <v>1</v>
      </c>
      <c r="AK240">
        <v>1</v>
      </c>
      <c r="AL240">
        <v>1</v>
      </c>
      <c r="AM240">
        <v>-2</v>
      </c>
      <c r="AN240">
        <v>0</v>
      </c>
      <c r="AO240">
        <v>1</v>
      </c>
      <c r="AP240">
        <v>1</v>
      </c>
      <c r="AQ240">
        <v>0</v>
      </c>
      <c r="AR240">
        <v>0</v>
      </c>
      <c r="AS240" t="s">
        <v>4</v>
      </c>
      <c r="AT240">
        <v>2.4300000000000002</v>
      </c>
      <c r="AU240" t="s">
        <v>368</v>
      </c>
      <c r="AV240">
        <v>0</v>
      </c>
      <c r="AW240">
        <v>2</v>
      </c>
      <c r="AX240">
        <v>70336811</v>
      </c>
      <c r="AY240">
        <v>1</v>
      </c>
      <c r="AZ240">
        <v>0</v>
      </c>
      <c r="BA240">
        <v>242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CV240">
        <v>0</v>
      </c>
      <c r="CW240">
        <f>ROUND(Y240*Source!I156*DO240,9)</f>
        <v>0</v>
      </c>
      <c r="CX240">
        <f>ROUND(Y240*Source!I156,9)</f>
        <v>80.19</v>
      </c>
      <c r="CY240">
        <f>AB240</f>
        <v>0.54</v>
      </c>
      <c r="CZ240">
        <f>AF240</f>
        <v>0.54</v>
      </c>
      <c r="DA240">
        <f>AJ240</f>
        <v>1</v>
      </c>
      <c r="DB240">
        <f t="shared" si="88"/>
        <v>1.4410000000000001</v>
      </c>
      <c r="DC240">
        <f t="shared" si="89"/>
        <v>0</v>
      </c>
      <c r="DD240" t="s">
        <v>4</v>
      </c>
      <c r="DE240" t="s">
        <v>4</v>
      </c>
      <c r="DF240">
        <f t="shared" si="90"/>
        <v>0</v>
      </c>
      <c r="DG240">
        <f t="shared" si="85"/>
        <v>43.3</v>
      </c>
      <c r="DH240">
        <f t="shared" si="86"/>
        <v>0</v>
      </c>
      <c r="DI240">
        <f t="shared" si="72"/>
        <v>0</v>
      </c>
      <c r="DJ240">
        <f>DG240</f>
        <v>43.3</v>
      </c>
      <c r="DK240">
        <v>0</v>
      </c>
      <c r="DL240" t="s">
        <v>4</v>
      </c>
      <c r="DM240">
        <v>0</v>
      </c>
      <c r="DN240" t="s">
        <v>4</v>
      </c>
      <c r="DO240">
        <v>0</v>
      </c>
    </row>
    <row r="241" spans="1:119">
      <c r="A241">
        <f>ROW(Source!A156)</f>
        <v>156</v>
      </c>
      <c r="B241">
        <v>70335979</v>
      </c>
      <c r="C241">
        <v>70336774</v>
      </c>
      <c r="D241">
        <v>69364066</v>
      </c>
      <c r="E241">
        <v>1</v>
      </c>
      <c r="F241">
        <v>1</v>
      </c>
      <c r="G241">
        <v>1075</v>
      </c>
      <c r="H241">
        <v>2</v>
      </c>
      <c r="I241" t="s">
        <v>468</v>
      </c>
      <c r="J241" t="s">
        <v>469</v>
      </c>
      <c r="K241" t="s">
        <v>470</v>
      </c>
      <c r="L241">
        <v>1368</v>
      </c>
      <c r="N241">
        <v>1011</v>
      </c>
      <c r="O241" t="s">
        <v>328</v>
      </c>
      <c r="P241" t="s">
        <v>328</v>
      </c>
      <c r="Q241">
        <v>1</v>
      </c>
      <c r="W241">
        <v>0</v>
      </c>
      <c r="X241">
        <v>-822376339</v>
      </c>
      <c r="Y241">
        <f t="shared" si="87"/>
        <v>0.94600000000000006</v>
      </c>
      <c r="AA241">
        <v>0</v>
      </c>
      <c r="AB241">
        <v>141.16</v>
      </c>
      <c r="AC241">
        <v>14.54</v>
      </c>
      <c r="AD241">
        <v>0</v>
      </c>
      <c r="AE241">
        <v>0</v>
      </c>
      <c r="AF241">
        <v>141.16</v>
      </c>
      <c r="AG241">
        <v>14.54</v>
      </c>
      <c r="AH241">
        <v>0</v>
      </c>
      <c r="AI241">
        <v>1</v>
      </c>
      <c r="AJ241">
        <v>1</v>
      </c>
      <c r="AK241">
        <v>1</v>
      </c>
      <c r="AL241">
        <v>1</v>
      </c>
      <c r="AM241">
        <v>-2</v>
      </c>
      <c r="AN241">
        <v>0</v>
      </c>
      <c r="AO241">
        <v>1</v>
      </c>
      <c r="AP241">
        <v>1</v>
      </c>
      <c r="AQ241">
        <v>0</v>
      </c>
      <c r="AR241">
        <v>0</v>
      </c>
      <c r="AS241" t="s">
        <v>4</v>
      </c>
      <c r="AT241">
        <v>0.86</v>
      </c>
      <c r="AU241" t="s">
        <v>368</v>
      </c>
      <c r="AV241">
        <v>0</v>
      </c>
      <c r="AW241">
        <v>2</v>
      </c>
      <c r="AX241">
        <v>70336812</v>
      </c>
      <c r="AY241">
        <v>1</v>
      </c>
      <c r="AZ241">
        <v>0</v>
      </c>
      <c r="BA241">
        <v>243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CV241">
        <v>0</v>
      </c>
      <c r="CW241">
        <f>ROUND(Y241*Source!I156*DO241,9)</f>
        <v>0</v>
      </c>
      <c r="CX241">
        <f>ROUND(Y241*Source!I156,9)</f>
        <v>28.38</v>
      </c>
      <c r="CY241">
        <f>AB241</f>
        <v>141.16</v>
      </c>
      <c r="CZ241">
        <f>AF241</f>
        <v>141.16</v>
      </c>
      <c r="DA241">
        <f>AJ241</f>
        <v>1</v>
      </c>
      <c r="DB241">
        <f t="shared" si="88"/>
        <v>133.54</v>
      </c>
      <c r="DC241">
        <f t="shared" si="89"/>
        <v>13.75</v>
      </c>
      <c r="DD241" t="s">
        <v>4</v>
      </c>
      <c r="DE241" t="s">
        <v>4</v>
      </c>
      <c r="DF241">
        <f t="shared" si="90"/>
        <v>0</v>
      </c>
      <c r="DG241">
        <f t="shared" si="85"/>
        <v>4006.12</v>
      </c>
      <c r="DH241">
        <f t="shared" si="86"/>
        <v>412.65</v>
      </c>
      <c r="DI241">
        <f t="shared" si="72"/>
        <v>0</v>
      </c>
      <c r="DJ241">
        <f>DG241</f>
        <v>4006.12</v>
      </c>
      <c r="DK241">
        <v>0</v>
      </c>
      <c r="DL241" t="s">
        <v>4</v>
      </c>
      <c r="DM241">
        <v>0</v>
      </c>
      <c r="DN241" t="s">
        <v>4</v>
      </c>
      <c r="DO241">
        <v>0</v>
      </c>
    </row>
    <row r="242" spans="1:119">
      <c r="A242">
        <f>ROW(Source!A156)</f>
        <v>156</v>
      </c>
      <c r="B242">
        <v>70335979</v>
      </c>
      <c r="C242">
        <v>70336774</v>
      </c>
      <c r="D242">
        <v>69364069</v>
      </c>
      <c r="E242">
        <v>1</v>
      </c>
      <c r="F242">
        <v>1</v>
      </c>
      <c r="G242">
        <v>1075</v>
      </c>
      <c r="H242">
        <v>2</v>
      </c>
      <c r="I242" t="s">
        <v>471</v>
      </c>
      <c r="J242" t="s">
        <v>472</v>
      </c>
      <c r="K242" t="s">
        <v>473</v>
      </c>
      <c r="L242">
        <v>1368</v>
      </c>
      <c r="N242">
        <v>1011</v>
      </c>
      <c r="O242" t="s">
        <v>328</v>
      </c>
      <c r="P242" t="s">
        <v>328</v>
      </c>
      <c r="Q242">
        <v>1</v>
      </c>
      <c r="W242">
        <v>0</v>
      </c>
      <c r="X242">
        <v>-1184225540</v>
      </c>
      <c r="Y242">
        <f t="shared" si="87"/>
        <v>0.83600000000000008</v>
      </c>
      <c r="AA242">
        <v>0</v>
      </c>
      <c r="AB242">
        <v>3.95</v>
      </c>
      <c r="AC242">
        <v>0</v>
      </c>
      <c r="AD242">
        <v>0</v>
      </c>
      <c r="AE242">
        <v>0</v>
      </c>
      <c r="AF242">
        <v>3.95</v>
      </c>
      <c r="AG242">
        <v>0</v>
      </c>
      <c r="AH242">
        <v>0</v>
      </c>
      <c r="AI242">
        <v>1</v>
      </c>
      <c r="AJ242">
        <v>1</v>
      </c>
      <c r="AK242">
        <v>1</v>
      </c>
      <c r="AL242">
        <v>1</v>
      </c>
      <c r="AM242">
        <v>-2</v>
      </c>
      <c r="AN242">
        <v>0</v>
      </c>
      <c r="AO242">
        <v>1</v>
      </c>
      <c r="AP242">
        <v>1</v>
      </c>
      <c r="AQ242">
        <v>0</v>
      </c>
      <c r="AR242">
        <v>0</v>
      </c>
      <c r="AS242" t="s">
        <v>4</v>
      </c>
      <c r="AT242">
        <v>0.76</v>
      </c>
      <c r="AU242" t="s">
        <v>368</v>
      </c>
      <c r="AV242">
        <v>0</v>
      </c>
      <c r="AW242">
        <v>2</v>
      </c>
      <c r="AX242">
        <v>70336813</v>
      </c>
      <c r="AY242">
        <v>1</v>
      </c>
      <c r="AZ242">
        <v>0</v>
      </c>
      <c r="BA242">
        <v>244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CV242">
        <v>0</v>
      </c>
      <c r="CW242">
        <f>ROUND(Y242*Source!I156*DO242,9)</f>
        <v>0</v>
      </c>
      <c r="CX242">
        <f>ROUND(Y242*Source!I156,9)</f>
        <v>25.08</v>
      </c>
      <c r="CY242">
        <f>AB242</f>
        <v>3.95</v>
      </c>
      <c r="CZ242">
        <f>AF242</f>
        <v>3.95</v>
      </c>
      <c r="DA242">
        <f>AJ242</f>
        <v>1</v>
      </c>
      <c r="DB242">
        <f t="shared" si="88"/>
        <v>3.3</v>
      </c>
      <c r="DC242">
        <f t="shared" si="89"/>
        <v>0</v>
      </c>
      <c r="DD242" t="s">
        <v>4</v>
      </c>
      <c r="DE242" t="s">
        <v>4</v>
      </c>
      <c r="DF242">
        <f t="shared" si="90"/>
        <v>0</v>
      </c>
      <c r="DG242">
        <f t="shared" si="85"/>
        <v>99.07</v>
      </c>
      <c r="DH242">
        <f t="shared" si="86"/>
        <v>0</v>
      </c>
      <c r="DI242">
        <f t="shared" si="72"/>
        <v>0</v>
      </c>
      <c r="DJ242">
        <f>DG242</f>
        <v>99.07</v>
      </c>
      <c r="DK242">
        <v>0</v>
      </c>
      <c r="DL242" t="s">
        <v>4</v>
      </c>
      <c r="DM242">
        <v>0</v>
      </c>
      <c r="DN242" t="s">
        <v>4</v>
      </c>
      <c r="DO242">
        <v>0</v>
      </c>
    </row>
    <row r="243" spans="1:119">
      <c r="A243">
        <f>ROW(Source!A156)</f>
        <v>156</v>
      </c>
      <c r="B243">
        <v>70335979</v>
      </c>
      <c r="C243">
        <v>70336774</v>
      </c>
      <c r="D243">
        <v>69333752</v>
      </c>
      <c r="E243">
        <v>1</v>
      </c>
      <c r="F243">
        <v>1</v>
      </c>
      <c r="G243">
        <v>1075</v>
      </c>
      <c r="H243">
        <v>3</v>
      </c>
      <c r="I243" t="s">
        <v>344</v>
      </c>
      <c r="J243" t="s">
        <v>345</v>
      </c>
      <c r="K243" t="s">
        <v>346</v>
      </c>
      <c r="L243">
        <v>1348</v>
      </c>
      <c r="N243">
        <v>1009</v>
      </c>
      <c r="O243" t="s">
        <v>94</v>
      </c>
      <c r="P243" t="s">
        <v>94</v>
      </c>
      <c r="Q243">
        <v>1000</v>
      </c>
      <c r="W243">
        <v>0</v>
      </c>
      <c r="X243">
        <v>777194217</v>
      </c>
      <c r="Y243">
        <f t="shared" ref="Y243:Y251" si="91">(AT243*1)</f>
        <v>1E-4</v>
      </c>
      <c r="AA243">
        <v>6521.42</v>
      </c>
      <c r="AB243">
        <v>0</v>
      </c>
      <c r="AC243">
        <v>0</v>
      </c>
      <c r="AD243">
        <v>0</v>
      </c>
      <c r="AE243">
        <v>6521.42</v>
      </c>
      <c r="AF243">
        <v>0</v>
      </c>
      <c r="AG243">
        <v>0</v>
      </c>
      <c r="AH243">
        <v>0</v>
      </c>
      <c r="AI243">
        <v>1</v>
      </c>
      <c r="AJ243">
        <v>1</v>
      </c>
      <c r="AK243">
        <v>1</v>
      </c>
      <c r="AL243">
        <v>1</v>
      </c>
      <c r="AM243">
        <v>-2</v>
      </c>
      <c r="AN243">
        <v>0</v>
      </c>
      <c r="AO243">
        <v>1</v>
      </c>
      <c r="AP243">
        <v>1</v>
      </c>
      <c r="AQ243">
        <v>0</v>
      </c>
      <c r="AR243">
        <v>0</v>
      </c>
      <c r="AS243" t="s">
        <v>4</v>
      </c>
      <c r="AT243">
        <v>1E-4</v>
      </c>
      <c r="AU243" t="s">
        <v>25</v>
      </c>
      <c r="AV243">
        <v>0</v>
      </c>
      <c r="AW243">
        <v>2</v>
      </c>
      <c r="AX243">
        <v>70336814</v>
      </c>
      <c r="AY243">
        <v>1</v>
      </c>
      <c r="AZ243">
        <v>0</v>
      </c>
      <c r="BA243">
        <v>245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CV243">
        <v>0</v>
      </c>
      <c r="CW243">
        <v>0</v>
      </c>
      <c r="CX243">
        <f>ROUND(Y243*Source!I156,9)</f>
        <v>3.0000000000000001E-3</v>
      </c>
      <c r="CY243">
        <f t="shared" ref="CY243:CY251" si="92">AA243</f>
        <v>6521.42</v>
      </c>
      <c r="CZ243">
        <f t="shared" ref="CZ243:CZ251" si="93">AE243</f>
        <v>6521.42</v>
      </c>
      <c r="DA243">
        <f t="shared" ref="DA243:DA251" si="94">AI243</f>
        <v>1</v>
      </c>
      <c r="DB243">
        <f t="shared" ref="DB243:DB251" si="95">ROUND((ROUND(AT243*CZ243,2)*1),6)</f>
        <v>0.65</v>
      </c>
      <c r="DC243">
        <f t="shared" ref="DC243:DC251" si="96">ROUND((ROUND(AT243*AG243,2)*1),6)</f>
        <v>0</v>
      </c>
      <c r="DD243" t="s">
        <v>4</v>
      </c>
      <c r="DE243" t="s">
        <v>4</v>
      </c>
      <c r="DF243">
        <f t="shared" si="90"/>
        <v>19.559999999999999</v>
      </c>
      <c r="DG243">
        <f t="shared" si="85"/>
        <v>0</v>
      </c>
      <c r="DH243">
        <f t="shared" si="86"/>
        <v>0</v>
      </c>
      <c r="DI243">
        <f t="shared" si="72"/>
        <v>0</v>
      </c>
      <c r="DJ243">
        <f t="shared" ref="DJ243:DJ251" si="97">DF243</f>
        <v>19.559999999999999</v>
      </c>
      <c r="DK243">
        <v>0</v>
      </c>
      <c r="DL243" t="s">
        <v>4</v>
      </c>
      <c r="DM243">
        <v>0</v>
      </c>
      <c r="DN243" t="s">
        <v>4</v>
      </c>
      <c r="DO243">
        <v>0</v>
      </c>
    </row>
    <row r="244" spans="1:119">
      <c r="A244">
        <f>ROW(Source!A156)</f>
        <v>156</v>
      </c>
      <c r="B244">
        <v>70335979</v>
      </c>
      <c r="C244">
        <v>70336774</v>
      </c>
      <c r="D244">
        <v>69334877</v>
      </c>
      <c r="E244">
        <v>1</v>
      </c>
      <c r="F244">
        <v>1</v>
      </c>
      <c r="G244">
        <v>1075</v>
      </c>
      <c r="H244">
        <v>3</v>
      </c>
      <c r="I244" t="s">
        <v>474</v>
      </c>
      <c r="J244" t="s">
        <v>475</v>
      </c>
      <c r="K244" t="s">
        <v>476</v>
      </c>
      <c r="L244">
        <v>1346</v>
      </c>
      <c r="N244">
        <v>1009</v>
      </c>
      <c r="O244" t="s">
        <v>170</v>
      </c>
      <c r="P244" t="s">
        <v>170</v>
      </c>
      <c r="Q244">
        <v>1</v>
      </c>
      <c r="W244">
        <v>0</v>
      </c>
      <c r="X244">
        <v>1424230157</v>
      </c>
      <c r="Y244">
        <f t="shared" si="91"/>
        <v>0.09</v>
      </c>
      <c r="AA244">
        <v>18.149999999999999</v>
      </c>
      <c r="AB244">
        <v>0</v>
      </c>
      <c r="AC244">
        <v>0</v>
      </c>
      <c r="AD244">
        <v>0</v>
      </c>
      <c r="AE244">
        <v>18.149999999999999</v>
      </c>
      <c r="AF244">
        <v>0</v>
      </c>
      <c r="AG244">
        <v>0</v>
      </c>
      <c r="AH244">
        <v>0</v>
      </c>
      <c r="AI244">
        <v>1</v>
      </c>
      <c r="AJ244">
        <v>1</v>
      </c>
      <c r="AK244">
        <v>1</v>
      </c>
      <c r="AL244">
        <v>1</v>
      </c>
      <c r="AM244">
        <v>-2</v>
      </c>
      <c r="AN244">
        <v>0</v>
      </c>
      <c r="AO244">
        <v>1</v>
      </c>
      <c r="AP244">
        <v>1</v>
      </c>
      <c r="AQ244">
        <v>0</v>
      </c>
      <c r="AR244">
        <v>0</v>
      </c>
      <c r="AS244" t="s">
        <v>4</v>
      </c>
      <c r="AT244">
        <v>0.09</v>
      </c>
      <c r="AU244" t="s">
        <v>25</v>
      </c>
      <c r="AV244">
        <v>0</v>
      </c>
      <c r="AW244">
        <v>2</v>
      </c>
      <c r="AX244">
        <v>70336815</v>
      </c>
      <c r="AY244">
        <v>1</v>
      </c>
      <c r="AZ244">
        <v>0</v>
      </c>
      <c r="BA244">
        <v>246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CV244">
        <v>0</v>
      </c>
      <c r="CW244">
        <v>0</v>
      </c>
      <c r="CX244">
        <f>ROUND(Y244*Source!I156,9)</f>
        <v>2.7</v>
      </c>
      <c r="CY244">
        <f t="shared" si="92"/>
        <v>18.149999999999999</v>
      </c>
      <c r="CZ244">
        <f t="shared" si="93"/>
        <v>18.149999999999999</v>
      </c>
      <c r="DA244">
        <f t="shared" si="94"/>
        <v>1</v>
      </c>
      <c r="DB244">
        <f t="shared" si="95"/>
        <v>1.63</v>
      </c>
      <c r="DC244">
        <f t="shared" si="96"/>
        <v>0</v>
      </c>
      <c r="DD244" t="s">
        <v>4</v>
      </c>
      <c r="DE244" t="s">
        <v>4</v>
      </c>
      <c r="DF244">
        <f t="shared" si="90"/>
        <v>49.01</v>
      </c>
      <c r="DG244">
        <f t="shared" si="85"/>
        <v>0</v>
      </c>
      <c r="DH244">
        <f t="shared" si="86"/>
        <v>0</v>
      </c>
      <c r="DI244">
        <f t="shared" si="72"/>
        <v>0</v>
      </c>
      <c r="DJ244">
        <f t="shared" si="97"/>
        <v>49.01</v>
      </c>
      <c r="DK244">
        <v>0</v>
      </c>
      <c r="DL244" t="s">
        <v>4</v>
      </c>
      <c r="DM244">
        <v>0</v>
      </c>
      <c r="DN244" t="s">
        <v>4</v>
      </c>
      <c r="DO244">
        <v>0</v>
      </c>
    </row>
    <row r="245" spans="1:119">
      <c r="A245">
        <f>ROW(Source!A156)</f>
        <v>156</v>
      </c>
      <c r="B245">
        <v>70335979</v>
      </c>
      <c r="C245">
        <v>70336774</v>
      </c>
      <c r="D245">
        <v>69333818</v>
      </c>
      <c r="E245">
        <v>1</v>
      </c>
      <c r="F245">
        <v>1</v>
      </c>
      <c r="G245">
        <v>1075</v>
      </c>
      <c r="H245">
        <v>3</v>
      </c>
      <c r="I245" t="s">
        <v>477</v>
      </c>
      <c r="J245" t="s">
        <v>478</v>
      </c>
      <c r="K245" t="s">
        <v>479</v>
      </c>
      <c r="L245">
        <v>1339</v>
      </c>
      <c r="N245">
        <v>1007</v>
      </c>
      <c r="O245" t="s">
        <v>56</v>
      </c>
      <c r="P245" t="s">
        <v>56</v>
      </c>
      <c r="Q245">
        <v>1</v>
      </c>
      <c r="W245">
        <v>0</v>
      </c>
      <c r="X245">
        <v>1310137529</v>
      </c>
      <c r="Y245">
        <f t="shared" si="91"/>
        <v>0.01</v>
      </c>
      <c r="AA245">
        <v>1183.5</v>
      </c>
      <c r="AB245">
        <v>0</v>
      </c>
      <c r="AC245">
        <v>0</v>
      </c>
      <c r="AD245">
        <v>0</v>
      </c>
      <c r="AE245">
        <v>1183.5</v>
      </c>
      <c r="AF245">
        <v>0</v>
      </c>
      <c r="AG245">
        <v>0</v>
      </c>
      <c r="AH245">
        <v>0</v>
      </c>
      <c r="AI245">
        <v>1</v>
      </c>
      <c r="AJ245">
        <v>1</v>
      </c>
      <c r="AK245">
        <v>1</v>
      </c>
      <c r="AL245">
        <v>1</v>
      </c>
      <c r="AM245">
        <v>-2</v>
      </c>
      <c r="AN245">
        <v>0</v>
      </c>
      <c r="AO245">
        <v>1</v>
      </c>
      <c r="AP245">
        <v>1</v>
      </c>
      <c r="AQ245">
        <v>0</v>
      </c>
      <c r="AR245">
        <v>0</v>
      </c>
      <c r="AS245" t="s">
        <v>4</v>
      </c>
      <c r="AT245">
        <v>0.01</v>
      </c>
      <c r="AU245" t="s">
        <v>25</v>
      </c>
      <c r="AV245">
        <v>0</v>
      </c>
      <c r="AW245">
        <v>2</v>
      </c>
      <c r="AX245">
        <v>70336816</v>
      </c>
      <c r="AY245">
        <v>1</v>
      </c>
      <c r="AZ245">
        <v>0</v>
      </c>
      <c r="BA245">
        <v>247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CV245">
        <v>0</v>
      </c>
      <c r="CW245">
        <v>0</v>
      </c>
      <c r="CX245">
        <f>ROUND(Y245*Source!I156,9)</f>
        <v>0.3</v>
      </c>
      <c r="CY245">
        <f t="shared" si="92"/>
        <v>1183.5</v>
      </c>
      <c r="CZ245">
        <f t="shared" si="93"/>
        <v>1183.5</v>
      </c>
      <c r="DA245">
        <f t="shared" si="94"/>
        <v>1</v>
      </c>
      <c r="DB245">
        <f t="shared" si="95"/>
        <v>11.84</v>
      </c>
      <c r="DC245">
        <f t="shared" si="96"/>
        <v>0</v>
      </c>
      <c r="DD245" t="s">
        <v>4</v>
      </c>
      <c r="DE245" t="s">
        <v>4</v>
      </c>
      <c r="DF245">
        <f t="shared" si="90"/>
        <v>355.05</v>
      </c>
      <c r="DG245">
        <f t="shared" si="85"/>
        <v>0</v>
      </c>
      <c r="DH245">
        <f t="shared" si="86"/>
        <v>0</v>
      </c>
      <c r="DI245">
        <f t="shared" si="72"/>
        <v>0</v>
      </c>
      <c r="DJ245">
        <f t="shared" si="97"/>
        <v>355.05</v>
      </c>
      <c r="DK245">
        <v>0</v>
      </c>
      <c r="DL245" t="s">
        <v>4</v>
      </c>
      <c r="DM245">
        <v>0</v>
      </c>
      <c r="DN245" t="s">
        <v>4</v>
      </c>
      <c r="DO245">
        <v>0</v>
      </c>
    </row>
    <row r="246" spans="1:119">
      <c r="A246">
        <f>ROW(Source!A156)</f>
        <v>156</v>
      </c>
      <c r="B246">
        <v>70335979</v>
      </c>
      <c r="C246">
        <v>70336774</v>
      </c>
      <c r="D246">
        <v>69333692</v>
      </c>
      <c r="E246">
        <v>1</v>
      </c>
      <c r="F246">
        <v>1</v>
      </c>
      <c r="G246">
        <v>1075</v>
      </c>
      <c r="H246">
        <v>3</v>
      </c>
      <c r="I246" t="s">
        <v>480</v>
      </c>
      <c r="J246" t="s">
        <v>481</v>
      </c>
      <c r="K246" t="s">
        <v>482</v>
      </c>
      <c r="L246">
        <v>1348</v>
      </c>
      <c r="N246">
        <v>1009</v>
      </c>
      <c r="O246" t="s">
        <v>94</v>
      </c>
      <c r="P246" t="s">
        <v>94</v>
      </c>
      <c r="Q246">
        <v>1000</v>
      </c>
      <c r="W246">
        <v>0</v>
      </c>
      <c r="X246">
        <v>-1600125</v>
      </c>
      <c r="Y246">
        <f t="shared" si="91"/>
        <v>2.8700000000000002E-3</v>
      </c>
      <c r="AA246">
        <v>24618.39</v>
      </c>
      <c r="AB246">
        <v>0</v>
      </c>
      <c r="AC246">
        <v>0</v>
      </c>
      <c r="AD246">
        <v>0</v>
      </c>
      <c r="AE246">
        <v>24618.39</v>
      </c>
      <c r="AF246">
        <v>0</v>
      </c>
      <c r="AG246">
        <v>0</v>
      </c>
      <c r="AH246">
        <v>0</v>
      </c>
      <c r="AI246">
        <v>1</v>
      </c>
      <c r="AJ246">
        <v>1</v>
      </c>
      <c r="AK246">
        <v>1</v>
      </c>
      <c r="AL246">
        <v>1</v>
      </c>
      <c r="AM246">
        <v>-2</v>
      </c>
      <c r="AN246">
        <v>0</v>
      </c>
      <c r="AO246">
        <v>1</v>
      </c>
      <c r="AP246">
        <v>1</v>
      </c>
      <c r="AQ246">
        <v>0</v>
      </c>
      <c r="AR246">
        <v>0</v>
      </c>
      <c r="AS246" t="s">
        <v>4</v>
      </c>
      <c r="AT246">
        <v>2.8700000000000002E-3</v>
      </c>
      <c r="AU246" t="s">
        <v>25</v>
      </c>
      <c r="AV246">
        <v>0</v>
      </c>
      <c r="AW246">
        <v>2</v>
      </c>
      <c r="AX246">
        <v>70336817</v>
      </c>
      <c r="AY246">
        <v>1</v>
      </c>
      <c r="AZ246">
        <v>0</v>
      </c>
      <c r="BA246">
        <v>248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CV246">
        <v>0</v>
      </c>
      <c r="CW246">
        <v>0</v>
      </c>
      <c r="CX246">
        <f>ROUND(Y246*Source!I156,9)</f>
        <v>8.6099999999999996E-2</v>
      </c>
      <c r="CY246">
        <f t="shared" si="92"/>
        <v>24618.39</v>
      </c>
      <c r="CZ246">
        <f t="shared" si="93"/>
        <v>24618.39</v>
      </c>
      <c r="DA246">
        <f t="shared" si="94"/>
        <v>1</v>
      </c>
      <c r="DB246">
        <f t="shared" si="95"/>
        <v>70.650000000000006</v>
      </c>
      <c r="DC246">
        <f t="shared" si="96"/>
        <v>0</v>
      </c>
      <c r="DD246" t="s">
        <v>4</v>
      </c>
      <c r="DE246" t="s">
        <v>4</v>
      </c>
      <c r="DF246">
        <f t="shared" si="90"/>
        <v>2119.64</v>
      </c>
      <c r="DG246">
        <f t="shared" si="85"/>
        <v>0</v>
      </c>
      <c r="DH246">
        <f t="shared" si="86"/>
        <v>0</v>
      </c>
      <c r="DI246">
        <f t="shared" si="72"/>
        <v>0</v>
      </c>
      <c r="DJ246">
        <f t="shared" si="97"/>
        <v>2119.64</v>
      </c>
      <c r="DK246">
        <v>0</v>
      </c>
      <c r="DL246" t="s">
        <v>4</v>
      </c>
      <c r="DM246">
        <v>0</v>
      </c>
      <c r="DN246" t="s">
        <v>4</v>
      </c>
      <c r="DO246">
        <v>0</v>
      </c>
    </row>
    <row r="247" spans="1:119">
      <c r="A247">
        <f>ROW(Source!A156)</f>
        <v>156</v>
      </c>
      <c r="B247">
        <v>70335979</v>
      </c>
      <c r="C247">
        <v>70336774</v>
      </c>
      <c r="D247">
        <v>69334282</v>
      </c>
      <c r="E247">
        <v>1</v>
      </c>
      <c r="F247">
        <v>1</v>
      </c>
      <c r="G247">
        <v>1075</v>
      </c>
      <c r="H247">
        <v>3</v>
      </c>
      <c r="I247" t="s">
        <v>483</v>
      </c>
      <c r="J247" t="s">
        <v>484</v>
      </c>
      <c r="K247" t="s">
        <v>485</v>
      </c>
      <c r="L247">
        <v>1348</v>
      </c>
      <c r="N247">
        <v>1009</v>
      </c>
      <c r="O247" t="s">
        <v>94</v>
      </c>
      <c r="P247" t="s">
        <v>94</v>
      </c>
      <c r="Q247">
        <v>1000</v>
      </c>
      <c r="W247">
        <v>0</v>
      </c>
      <c r="X247">
        <v>295323372</v>
      </c>
      <c r="Y247">
        <f t="shared" si="91"/>
        <v>9.4000000000000004E-3</v>
      </c>
      <c r="AA247">
        <v>6870.66</v>
      </c>
      <c r="AB247">
        <v>0</v>
      </c>
      <c r="AC247">
        <v>0</v>
      </c>
      <c r="AD247">
        <v>0</v>
      </c>
      <c r="AE247">
        <v>6870.66</v>
      </c>
      <c r="AF247">
        <v>0</v>
      </c>
      <c r="AG247">
        <v>0</v>
      </c>
      <c r="AH247">
        <v>0</v>
      </c>
      <c r="AI247">
        <v>1</v>
      </c>
      <c r="AJ247">
        <v>1</v>
      </c>
      <c r="AK247">
        <v>1</v>
      </c>
      <c r="AL247">
        <v>1</v>
      </c>
      <c r="AM247">
        <v>-2</v>
      </c>
      <c r="AN247">
        <v>0</v>
      </c>
      <c r="AO247">
        <v>1</v>
      </c>
      <c r="AP247">
        <v>1</v>
      </c>
      <c r="AQ247">
        <v>0</v>
      </c>
      <c r="AR247">
        <v>0</v>
      </c>
      <c r="AS247" t="s">
        <v>4</v>
      </c>
      <c r="AT247">
        <v>9.4000000000000004E-3</v>
      </c>
      <c r="AU247" t="s">
        <v>25</v>
      </c>
      <c r="AV247">
        <v>0</v>
      </c>
      <c r="AW247">
        <v>2</v>
      </c>
      <c r="AX247">
        <v>70336818</v>
      </c>
      <c r="AY247">
        <v>1</v>
      </c>
      <c r="AZ247">
        <v>0</v>
      </c>
      <c r="BA247">
        <v>249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CV247">
        <v>0</v>
      </c>
      <c r="CW247">
        <v>0</v>
      </c>
      <c r="CX247">
        <f>ROUND(Y247*Source!I156,9)</f>
        <v>0.28199999999999997</v>
      </c>
      <c r="CY247">
        <f t="shared" si="92"/>
        <v>6870.66</v>
      </c>
      <c r="CZ247">
        <f t="shared" si="93"/>
        <v>6870.66</v>
      </c>
      <c r="DA247">
        <f t="shared" si="94"/>
        <v>1</v>
      </c>
      <c r="DB247">
        <f t="shared" si="95"/>
        <v>64.58</v>
      </c>
      <c r="DC247">
        <f t="shared" si="96"/>
        <v>0</v>
      </c>
      <c r="DD247" t="s">
        <v>4</v>
      </c>
      <c r="DE247" t="s">
        <v>4</v>
      </c>
      <c r="DF247">
        <f t="shared" si="90"/>
        <v>1937.53</v>
      </c>
      <c r="DG247">
        <f t="shared" si="85"/>
        <v>0</v>
      </c>
      <c r="DH247">
        <f t="shared" si="86"/>
        <v>0</v>
      </c>
      <c r="DI247">
        <f t="shared" si="72"/>
        <v>0</v>
      </c>
      <c r="DJ247">
        <f t="shared" si="97"/>
        <v>1937.53</v>
      </c>
      <c r="DK247">
        <v>0</v>
      </c>
      <c r="DL247" t="s">
        <v>4</v>
      </c>
      <c r="DM247">
        <v>0</v>
      </c>
      <c r="DN247" t="s">
        <v>4</v>
      </c>
      <c r="DO247">
        <v>0</v>
      </c>
    </row>
    <row r="248" spans="1:119">
      <c r="A248">
        <f>ROW(Source!A156)</f>
        <v>156</v>
      </c>
      <c r="B248">
        <v>70335979</v>
      </c>
      <c r="C248">
        <v>70336774</v>
      </c>
      <c r="D248">
        <v>69334307</v>
      </c>
      <c r="E248">
        <v>1</v>
      </c>
      <c r="F248">
        <v>1</v>
      </c>
      <c r="G248">
        <v>1075</v>
      </c>
      <c r="H248">
        <v>3</v>
      </c>
      <c r="I248" t="s">
        <v>353</v>
      </c>
      <c r="J248" t="s">
        <v>354</v>
      </c>
      <c r="K248" t="s">
        <v>355</v>
      </c>
      <c r="L248">
        <v>1348</v>
      </c>
      <c r="N248">
        <v>1009</v>
      </c>
      <c r="O248" t="s">
        <v>94</v>
      </c>
      <c r="P248" t="s">
        <v>94</v>
      </c>
      <c r="Q248">
        <v>1000</v>
      </c>
      <c r="W248">
        <v>0</v>
      </c>
      <c r="X248">
        <v>73889291</v>
      </c>
      <c r="Y248">
        <f t="shared" si="91"/>
        <v>4.0000000000000003E-5</v>
      </c>
      <c r="AA248">
        <v>9098.51</v>
      </c>
      <c r="AB248">
        <v>0</v>
      </c>
      <c r="AC248">
        <v>0</v>
      </c>
      <c r="AD248">
        <v>0</v>
      </c>
      <c r="AE248">
        <v>9098.51</v>
      </c>
      <c r="AF248">
        <v>0</v>
      </c>
      <c r="AG248">
        <v>0</v>
      </c>
      <c r="AH248">
        <v>0</v>
      </c>
      <c r="AI248">
        <v>1</v>
      </c>
      <c r="AJ248">
        <v>1</v>
      </c>
      <c r="AK248">
        <v>1</v>
      </c>
      <c r="AL248">
        <v>1</v>
      </c>
      <c r="AM248">
        <v>-2</v>
      </c>
      <c r="AN248">
        <v>0</v>
      </c>
      <c r="AO248">
        <v>1</v>
      </c>
      <c r="AP248">
        <v>1</v>
      </c>
      <c r="AQ248">
        <v>0</v>
      </c>
      <c r="AR248">
        <v>0</v>
      </c>
      <c r="AS248" t="s">
        <v>4</v>
      </c>
      <c r="AT248">
        <v>4.0000000000000003E-5</v>
      </c>
      <c r="AU248" t="s">
        <v>25</v>
      </c>
      <c r="AV248">
        <v>0</v>
      </c>
      <c r="AW248">
        <v>2</v>
      </c>
      <c r="AX248">
        <v>70336819</v>
      </c>
      <c r="AY248">
        <v>1</v>
      </c>
      <c r="AZ248">
        <v>0</v>
      </c>
      <c r="BA248">
        <v>250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CV248">
        <v>0</v>
      </c>
      <c r="CW248">
        <v>0</v>
      </c>
      <c r="CX248">
        <f>ROUND(Y248*Source!I156,9)</f>
        <v>1.1999999999999999E-3</v>
      </c>
      <c r="CY248">
        <f t="shared" si="92"/>
        <v>9098.51</v>
      </c>
      <c r="CZ248">
        <f t="shared" si="93"/>
        <v>9098.51</v>
      </c>
      <c r="DA248">
        <f t="shared" si="94"/>
        <v>1</v>
      </c>
      <c r="DB248">
        <f t="shared" si="95"/>
        <v>0.36</v>
      </c>
      <c r="DC248">
        <f t="shared" si="96"/>
        <v>0</v>
      </c>
      <c r="DD248" t="s">
        <v>4</v>
      </c>
      <c r="DE248" t="s">
        <v>4</v>
      </c>
      <c r="DF248">
        <f t="shared" si="90"/>
        <v>10.92</v>
      </c>
      <c r="DG248">
        <f t="shared" si="85"/>
        <v>0</v>
      </c>
      <c r="DH248">
        <f t="shared" si="86"/>
        <v>0</v>
      </c>
      <c r="DI248">
        <f t="shared" si="72"/>
        <v>0</v>
      </c>
      <c r="DJ248">
        <f t="shared" si="97"/>
        <v>10.92</v>
      </c>
      <c r="DK248">
        <v>0</v>
      </c>
      <c r="DL248" t="s">
        <v>4</v>
      </c>
      <c r="DM248">
        <v>0</v>
      </c>
      <c r="DN248" t="s">
        <v>4</v>
      </c>
      <c r="DO248">
        <v>0</v>
      </c>
    </row>
    <row r="249" spans="1:119">
      <c r="A249">
        <f>ROW(Source!A156)</f>
        <v>156</v>
      </c>
      <c r="B249">
        <v>70335979</v>
      </c>
      <c r="C249">
        <v>70336774</v>
      </c>
      <c r="D249">
        <v>69351457</v>
      </c>
      <c r="E249">
        <v>1</v>
      </c>
      <c r="F249">
        <v>1</v>
      </c>
      <c r="G249">
        <v>1075</v>
      </c>
      <c r="H249">
        <v>3</v>
      </c>
      <c r="I249" t="s">
        <v>486</v>
      </c>
      <c r="J249" t="s">
        <v>487</v>
      </c>
      <c r="K249" t="s">
        <v>488</v>
      </c>
      <c r="L249">
        <v>1356</v>
      </c>
      <c r="N249">
        <v>1010</v>
      </c>
      <c r="O249" t="s">
        <v>489</v>
      </c>
      <c r="P249" t="s">
        <v>489</v>
      </c>
      <c r="Q249">
        <v>1000</v>
      </c>
      <c r="W249">
        <v>0</v>
      </c>
      <c r="X249">
        <v>-810647095</v>
      </c>
      <c r="Y249">
        <f t="shared" si="91"/>
        <v>4.1000000000000003E-3</v>
      </c>
      <c r="AA249">
        <v>56.17</v>
      </c>
      <c r="AB249">
        <v>0</v>
      </c>
      <c r="AC249">
        <v>0</v>
      </c>
      <c r="AD249">
        <v>0</v>
      </c>
      <c r="AE249">
        <v>56.17</v>
      </c>
      <c r="AF249">
        <v>0</v>
      </c>
      <c r="AG249">
        <v>0</v>
      </c>
      <c r="AH249">
        <v>0</v>
      </c>
      <c r="AI249">
        <v>1</v>
      </c>
      <c r="AJ249">
        <v>1</v>
      </c>
      <c r="AK249">
        <v>1</v>
      </c>
      <c r="AL249">
        <v>1</v>
      </c>
      <c r="AM249">
        <v>-2</v>
      </c>
      <c r="AN249">
        <v>0</v>
      </c>
      <c r="AO249">
        <v>1</v>
      </c>
      <c r="AP249">
        <v>1</v>
      </c>
      <c r="AQ249">
        <v>0</v>
      </c>
      <c r="AR249">
        <v>0</v>
      </c>
      <c r="AS249" t="s">
        <v>4</v>
      </c>
      <c r="AT249">
        <v>4.1000000000000003E-3</v>
      </c>
      <c r="AU249" t="s">
        <v>25</v>
      </c>
      <c r="AV249">
        <v>0</v>
      </c>
      <c r="AW249">
        <v>2</v>
      </c>
      <c r="AX249">
        <v>70336820</v>
      </c>
      <c r="AY249">
        <v>1</v>
      </c>
      <c r="AZ249">
        <v>0</v>
      </c>
      <c r="BA249">
        <v>251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CV249">
        <v>0</v>
      </c>
      <c r="CW249">
        <v>0</v>
      </c>
      <c r="CX249">
        <f>ROUND(Y249*Source!I156,9)</f>
        <v>0.123</v>
      </c>
      <c r="CY249">
        <f t="shared" si="92"/>
        <v>56.17</v>
      </c>
      <c r="CZ249">
        <f t="shared" si="93"/>
        <v>56.17</v>
      </c>
      <c r="DA249">
        <f t="shared" si="94"/>
        <v>1</v>
      </c>
      <c r="DB249">
        <f t="shared" si="95"/>
        <v>0.23</v>
      </c>
      <c r="DC249">
        <f t="shared" si="96"/>
        <v>0</v>
      </c>
      <c r="DD249" t="s">
        <v>4</v>
      </c>
      <c r="DE249" t="s">
        <v>4</v>
      </c>
      <c r="DF249">
        <f t="shared" si="90"/>
        <v>6.91</v>
      </c>
      <c r="DG249">
        <f t="shared" si="85"/>
        <v>0</v>
      </c>
      <c r="DH249">
        <f t="shared" si="86"/>
        <v>0</v>
      </c>
      <c r="DI249">
        <f t="shared" si="72"/>
        <v>0</v>
      </c>
      <c r="DJ249">
        <f t="shared" si="97"/>
        <v>6.91</v>
      </c>
      <c r="DK249">
        <v>0</v>
      </c>
      <c r="DL249" t="s">
        <v>4</v>
      </c>
      <c r="DM249">
        <v>0</v>
      </c>
      <c r="DN249" t="s">
        <v>4</v>
      </c>
      <c r="DO249">
        <v>0</v>
      </c>
    </row>
    <row r="250" spans="1:119">
      <c r="A250">
        <f>ROW(Source!A156)</f>
        <v>156</v>
      </c>
      <c r="B250">
        <v>70335979</v>
      </c>
      <c r="C250">
        <v>70336774</v>
      </c>
      <c r="D250">
        <v>69351232</v>
      </c>
      <c r="E250">
        <v>1</v>
      </c>
      <c r="F250">
        <v>1</v>
      </c>
      <c r="G250">
        <v>1075</v>
      </c>
      <c r="H250">
        <v>3</v>
      </c>
      <c r="I250" t="s">
        <v>286</v>
      </c>
      <c r="J250" t="s">
        <v>288</v>
      </c>
      <c r="K250" t="s">
        <v>287</v>
      </c>
      <c r="L250">
        <v>1355</v>
      </c>
      <c r="N250">
        <v>1010</v>
      </c>
      <c r="O250" t="s">
        <v>139</v>
      </c>
      <c r="P250" t="s">
        <v>139</v>
      </c>
      <c r="Q250">
        <v>100</v>
      </c>
      <c r="W250">
        <v>0</v>
      </c>
      <c r="X250">
        <v>715293828</v>
      </c>
      <c r="Y250">
        <f t="shared" si="91"/>
        <v>0.66669999999999996</v>
      </c>
      <c r="AA250">
        <v>57.81</v>
      </c>
      <c r="AB250">
        <v>0</v>
      </c>
      <c r="AC250">
        <v>0</v>
      </c>
      <c r="AD250">
        <v>0</v>
      </c>
      <c r="AE250">
        <v>57.81</v>
      </c>
      <c r="AF250">
        <v>0</v>
      </c>
      <c r="AG250">
        <v>0</v>
      </c>
      <c r="AH250">
        <v>0</v>
      </c>
      <c r="AI250">
        <v>1</v>
      </c>
      <c r="AJ250">
        <v>1</v>
      </c>
      <c r="AK250">
        <v>1</v>
      </c>
      <c r="AL250">
        <v>1</v>
      </c>
      <c r="AM250">
        <v>-2</v>
      </c>
      <c r="AN250">
        <v>0</v>
      </c>
      <c r="AO250">
        <v>1</v>
      </c>
      <c r="AP250">
        <v>1</v>
      </c>
      <c r="AQ250">
        <v>0</v>
      </c>
      <c r="AR250">
        <v>0</v>
      </c>
      <c r="AS250" t="s">
        <v>4</v>
      </c>
      <c r="AT250">
        <v>0.66669999999999996</v>
      </c>
      <c r="AU250" t="s">
        <v>25</v>
      </c>
      <c r="AV250">
        <v>0</v>
      </c>
      <c r="AW250">
        <v>2</v>
      </c>
      <c r="AX250">
        <v>70336821</v>
      </c>
      <c r="AY250">
        <v>1</v>
      </c>
      <c r="AZ250">
        <v>0</v>
      </c>
      <c r="BA250">
        <v>252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CV250">
        <v>0</v>
      </c>
      <c r="CW250">
        <v>0</v>
      </c>
      <c r="CX250">
        <f>ROUND(Y250*Source!I156,9)</f>
        <v>20.001000000000001</v>
      </c>
      <c r="CY250">
        <f t="shared" si="92"/>
        <v>57.81</v>
      </c>
      <c r="CZ250">
        <f t="shared" si="93"/>
        <v>57.81</v>
      </c>
      <c r="DA250">
        <f t="shared" si="94"/>
        <v>1</v>
      </c>
      <c r="DB250">
        <f t="shared" si="95"/>
        <v>38.54</v>
      </c>
      <c r="DC250">
        <f t="shared" si="96"/>
        <v>0</v>
      </c>
      <c r="DD250" t="s">
        <v>4</v>
      </c>
      <c r="DE250" t="s">
        <v>4</v>
      </c>
      <c r="DF250">
        <f t="shared" si="90"/>
        <v>1156.26</v>
      </c>
      <c r="DG250">
        <f t="shared" si="85"/>
        <v>0</v>
      </c>
      <c r="DH250">
        <f t="shared" si="86"/>
        <v>0</v>
      </c>
      <c r="DI250">
        <f t="shared" si="72"/>
        <v>0</v>
      </c>
      <c r="DJ250">
        <f t="shared" si="97"/>
        <v>1156.26</v>
      </c>
      <c r="DK250">
        <v>0</v>
      </c>
      <c r="DL250" t="s">
        <v>4</v>
      </c>
      <c r="DM250">
        <v>0</v>
      </c>
      <c r="DN250" t="s">
        <v>4</v>
      </c>
      <c r="DO250">
        <v>0</v>
      </c>
    </row>
    <row r="251" spans="1:119">
      <c r="A251">
        <f>ROW(Source!A156)</f>
        <v>156</v>
      </c>
      <c r="B251">
        <v>70335979</v>
      </c>
      <c r="C251">
        <v>70336774</v>
      </c>
      <c r="D251">
        <v>69354728</v>
      </c>
      <c r="E251">
        <v>1</v>
      </c>
      <c r="F251">
        <v>1</v>
      </c>
      <c r="G251">
        <v>1075</v>
      </c>
      <c r="H251">
        <v>3</v>
      </c>
      <c r="I251" t="s">
        <v>274</v>
      </c>
      <c r="J251" t="s">
        <v>276</v>
      </c>
      <c r="K251" t="s">
        <v>275</v>
      </c>
      <c r="L251">
        <v>1303</v>
      </c>
      <c r="N251">
        <v>1003</v>
      </c>
      <c r="O251" t="s">
        <v>236</v>
      </c>
      <c r="P251" t="s">
        <v>236</v>
      </c>
      <c r="Q251">
        <v>1000</v>
      </c>
      <c r="W251">
        <v>0</v>
      </c>
      <c r="X251">
        <v>241870239</v>
      </c>
      <c r="Y251">
        <f t="shared" si="91"/>
        <v>0.30599999999999999</v>
      </c>
      <c r="AA251">
        <v>109225.28</v>
      </c>
      <c r="AB251">
        <v>0</v>
      </c>
      <c r="AC251">
        <v>0</v>
      </c>
      <c r="AD251">
        <v>0</v>
      </c>
      <c r="AE251">
        <v>109225.28</v>
      </c>
      <c r="AF251">
        <v>0</v>
      </c>
      <c r="AG251">
        <v>0</v>
      </c>
      <c r="AH251">
        <v>0</v>
      </c>
      <c r="AI251">
        <v>1</v>
      </c>
      <c r="AJ251">
        <v>1</v>
      </c>
      <c r="AK251">
        <v>1</v>
      </c>
      <c r="AL251">
        <v>1</v>
      </c>
      <c r="AM251">
        <v>0</v>
      </c>
      <c r="AN251">
        <v>0</v>
      </c>
      <c r="AO251">
        <v>0</v>
      </c>
      <c r="AP251">
        <v>1</v>
      </c>
      <c r="AQ251">
        <v>0</v>
      </c>
      <c r="AR251">
        <v>0</v>
      </c>
      <c r="AS251" t="s">
        <v>4</v>
      </c>
      <c r="AT251">
        <v>0.30599999999999999</v>
      </c>
      <c r="AU251" t="s">
        <v>25</v>
      </c>
      <c r="AV251">
        <v>0</v>
      </c>
      <c r="AW251">
        <v>1</v>
      </c>
      <c r="AX251">
        <v>-1</v>
      </c>
      <c r="AY251">
        <v>0</v>
      </c>
      <c r="AZ251">
        <v>0</v>
      </c>
      <c r="BA251" t="s">
        <v>4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CV251">
        <v>0</v>
      </c>
      <c r="CW251">
        <v>0</v>
      </c>
      <c r="CX251">
        <f>ROUND(Y251*Source!I156,9)</f>
        <v>9.18</v>
      </c>
      <c r="CY251">
        <f t="shared" si="92"/>
        <v>109225.28</v>
      </c>
      <c r="CZ251">
        <f t="shared" si="93"/>
        <v>109225.28</v>
      </c>
      <c r="DA251">
        <f t="shared" si="94"/>
        <v>1</v>
      </c>
      <c r="DB251">
        <f t="shared" si="95"/>
        <v>33422.94</v>
      </c>
      <c r="DC251">
        <f t="shared" si="96"/>
        <v>0</v>
      </c>
      <c r="DD251" t="s">
        <v>4</v>
      </c>
      <c r="DE251" t="s">
        <v>4</v>
      </c>
      <c r="DF251">
        <f t="shared" si="90"/>
        <v>1002688.07</v>
      </c>
      <c r="DG251">
        <f t="shared" si="85"/>
        <v>0</v>
      </c>
      <c r="DH251">
        <f t="shared" si="86"/>
        <v>0</v>
      </c>
      <c r="DI251">
        <f t="shared" si="72"/>
        <v>0</v>
      </c>
      <c r="DJ251">
        <f t="shared" si="97"/>
        <v>1002688.07</v>
      </c>
      <c r="DK251">
        <v>0</v>
      </c>
      <c r="DL251" t="s">
        <v>4</v>
      </c>
      <c r="DM251">
        <v>0</v>
      </c>
      <c r="DN251" t="s">
        <v>4</v>
      </c>
      <c r="DO251">
        <v>0</v>
      </c>
    </row>
    <row r="252" spans="1:119">
      <c r="A252">
        <f>ROW(Source!A157)</f>
        <v>157</v>
      </c>
      <c r="B252">
        <v>70335976</v>
      </c>
      <c r="C252">
        <v>70336774</v>
      </c>
      <c r="D252">
        <v>69275358</v>
      </c>
      <c r="E252">
        <v>1075</v>
      </c>
      <c r="F252">
        <v>1</v>
      </c>
      <c r="G252">
        <v>1075</v>
      </c>
      <c r="H252">
        <v>1</v>
      </c>
      <c r="I252" t="s">
        <v>322</v>
      </c>
      <c r="J252" t="s">
        <v>4</v>
      </c>
      <c r="K252" t="s">
        <v>323</v>
      </c>
      <c r="L252">
        <v>1191</v>
      </c>
      <c r="N252">
        <v>1013</v>
      </c>
      <c r="O252" t="s">
        <v>324</v>
      </c>
      <c r="P252" t="s">
        <v>324</v>
      </c>
      <c r="Q252">
        <v>1</v>
      </c>
      <c r="W252">
        <v>0</v>
      </c>
      <c r="X252">
        <v>476480486</v>
      </c>
      <c r="Y252">
        <f t="shared" ref="Y252:Y257" si="98">(AT252*1.1)</f>
        <v>59.532000000000004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1</v>
      </c>
      <c r="AJ252">
        <v>1</v>
      </c>
      <c r="AK252">
        <v>1</v>
      </c>
      <c r="AL252">
        <v>1</v>
      </c>
      <c r="AM252">
        <v>-2</v>
      </c>
      <c r="AN252">
        <v>0</v>
      </c>
      <c r="AO252">
        <v>1</v>
      </c>
      <c r="AP252">
        <v>1</v>
      </c>
      <c r="AQ252">
        <v>0</v>
      </c>
      <c r="AR252">
        <v>0</v>
      </c>
      <c r="AS252" t="s">
        <v>4</v>
      </c>
      <c r="AT252">
        <v>54.12</v>
      </c>
      <c r="AU252" t="s">
        <v>26</v>
      </c>
      <c r="AV252">
        <v>1</v>
      </c>
      <c r="AW252">
        <v>2</v>
      </c>
      <c r="AX252">
        <v>70336808</v>
      </c>
      <c r="AY252">
        <v>1</v>
      </c>
      <c r="AZ252">
        <v>0</v>
      </c>
      <c r="BA252">
        <v>254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CU252">
        <f>ROUND(AT252*Source!I157*AH252*AL252,2)</f>
        <v>0</v>
      </c>
      <c r="CV252">
        <f>ROUND(Y252*Source!I157,9)</f>
        <v>1785.96</v>
      </c>
      <c r="CW252">
        <v>0</v>
      </c>
      <c r="CX252">
        <f>ROUND(Y252*Source!I157,9)</f>
        <v>1785.96</v>
      </c>
      <c r="CY252">
        <f>AD252</f>
        <v>0</v>
      </c>
      <c r="CZ252">
        <f>AH252</f>
        <v>0</v>
      </c>
      <c r="DA252">
        <f>AL252</f>
        <v>1</v>
      </c>
      <c r="DB252">
        <f t="shared" ref="DB252:DB257" si="99">ROUND((ROUND(AT252*CZ252,2)*1.1),6)</f>
        <v>0</v>
      </c>
      <c r="DC252">
        <f t="shared" ref="DC252:DC257" si="100">ROUND((ROUND(AT252*AG252,2)*1.1),6)</f>
        <v>0</v>
      </c>
      <c r="DD252" t="s">
        <v>4</v>
      </c>
      <c r="DE252" t="s">
        <v>4</v>
      </c>
      <c r="DF252">
        <f t="shared" si="90"/>
        <v>0</v>
      </c>
      <c r="DG252">
        <f t="shared" si="85"/>
        <v>0</v>
      </c>
      <c r="DH252">
        <f t="shared" si="86"/>
        <v>0</v>
      </c>
      <c r="DI252">
        <f t="shared" si="72"/>
        <v>0</v>
      </c>
      <c r="DJ252">
        <f>DI252</f>
        <v>0</v>
      </c>
      <c r="DK252">
        <v>0</v>
      </c>
      <c r="DL252" t="s">
        <v>4</v>
      </c>
      <c r="DM252">
        <v>0</v>
      </c>
      <c r="DN252" t="s">
        <v>4</v>
      </c>
      <c r="DO252">
        <v>0</v>
      </c>
    </row>
    <row r="253" spans="1:119">
      <c r="A253">
        <f>ROW(Source!A157)</f>
        <v>157</v>
      </c>
      <c r="B253">
        <v>70335976</v>
      </c>
      <c r="C253">
        <v>70336774</v>
      </c>
      <c r="D253">
        <v>69364511</v>
      </c>
      <c r="E253">
        <v>1</v>
      </c>
      <c r="F253">
        <v>1</v>
      </c>
      <c r="G253">
        <v>1075</v>
      </c>
      <c r="H253">
        <v>2</v>
      </c>
      <c r="I253" t="s">
        <v>459</v>
      </c>
      <c r="J253" t="s">
        <v>460</v>
      </c>
      <c r="K253" t="s">
        <v>461</v>
      </c>
      <c r="L253">
        <v>1368</v>
      </c>
      <c r="N253">
        <v>1011</v>
      </c>
      <c r="O253" t="s">
        <v>328</v>
      </c>
      <c r="P253" t="s">
        <v>328</v>
      </c>
      <c r="Q253">
        <v>1</v>
      </c>
      <c r="W253">
        <v>0</v>
      </c>
      <c r="X253">
        <v>2045963570</v>
      </c>
      <c r="Y253">
        <f t="shared" si="98"/>
        <v>0.86900000000000011</v>
      </c>
      <c r="AA253">
        <v>0</v>
      </c>
      <c r="AB253">
        <v>1638.12</v>
      </c>
      <c r="AC253">
        <v>616.66</v>
      </c>
      <c r="AD253">
        <v>0</v>
      </c>
      <c r="AE253">
        <v>0</v>
      </c>
      <c r="AF253">
        <v>119.07</v>
      </c>
      <c r="AG253">
        <v>12.62</v>
      </c>
      <c r="AH253">
        <v>0</v>
      </c>
      <c r="AI253">
        <v>1</v>
      </c>
      <c r="AJ253">
        <v>13.14</v>
      </c>
      <c r="AK253">
        <v>46.67</v>
      </c>
      <c r="AL253">
        <v>1</v>
      </c>
      <c r="AM253">
        <v>2</v>
      </c>
      <c r="AN253">
        <v>0</v>
      </c>
      <c r="AO253">
        <v>1</v>
      </c>
      <c r="AP253">
        <v>1</v>
      </c>
      <c r="AQ253">
        <v>0</v>
      </c>
      <c r="AR253">
        <v>0</v>
      </c>
      <c r="AS253" t="s">
        <v>4</v>
      </c>
      <c r="AT253">
        <v>0.79</v>
      </c>
      <c r="AU253" t="s">
        <v>368</v>
      </c>
      <c r="AV253">
        <v>0</v>
      </c>
      <c r="AW253">
        <v>2</v>
      </c>
      <c r="AX253">
        <v>70336809</v>
      </c>
      <c r="AY253">
        <v>1</v>
      </c>
      <c r="AZ253">
        <v>0</v>
      </c>
      <c r="BA253">
        <v>255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CV253">
        <v>0</v>
      </c>
      <c r="CW253">
        <f>ROUND(Y253*Source!I157*DO253,9)</f>
        <v>0</v>
      </c>
      <c r="CX253">
        <f>ROUND(Y253*Source!I157,9)</f>
        <v>26.07</v>
      </c>
      <c r="CY253">
        <f>AB253</f>
        <v>1638.12</v>
      </c>
      <c r="CZ253">
        <f>AF253</f>
        <v>119.07</v>
      </c>
      <c r="DA253">
        <f>AJ253</f>
        <v>13.14</v>
      </c>
      <c r="DB253">
        <f t="shared" si="99"/>
        <v>103.477</v>
      </c>
      <c r="DC253">
        <f t="shared" si="100"/>
        <v>10.967000000000001</v>
      </c>
      <c r="DD253" t="s">
        <v>4</v>
      </c>
      <c r="DE253" t="s">
        <v>4</v>
      </c>
      <c r="DF253">
        <f t="shared" si="90"/>
        <v>0</v>
      </c>
      <c r="DG253">
        <f>ROUND(ROUND(AF253*AJ253,2)*CX253,2)</f>
        <v>40788.6</v>
      </c>
      <c r="DH253">
        <f>ROUND(ROUND(AG253*AK253,2)*CX253,2)</f>
        <v>15354.71</v>
      </c>
      <c r="DI253">
        <f t="shared" si="72"/>
        <v>0</v>
      </c>
      <c r="DJ253">
        <f>DG253</f>
        <v>40788.6</v>
      </c>
      <c r="DK253">
        <v>0</v>
      </c>
      <c r="DL253" t="s">
        <v>4</v>
      </c>
      <c r="DM253">
        <v>0</v>
      </c>
      <c r="DN253" t="s">
        <v>4</v>
      </c>
      <c r="DO253">
        <v>0</v>
      </c>
    </row>
    <row r="254" spans="1:119">
      <c r="A254">
        <f>ROW(Source!A157)</f>
        <v>157</v>
      </c>
      <c r="B254">
        <v>70335976</v>
      </c>
      <c r="C254">
        <v>70336774</v>
      </c>
      <c r="D254">
        <v>69363844</v>
      </c>
      <c r="E254">
        <v>1</v>
      </c>
      <c r="F254">
        <v>1</v>
      </c>
      <c r="G254">
        <v>1075</v>
      </c>
      <c r="H254">
        <v>2</v>
      </c>
      <c r="I254" t="s">
        <v>462</v>
      </c>
      <c r="J254" t="s">
        <v>463</v>
      </c>
      <c r="K254" t="s">
        <v>464</v>
      </c>
      <c r="L254">
        <v>1368</v>
      </c>
      <c r="N254">
        <v>1011</v>
      </c>
      <c r="O254" t="s">
        <v>328</v>
      </c>
      <c r="P254" t="s">
        <v>328</v>
      </c>
      <c r="Q254">
        <v>1</v>
      </c>
      <c r="W254">
        <v>0</v>
      </c>
      <c r="X254">
        <v>-2093598342</v>
      </c>
      <c r="Y254">
        <f t="shared" si="98"/>
        <v>0.94600000000000006</v>
      </c>
      <c r="AA254">
        <v>0</v>
      </c>
      <c r="AB254">
        <v>64.62</v>
      </c>
      <c r="AC254">
        <v>0</v>
      </c>
      <c r="AD254">
        <v>0</v>
      </c>
      <c r="AE254">
        <v>0</v>
      </c>
      <c r="AF254">
        <v>6.68</v>
      </c>
      <c r="AG254">
        <v>0</v>
      </c>
      <c r="AH254">
        <v>0</v>
      </c>
      <c r="AI254">
        <v>1</v>
      </c>
      <c r="AJ254">
        <v>9.24</v>
      </c>
      <c r="AK254">
        <v>46.67</v>
      </c>
      <c r="AL254">
        <v>1</v>
      </c>
      <c r="AM254">
        <v>2</v>
      </c>
      <c r="AN254">
        <v>0</v>
      </c>
      <c r="AO254">
        <v>1</v>
      </c>
      <c r="AP254">
        <v>1</v>
      </c>
      <c r="AQ254">
        <v>0</v>
      </c>
      <c r="AR254">
        <v>0</v>
      </c>
      <c r="AS254" t="s">
        <v>4</v>
      </c>
      <c r="AT254">
        <v>0.86</v>
      </c>
      <c r="AU254" t="s">
        <v>368</v>
      </c>
      <c r="AV254">
        <v>0</v>
      </c>
      <c r="AW254">
        <v>2</v>
      </c>
      <c r="AX254">
        <v>70336810</v>
      </c>
      <c r="AY254">
        <v>1</v>
      </c>
      <c r="AZ254">
        <v>0</v>
      </c>
      <c r="BA254">
        <v>256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CV254">
        <v>0</v>
      </c>
      <c r="CW254">
        <f>ROUND(Y254*Source!I157*DO254,9)</f>
        <v>0</v>
      </c>
      <c r="CX254">
        <f>ROUND(Y254*Source!I157,9)</f>
        <v>28.38</v>
      </c>
      <c r="CY254">
        <f>AB254</f>
        <v>64.62</v>
      </c>
      <c r="CZ254">
        <f>AF254</f>
        <v>6.68</v>
      </c>
      <c r="DA254">
        <f>AJ254</f>
        <v>9.24</v>
      </c>
      <c r="DB254">
        <f t="shared" si="99"/>
        <v>6.3140000000000001</v>
      </c>
      <c r="DC254">
        <f t="shared" si="100"/>
        <v>0</v>
      </c>
      <c r="DD254" t="s">
        <v>4</v>
      </c>
      <c r="DE254" t="s">
        <v>4</v>
      </c>
      <c r="DF254">
        <f t="shared" si="90"/>
        <v>0</v>
      </c>
      <c r="DG254">
        <f>ROUND(ROUND(AF254*AJ254,2)*CX254,2)</f>
        <v>1751.61</v>
      </c>
      <c r="DH254">
        <f>ROUND(ROUND(AG254*AK254,2)*CX254,2)</f>
        <v>0</v>
      </c>
      <c r="DI254">
        <f t="shared" si="72"/>
        <v>0</v>
      </c>
      <c r="DJ254">
        <f>DG254</f>
        <v>1751.61</v>
      </c>
      <c r="DK254">
        <v>0</v>
      </c>
      <c r="DL254" t="s">
        <v>4</v>
      </c>
      <c r="DM254">
        <v>0</v>
      </c>
      <c r="DN254" t="s">
        <v>4</v>
      </c>
      <c r="DO254">
        <v>0</v>
      </c>
    </row>
    <row r="255" spans="1:119">
      <c r="A255">
        <f>ROW(Source!A157)</f>
        <v>157</v>
      </c>
      <c r="B255">
        <v>70335976</v>
      </c>
      <c r="C255">
        <v>70336774</v>
      </c>
      <c r="D255">
        <v>69363851</v>
      </c>
      <c r="E255">
        <v>1</v>
      </c>
      <c r="F255">
        <v>1</v>
      </c>
      <c r="G255">
        <v>1075</v>
      </c>
      <c r="H255">
        <v>2</v>
      </c>
      <c r="I255" t="s">
        <v>465</v>
      </c>
      <c r="J255" t="s">
        <v>466</v>
      </c>
      <c r="K255" t="s">
        <v>467</v>
      </c>
      <c r="L255">
        <v>1368</v>
      </c>
      <c r="N255">
        <v>1011</v>
      </c>
      <c r="O255" t="s">
        <v>328</v>
      </c>
      <c r="P255" t="s">
        <v>328</v>
      </c>
      <c r="Q255">
        <v>1</v>
      </c>
      <c r="W255">
        <v>0</v>
      </c>
      <c r="X255">
        <v>-1556488375</v>
      </c>
      <c r="Y255">
        <f t="shared" si="98"/>
        <v>2.6730000000000005</v>
      </c>
      <c r="AA255">
        <v>0</v>
      </c>
      <c r="AB255">
        <v>4.95</v>
      </c>
      <c r="AC255">
        <v>0</v>
      </c>
      <c r="AD255">
        <v>0</v>
      </c>
      <c r="AE255">
        <v>0</v>
      </c>
      <c r="AF255">
        <v>0.54</v>
      </c>
      <c r="AG255">
        <v>0</v>
      </c>
      <c r="AH255">
        <v>0</v>
      </c>
      <c r="AI255">
        <v>1</v>
      </c>
      <c r="AJ255">
        <v>8.76</v>
      </c>
      <c r="AK255">
        <v>46.67</v>
      </c>
      <c r="AL255">
        <v>1</v>
      </c>
      <c r="AM255">
        <v>2</v>
      </c>
      <c r="AN255">
        <v>0</v>
      </c>
      <c r="AO255">
        <v>1</v>
      </c>
      <c r="AP255">
        <v>1</v>
      </c>
      <c r="AQ255">
        <v>0</v>
      </c>
      <c r="AR255">
        <v>0</v>
      </c>
      <c r="AS255" t="s">
        <v>4</v>
      </c>
      <c r="AT255">
        <v>2.4300000000000002</v>
      </c>
      <c r="AU255" t="s">
        <v>368</v>
      </c>
      <c r="AV255">
        <v>0</v>
      </c>
      <c r="AW255">
        <v>2</v>
      </c>
      <c r="AX255">
        <v>70336811</v>
      </c>
      <c r="AY255">
        <v>1</v>
      </c>
      <c r="AZ255">
        <v>0</v>
      </c>
      <c r="BA255">
        <v>257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CV255">
        <v>0</v>
      </c>
      <c r="CW255">
        <f>ROUND(Y255*Source!I157*DO255,9)</f>
        <v>0</v>
      </c>
      <c r="CX255">
        <f>ROUND(Y255*Source!I157,9)</f>
        <v>80.19</v>
      </c>
      <c r="CY255">
        <f>AB255</f>
        <v>4.95</v>
      </c>
      <c r="CZ255">
        <f>AF255</f>
        <v>0.54</v>
      </c>
      <c r="DA255">
        <f>AJ255</f>
        <v>8.76</v>
      </c>
      <c r="DB255">
        <f t="shared" si="99"/>
        <v>1.4410000000000001</v>
      </c>
      <c r="DC255">
        <f t="shared" si="100"/>
        <v>0</v>
      </c>
      <c r="DD255" t="s">
        <v>4</v>
      </c>
      <c r="DE255" t="s">
        <v>4</v>
      </c>
      <c r="DF255">
        <f t="shared" si="90"/>
        <v>0</v>
      </c>
      <c r="DG255">
        <f>ROUND(ROUND(AF255*AJ255,2)*CX255,2)</f>
        <v>379.3</v>
      </c>
      <c r="DH255">
        <f>ROUND(ROUND(AG255*AK255,2)*CX255,2)</f>
        <v>0</v>
      </c>
      <c r="DI255">
        <f t="shared" si="72"/>
        <v>0</v>
      </c>
      <c r="DJ255">
        <f>DG255</f>
        <v>379.3</v>
      </c>
      <c r="DK255">
        <v>0</v>
      </c>
      <c r="DL255" t="s">
        <v>4</v>
      </c>
      <c r="DM255">
        <v>0</v>
      </c>
      <c r="DN255" t="s">
        <v>4</v>
      </c>
      <c r="DO255">
        <v>0</v>
      </c>
    </row>
    <row r="256" spans="1:119">
      <c r="A256">
        <f>ROW(Source!A157)</f>
        <v>157</v>
      </c>
      <c r="B256">
        <v>70335976</v>
      </c>
      <c r="C256">
        <v>70336774</v>
      </c>
      <c r="D256">
        <v>69364066</v>
      </c>
      <c r="E256">
        <v>1</v>
      </c>
      <c r="F256">
        <v>1</v>
      </c>
      <c r="G256">
        <v>1075</v>
      </c>
      <c r="H256">
        <v>2</v>
      </c>
      <c r="I256" t="s">
        <v>468</v>
      </c>
      <c r="J256" t="s">
        <v>469</v>
      </c>
      <c r="K256" t="s">
        <v>470</v>
      </c>
      <c r="L256">
        <v>1368</v>
      </c>
      <c r="N256">
        <v>1011</v>
      </c>
      <c r="O256" t="s">
        <v>328</v>
      </c>
      <c r="P256" t="s">
        <v>328</v>
      </c>
      <c r="Q256">
        <v>1</v>
      </c>
      <c r="W256">
        <v>0</v>
      </c>
      <c r="X256">
        <v>-822376339</v>
      </c>
      <c r="Y256">
        <f t="shared" si="98"/>
        <v>0.94600000000000006</v>
      </c>
      <c r="AA256">
        <v>0</v>
      </c>
      <c r="AB256">
        <v>2004.09</v>
      </c>
      <c r="AC256">
        <v>710.48</v>
      </c>
      <c r="AD256">
        <v>0</v>
      </c>
      <c r="AE256">
        <v>0</v>
      </c>
      <c r="AF256">
        <v>141.16</v>
      </c>
      <c r="AG256">
        <v>14.54</v>
      </c>
      <c r="AH256">
        <v>0</v>
      </c>
      <c r="AI256">
        <v>1</v>
      </c>
      <c r="AJ256">
        <v>13.56</v>
      </c>
      <c r="AK256">
        <v>46.67</v>
      </c>
      <c r="AL256">
        <v>1</v>
      </c>
      <c r="AM256">
        <v>2</v>
      </c>
      <c r="AN256">
        <v>0</v>
      </c>
      <c r="AO256">
        <v>1</v>
      </c>
      <c r="AP256">
        <v>1</v>
      </c>
      <c r="AQ256">
        <v>0</v>
      </c>
      <c r="AR256">
        <v>0</v>
      </c>
      <c r="AS256" t="s">
        <v>4</v>
      </c>
      <c r="AT256">
        <v>0.86</v>
      </c>
      <c r="AU256" t="s">
        <v>368</v>
      </c>
      <c r="AV256">
        <v>0</v>
      </c>
      <c r="AW256">
        <v>2</v>
      </c>
      <c r="AX256">
        <v>70336812</v>
      </c>
      <c r="AY256">
        <v>1</v>
      </c>
      <c r="AZ256">
        <v>0</v>
      </c>
      <c r="BA256">
        <v>258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CV256">
        <v>0</v>
      </c>
      <c r="CW256">
        <f>ROUND(Y256*Source!I157*DO256,9)</f>
        <v>0</v>
      </c>
      <c r="CX256">
        <f>ROUND(Y256*Source!I157,9)</f>
        <v>28.38</v>
      </c>
      <c r="CY256">
        <f>AB256</f>
        <v>2004.09</v>
      </c>
      <c r="CZ256">
        <f>AF256</f>
        <v>141.16</v>
      </c>
      <c r="DA256">
        <f>AJ256</f>
        <v>13.56</v>
      </c>
      <c r="DB256">
        <f t="shared" si="99"/>
        <v>133.54</v>
      </c>
      <c r="DC256">
        <f t="shared" si="100"/>
        <v>13.75</v>
      </c>
      <c r="DD256" t="s">
        <v>4</v>
      </c>
      <c r="DE256" t="s">
        <v>4</v>
      </c>
      <c r="DF256">
        <f t="shared" si="90"/>
        <v>0</v>
      </c>
      <c r="DG256">
        <f>ROUND(ROUND(AF256*AJ256,2)*CX256,2)</f>
        <v>54323.01</v>
      </c>
      <c r="DH256">
        <f>ROUND(ROUND(AG256*AK256,2)*CX256,2)</f>
        <v>19258.099999999999</v>
      </c>
      <c r="DI256">
        <f t="shared" si="72"/>
        <v>0</v>
      </c>
      <c r="DJ256">
        <f>DG256</f>
        <v>54323.01</v>
      </c>
      <c r="DK256">
        <v>0</v>
      </c>
      <c r="DL256" t="s">
        <v>4</v>
      </c>
      <c r="DM256">
        <v>0</v>
      </c>
      <c r="DN256" t="s">
        <v>4</v>
      </c>
      <c r="DO256">
        <v>0</v>
      </c>
    </row>
    <row r="257" spans="1:119">
      <c r="A257">
        <f>ROW(Source!A157)</f>
        <v>157</v>
      </c>
      <c r="B257">
        <v>70335976</v>
      </c>
      <c r="C257">
        <v>70336774</v>
      </c>
      <c r="D257">
        <v>69364069</v>
      </c>
      <c r="E257">
        <v>1</v>
      </c>
      <c r="F257">
        <v>1</v>
      </c>
      <c r="G257">
        <v>1075</v>
      </c>
      <c r="H257">
        <v>2</v>
      </c>
      <c r="I257" t="s">
        <v>471</v>
      </c>
      <c r="J257" t="s">
        <v>472</v>
      </c>
      <c r="K257" t="s">
        <v>473</v>
      </c>
      <c r="L257">
        <v>1368</v>
      </c>
      <c r="N257">
        <v>1011</v>
      </c>
      <c r="O257" t="s">
        <v>328</v>
      </c>
      <c r="P257" t="s">
        <v>328</v>
      </c>
      <c r="Q257">
        <v>1</v>
      </c>
      <c r="W257">
        <v>0</v>
      </c>
      <c r="X257">
        <v>-1184225540</v>
      </c>
      <c r="Y257">
        <f t="shared" si="98"/>
        <v>0.83600000000000008</v>
      </c>
      <c r="AA257">
        <v>0</v>
      </c>
      <c r="AB257">
        <v>36.19</v>
      </c>
      <c r="AC257">
        <v>0</v>
      </c>
      <c r="AD257">
        <v>0</v>
      </c>
      <c r="AE257">
        <v>0</v>
      </c>
      <c r="AF257">
        <v>3.95</v>
      </c>
      <c r="AG257">
        <v>0</v>
      </c>
      <c r="AH257">
        <v>0</v>
      </c>
      <c r="AI257">
        <v>1</v>
      </c>
      <c r="AJ257">
        <v>8.75</v>
      </c>
      <c r="AK257">
        <v>46.67</v>
      </c>
      <c r="AL257">
        <v>1</v>
      </c>
      <c r="AM257">
        <v>2</v>
      </c>
      <c r="AN257">
        <v>0</v>
      </c>
      <c r="AO257">
        <v>1</v>
      </c>
      <c r="AP257">
        <v>1</v>
      </c>
      <c r="AQ257">
        <v>0</v>
      </c>
      <c r="AR257">
        <v>0</v>
      </c>
      <c r="AS257" t="s">
        <v>4</v>
      </c>
      <c r="AT257">
        <v>0.76</v>
      </c>
      <c r="AU257" t="s">
        <v>368</v>
      </c>
      <c r="AV257">
        <v>0</v>
      </c>
      <c r="AW257">
        <v>2</v>
      </c>
      <c r="AX257">
        <v>70336813</v>
      </c>
      <c r="AY257">
        <v>1</v>
      </c>
      <c r="AZ257">
        <v>0</v>
      </c>
      <c r="BA257">
        <v>259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CV257">
        <v>0</v>
      </c>
      <c r="CW257">
        <f>ROUND(Y257*Source!I157*DO257,9)</f>
        <v>0</v>
      </c>
      <c r="CX257">
        <f>ROUND(Y257*Source!I157,9)</f>
        <v>25.08</v>
      </c>
      <c r="CY257">
        <f>AB257</f>
        <v>36.19</v>
      </c>
      <c r="CZ257">
        <f>AF257</f>
        <v>3.95</v>
      </c>
      <c r="DA257">
        <f>AJ257</f>
        <v>8.75</v>
      </c>
      <c r="DB257">
        <f t="shared" si="99"/>
        <v>3.3</v>
      </c>
      <c r="DC257">
        <f t="shared" si="100"/>
        <v>0</v>
      </c>
      <c r="DD257" t="s">
        <v>4</v>
      </c>
      <c r="DE257" t="s">
        <v>4</v>
      </c>
      <c r="DF257">
        <f t="shared" si="90"/>
        <v>0</v>
      </c>
      <c r="DG257">
        <f>ROUND(ROUND(AF257*AJ257,2)*CX257,2)</f>
        <v>866.76</v>
      </c>
      <c r="DH257">
        <f>ROUND(ROUND(AG257*AK257,2)*CX257,2)</f>
        <v>0</v>
      </c>
      <c r="DI257">
        <f t="shared" ref="DI257:DI296" si="101">ROUND(ROUND(AH257,2)*CX257,2)</f>
        <v>0</v>
      </c>
      <c r="DJ257">
        <f>DG257</f>
        <v>866.76</v>
      </c>
      <c r="DK257">
        <v>0</v>
      </c>
      <c r="DL257" t="s">
        <v>4</v>
      </c>
      <c r="DM257">
        <v>0</v>
      </c>
      <c r="DN257" t="s">
        <v>4</v>
      </c>
      <c r="DO257">
        <v>0</v>
      </c>
    </row>
    <row r="258" spans="1:119">
      <c r="A258">
        <f>ROW(Source!A157)</f>
        <v>157</v>
      </c>
      <c r="B258">
        <v>70335976</v>
      </c>
      <c r="C258">
        <v>70336774</v>
      </c>
      <c r="D258">
        <v>69333752</v>
      </c>
      <c r="E258">
        <v>1</v>
      </c>
      <c r="F258">
        <v>1</v>
      </c>
      <c r="G258">
        <v>1075</v>
      </c>
      <c r="H258">
        <v>3</v>
      </c>
      <c r="I258" t="s">
        <v>344</v>
      </c>
      <c r="J258" t="s">
        <v>345</v>
      </c>
      <c r="K258" t="s">
        <v>346</v>
      </c>
      <c r="L258">
        <v>1348</v>
      </c>
      <c r="N258">
        <v>1009</v>
      </c>
      <c r="O258" t="s">
        <v>94</v>
      </c>
      <c r="P258" t="s">
        <v>94</v>
      </c>
      <c r="Q258">
        <v>1000</v>
      </c>
      <c r="W258">
        <v>0</v>
      </c>
      <c r="X258">
        <v>777194217</v>
      </c>
      <c r="Y258">
        <f t="shared" ref="Y258:Y266" si="102">(AT258*1)</f>
        <v>1E-4</v>
      </c>
      <c r="AA258">
        <v>89147.81</v>
      </c>
      <c r="AB258">
        <v>0</v>
      </c>
      <c r="AC258">
        <v>0</v>
      </c>
      <c r="AD258">
        <v>0</v>
      </c>
      <c r="AE258">
        <v>6521.42</v>
      </c>
      <c r="AF258">
        <v>0</v>
      </c>
      <c r="AG258">
        <v>0</v>
      </c>
      <c r="AH258">
        <v>0</v>
      </c>
      <c r="AI258">
        <v>13.67</v>
      </c>
      <c r="AJ258">
        <v>1</v>
      </c>
      <c r="AK258">
        <v>1</v>
      </c>
      <c r="AL258">
        <v>1</v>
      </c>
      <c r="AM258">
        <v>2</v>
      </c>
      <c r="AN258">
        <v>0</v>
      </c>
      <c r="AO258">
        <v>1</v>
      </c>
      <c r="AP258">
        <v>1</v>
      </c>
      <c r="AQ258">
        <v>0</v>
      </c>
      <c r="AR258">
        <v>0</v>
      </c>
      <c r="AS258" t="s">
        <v>4</v>
      </c>
      <c r="AT258">
        <v>1E-4</v>
      </c>
      <c r="AU258" t="s">
        <v>25</v>
      </c>
      <c r="AV258">
        <v>0</v>
      </c>
      <c r="AW258">
        <v>2</v>
      </c>
      <c r="AX258">
        <v>70336814</v>
      </c>
      <c r="AY258">
        <v>1</v>
      </c>
      <c r="AZ258">
        <v>0</v>
      </c>
      <c r="BA258">
        <v>260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CV258">
        <v>0</v>
      </c>
      <c r="CW258">
        <v>0</v>
      </c>
      <c r="CX258">
        <f>ROUND(Y258*Source!I157,9)</f>
        <v>3.0000000000000001E-3</v>
      </c>
      <c r="CY258">
        <f t="shared" ref="CY258:CY266" si="103">AA258</f>
        <v>89147.81</v>
      </c>
      <c r="CZ258">
        <f t="shared" ref="CZ258:CZ266" si="104">AE258</f>
        <v>6521.42</v>
      </c>
      <c r="DA258">
        <f t="shared" ref="DA258:DA266" si="105">AI258</f>
        <v>13.67</v>
      </c>
      <c r="DB258">
        <f t="shared" ref="DB258:DB266" si="106">ROUND((ROUND(AT258*CZ258,2)*1),6)</f>
        <v>0.65</v>
      </c>
      <c r="DC258">
        <f t="shared" ref="DC258:DC266" si="107">ROUND((ROUND(AT258*AG258,2)*1),6)</f>
        <v>0</v>
      </c>
      <c r="DD258" t="s">
        <v>4</v>
      </c>
      <c r="DE258" t="s">
        <v>4</v>
      </c>
      <c r="DF258">
        <f t="shared" ref="DF258:DF266" si="108">ROUND(ROUND(AE258*AI258,2)*CX258,2)</f>
        <v>267.44</v>
      </c>
      <c r="DG258">
        <f t="shared" ref="DG258:DG282" si="109">ROUND(ROUND(AF258,2)*CX258,2)</f>
        <v>0</v>
      </c>
      <c r="DH258">
        <f t="shared" ref="DH258:DH282" si="110">ROUND(ROUND(AG258,2)*CX258,2)</f>
        <v>0</v>
      </c>
      <c r="DI258">
        <f t="shared" si="101"/>
        <v>0</v>
      </c>
      <c r="DJ258">
        <f t="shared" ref="DJ258:DJ266" si="111">DF258</f>
        <v>267.44</v>
      </c>
      <c r="DK258">
        <v>0</v>
      </c>
      <c r="DL258" t="s">
        <v>4</v>
      </c>
      <c r="DM258">
        <v>0</v>
      </c>
      <c r="DN258" t="s">
        <v>4</v>
      </c>
      <c r="DO258">
        <v>0</v>
      </c>
    </row>
    <row r="259" spans="1:119">
      <c r="A259">
        <f>ROW(Source!A157)</f>
        <v>157</v>
      </c>
      <c r="B259">
        <v>70335976</v>
      </c>
      <c r="C259">
        <v>70336774</v>
      </c>
      <c r="D259">
        <v>69334877</v>
      </c>
      <c r="E259">
        <v>1</v>
      </c>
      <c r="F259">
        <v>1</v>
      </c>
      <c r="G259">
        <v>1075</v>
      </c>
      <c r="H259">
        <v>3</v>
      </c>
      <c r="I259" t="s">
        <v>474</v>
      </c>
      <c r="J259" t="s">
        <v>475</v>
      </c>
      <c r="K259" t="s">
        <v>476</v>
      </c>
      <c r="L259">
        <v>1346</v>
      </c>
      <c r="N259">
        <v>1009</v>
      </c>
      <c r="O259" t="s">
        <v>170</v>
      </c>
      <c r="P259" t="s">
        <v>170</v>
      </c>
      <c r="Q259">
        <v>1</v>
      </c>
      <c r="W259">
        <v>0</v>
      </c>
      <c r="X259">
        <v>1424230157</v>
      </c>
      <c r="Y259">
        <f t="shared" si="102"/>
        <v>0.09</v>
      </c>
      <c r="AA259">
        <v>140.47999999999999</v>
      </c>
      <c r="AB259">
        <v>0</v>
      </c>
      <c r="AC259">
        <v>0</v>
      </c>
      <c r="AD259">
        <v>0</v>
      </c>
      <c r="AE259">
        <v>18.149999999999999</v>
      </c>
      <c r="AF259">
        <v>0</v>
      </c>
      <c r="AG259">
        <v>0</v>
      </c>
      <c r="AH259">
        <v>0</v>
      </c>
      <c r="AI259">
        <v>7.74</v>
      </c>
      <c r="AJ259">
        <v>1</v>
      </c>
      <c r="AK259">
        <v>1</v>
      </c>
      <c r="AL259">
        <v>1</v>
      </c>
      <c r="AM259">
        <v>2</v>
      </c>
      <c r="AN259">
        <v>0</v>
      </c>
      <c r="AO259">
        <v>1</v>
      </c>
      <c r="AP259">
        <v>1</v>
      </c>
      <c r="AQ259">
        <v>0</v>
      </c>
      <c r="AR259">
        <v>0</v>
      </c>
      <c r="AS259" t="s">
        <v>4</v>
      </c>
      <c r="AT259">
        <v>0.09</v>
      </c>
      <c r="AU259" t="s">
        <v>25</v>
      </c>
      <c r="AV259">
        <v>0</v>
      </c>
      <c r="AW259">
        <v>2</v>
      </c>
      <c r="AX259">
        <v>70336815</v>
      </c>
      <c r="AY259">
        <v>1</v>
      </c>
      <c r="AZ259">
        <v>0</v>
      </c>
      <c r="BA259">
        <v>261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CV259">
        <v>0</v>
      </c>
      <c r="CW259">
        <v>0</v>
      </c>
      <c r="CX259">
        <f>ROUND(Y259*Source!I157,9)</f>
        <v>2.7</v>
      </c>
      <c r="CY259">
        <f t="shared" si="103"/>
        <v>140.47999999999999</v>
      </c>
      <c r="CZ259">
        <f t="shared" si="104"/>
        <v>18.149999999999999</v>
      </c>
      <c r="DA259">
        <f t="shared" si="105"/>
        <v>7.74</v>
      </c>
      <c r="DB259">
        <f t="shared" si="106"/>
        <v>1.63</v>
      </c>
      <c r="DC259">
        <f t="shared" si="107"/>
        <v>0</v>
      </c>
      <c r="DD259" t="s">
        <v>4</v>
      </c>
      <c r="DE259" t="s">
        <v>4</v>
      </c>
      <c r="DF259">
        <f t="shared" si="108"/>
        <v>379.3</v>
      </c>
      <c r="DG259">
        <f t="shared" si="109"/>
        <v>0</v>
      </c>
      <c r="DH259">
        <f t="shared" si="110"/>
        <v>0</v>
      </c>
      <c r="DI259">
        <f t="shared" si="101"/>
        <v>0</v>
      </c>
      <c r="DJ259">
        <f t="shared" si="111"/>
        <v>379.3</v>
      </c>
      <c r="DK259">
        <v>0</v>
      </c>
      <c r="DL259" t="s">
        <v>4</v>
      </c>
      <c r="DM259">
        <v>0</v>
      </c>
      <c r="DN259" t="s">
        <v>4</v>
      </c>
      <c r="DO259">
        <v>0</v>
      </c>
    </row>
    <row r="260" spans="1:119">
      <c r="A260">
        <f>ROW(Source!A157)</f>
        <v>157</v>
      </c>
      <c r="B260">
        <v>70335976</v>
      </c>
      <c r="C260">
        <v>70336774</v>
      </c>
      <c r="D260">
        <v>69333818</v>
      </c>
      <c r="E260">
        <v>1</v>
      </c>
      <c r="F260">
        <v>1</v>
      </c>
      <c r="G260">
        <v>1075</v>
      </c>
      <c r="H260">
        <v>3</v>
      </c>
      <c r="I260" t="s">
        <v>477</v>
      </c>
      <c r="J260" t="s">
        <v>478</v>
      </c>
      <c r="K260" t="s">
        <v>479</v>
      </c>
      <c r="L260">
        <v>1339</v>
      </c>
      <c r="N260">
        <v>1007</v>
      </c>
      <c r="O260" t="s">
        <v>56</v>
      </c>
      <c r="P260" t="s">
        <v>56</v>
      </c>
      <c r="Q260">
        <v>1</v>
      </c>
      <c r="W260">
        <v>0</v>
      </c>
      <c r="X260">
        <v>1310137529</v>
      </c>
      <c r="Y260">
        <f t="shared" si="102"/>
        <v>0.01</v>
      </c>
      <c r="AA260">
        <v>8627.7199999999993</v>
      </c>
      <c r="AB260">
        <v>0</v>
      </c>
      <c r="AC260">
        <v>0</v>
      </c>
      <c r="AD260">
        <v>0</v>
      </c>
      <c r="AE260">
        <v>1183.5</v>
      </c>
      <c r="AF260">
        <v>0</v>
      </c>
      <c r="AG260">
        <v>0</v>
      </c>
      <c r="AH260">
        <v>0</v>
      </c>
      <c r="AI260">
        <v>7.29</v>
      </c>
      <c r="AJ260">
        <v>1</v>
      </c>
      <c r="AK260">
        <v>1</v>
      </c>
      <c r="AL260">
        <v>1</v>
      </c>
      <c r="AM260">
        <v>2</v>
      </c>
      <c r="AN260">
        <v>0</v>
      </c>
      <c r="AO260">
        <v>1</v>
      </c>
      <c r="AP260">
        <v>1</v>
      </c>
      <c r="AQ260">
        <v>0</v>
      </c>
      <c r="AR260">
        <v>0</v>
      </c>
      <c r="AS260" t="s">
        <v>4</v>
      </c>
      <c r="AT260">
        <v>0.01</v>
      </c>
      <c r="AU260" t="s">
        <v>25</v>
      </c>
      <c r="AV260">
        <v>0</v>
      </c>
      <c r="AW260">
        <v>2</v>
      </c>
      <c r="AX260">
        <v>70336816</v>
      </c>
      <c r="AY260">
        <v>1</v>
      </c>
      <c r="AZ260">
        <v>0</v>
      </c>
      <c r="BA260">
        <v>262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CV260">
        <v>0</v>
      </c>
      <c r="CW260">
        <v>0</v>
      </c>
      <c r="CX260">
        <f>ROUND(Y260*Source!I157,9)</f>
        <v>0.3</v>
      </c>
      <c r="CY260">
        <f t="shared" si="103"/>
        <v>8627.7199999999993</v>
      </c>
      <c r="CZ260">
        <f t="shared" si="104"/>
        <v>1183.5</v>
      </c>
      <c r="DA260">
        <f t="shared" si="105"/>
        <v>7.29</v>
      </c>
      <c r="DB260">
        <f t="shared" si="106"/>
        <v>11.84</v>
      </c>
      <c r="DC260">
        <f t="shared" si="107"/>
        <v>0</v>
      </c>
      <c r="DD260" t="s">
        <v>4</v>
      </c>
      <c r="DE260" t="s">
        <v>4</v>
      </c>
      <c r="DF260">
        <f t="shared" si="108"/>
        <v>2588.3200000000002</v>
      </c>
      <c r="DG260">
        <f t="shared" si="109"/>
        <v>0</v>
      </c>
      <c r="DH260">
        <f t="shared" si="110"/>
        <v>0</v>
      </c>
      <c r="DI260">
        <f t="shared" si="101"/>
        <v>0</v>
      </c>
      <c r="DJ260">
        <f t="shared" si="111"/>
        <v>2588.3200000000002</v>
      </c>
      <c r="DK260">
        <v>0</v>
      </c>
      <c r="DL260" t="s">
        <v>4</v>
      </c>
      <c r="DM260">
        <v>0</v>
      </c>
      <c r="DN260" t="s">
        <v>4</v>
      </c>
      <c r="DO260">
        <v>0</v>
      </c>
    </row>
    <row r="261" spans="1:119">
      <c r="A261">
        <f>ROW(Source!A157)</f>
        <v>157</v>
      </c>
      <c r="B261">
        <v>70335976</v>
      </c>
      <c r="C261">
        <v>70336774</v>
      </c>
      <c r="D261">
        <v>69333692</v>
      </c>
      <c r="E261">
        <v>1</v>
      </c>
      <c r="F261">
        <v>1</v>
      </c>
      <c r="G261">
        <v>1075</v>
      </c>
      <c r="H261">
        <v>3</v>
      </c>
      <c r="I261" t="s">
        <v>480</v>
      </c>
      <c r="J261" t="s">
        <v>481</v>
      </c>
      <c r="K261" t="s">
        <v>482</v>
      </c>
      <c r="L261">
        <v>1348</v>
      </c>
      <c r="N261">
        <v>1009</v>
      </c>
      <c r="O261" t="s">
        <v>94</v>
      </c>
      <c r="P261" t="s">
        <v>94</v>
      </c>
      <c r="Q261">
        <v>1000</v>
      </c>
      <c r="W261">
        <v>0</v>
      </c>
      <c r="X261">
        <v>-1600125</v>
      </c>
      <c r="Y261">
        <f t="shared" si="102"/>
        <v>2.8700000000000002E-3</v>
      </c>
      <c r="AA261">
        <v>132939.31</v>
      </c>
      <c r="AB261">
        <v>0</v>
      </c>
      <c r="AC261">
        <v>0</v>
      </c>
      <c r="AD261">
        <v>0</v>
      </c>
      <c r="AE261">
        <v>24618.39</v>
      </c>
      <c r="AF261">
        <v>0</v>
      </c>
      <c r="AG261">
        <v>0</v>
      </c>
      <c r="AH261">
        <v>0</v>
      </c>
      <c r="AI261">
        <v>5.4</v>
      </c>
      <c r="AJ261">
        <v>1</v>
      </c>
      <c r="AK261">
        <v>1</v>
      </c>
      <c r="AL261">
        <v>1</v>
      </c>
      <c r="AM261">
        <v>2</v>
      </c>
      <c r="AN261">
        <v>0</v>
      </c>
      <c r="AO261">
        <v>1</v>
      </c>
      <c r="AP261">
        <v>1</v>
      </c>
      <c r="AQ261">
        <v>0</v>
      </c>
      <c r="AR261">
        <v>0</v>
      </c>
      <c r="AS261" t="s">
        <v>4</v>
      </c>
      <c r="AT261">
        <v>2.8700000000000002E-3</v>
      </c>
      <c r="AU261" t="s">
        <v>25</v>
      </c>
      <c r="AV261">
        <v>0</v>
      </c>
      <c r="AW261">
        <v>2</v>
      </c>
      <c r="AX261">
        <v>70336817</v>
      </c>
      <c r="AY261">
        <v>1</v>
      </c>
      <c r="AZ261">
        <v>0</v>
      </c>
      <c r="BA261">
        <v>263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CV261">
        <v>0</v>
      </c>
      <c r="CW261">
        <v>0</v>
      </c>
      <c r="CX261">
        <f>ROUND(Y261*Source!I157,9)</f>
        <v>8.6099999999999996E-2</v>
      </c>
      <c r="CY261">
        <f t="shared" si="103"/>
        <v>132939.31</v>
      </c>
      <c r="CZ261">
        <f t="shared" si="104"/>
        <v>24618.39</v>
      </c>
      <c r="DA261">
        <f t="shared" si="105"/>
        <v>5.4</v>
      </c>
      <c r="DB261">
        <f t="shared" si="106"/>
        <v>70.650000000000006</v>
      </c>
      <c r="DC261">
        <f t="shared" si="107"/>
        <v>0</v>
      </c>
      <c r="DD261" t="s">
        <v>4</v>
      </c>
      <c r="DE261" t="s">
        <v>4</v>
      </c>
      <c r="DF261">
        <f t="shared" si="108"/>
        <v>11446.07</v>
      </c>
      <c r="DG261">
        <f t="shared" si="109"/>
        <v>0</v>
      </c>
      <c r="DH261">
        <f t="shared" si="110"/>
        <v>0</v>
      </c>
      <c r="DI261">
        <f t="shared" si="101"/>
        <v>0</v>
      </c>
      <c r="DJ261">
        <f t="shared" si="111"/>
        <v>11446.07</v>
      </c>
      <c r="DK261">
        <v>0</v>
      </c>
      <c r="DL261" t="s">
        <v>4</v>
      </c>
      <c r="DM261">
        <v>0</v>
      </c>
      <c r="DN261" t="s">
        <v>4</v>
      </c>
      <c r="DO261">
        <v>0</v>
      </c>
    </row>
    <row r="262" spans="1:119">
      <c r="A262">
        <f>ROW(Source!A157)</f>
        <v>157</v>
      </c>
      <c r="B262">
        <v>70335976</v>
      </c>
      <c r="C262">
        <v>70336774</v>
      </c>
      <c r="D262">
        <v>69334282</v>
      </c>
      <c r="E262">
        <v>1</v>
      </c>
      <c r="F262">
        <v>1</v>
      </c>
      <c r="G262">
        <v>1075</v>
      </c>
      <c r="H262">
        <v>3</v>
      </c>
      <c r="I262" t="s">
        <v>483</v>
      </c>
      <c r="J262" t="s">
        <v>484</v>
      </c>
      <c r="K262" t="s">
        <v>485</v>
      </c>
      <c r="L262">
        <v>1348</v>
      </c>
      <c r="N262">
        <v>1009</v>
      </c>
      <c r="O262" t="s">
        <v>94</v>
      </c>
      <c r="P262" t="s">
        <v>94</v>
      </c>
      <c r="Q262">
        <v>1000</v>
      </c>
      <c r="W262">
        <v>0</v>
      </c>
      <c r="X262">
        <v>295323372</v>
      </c>
      <c r="Y262">
        <f t="shared" si="102"/>
        <v>9.4000000000000004E-3</v>
      </c>
      <c r="AA262">
        <v>54827.87</v>
      </c>
      <c r="AB262">
        <v>0</v>
      </c>
      <c r="AC262">
        <v>0</v>
      </c>
      <c r="AD262">
        <v>0</v>
      </c>
      <c r="AE262">
        <v>6870.66</v>
      </c>
      <c r="AF262">
        <v>0</v>
      </c>
      <c r="AG262">
        <v>0</v>
      </c>
      <c r="AH262">
        <v>0</v>
      </c>
      <c r="AI262">
        <v>7.98</v>
      </c>
      <c r="AJ262">
        <v>1</v>
      </c>
      <c r="AK262">
        <v>1</v>
      </c>
      <c r="AL262">
        <v>1</v>
      </c>
      <c r="AM262">
        <v>2</v>
      </c>
      <c r="AN262">
        <v>0</v>
      </c>
      <c r="AO262">
        <v>1</v>
      </c>
      <c r="AP262">
        <v>1</v>
      </c>
      <c r="AQ262">
        <v>0</v>
      </c>
      <c r="AR262">
        <v>0</v>
      </c>
      <c r="AS262" t="s">
        <v>4</v>
      </c>
      <c r="AT262">
        <v>9.4000000000000004E-3</v>
      </c>
      <c r="AU262" t="s">
        <v>25</v>
      </c>
      <c r="AV262">
        <v>0</v>
      </c>
      <c r="AW262">
        <v>2</v>
      </c>
      <c r="AX262">
        <v>70336818</v>
      </c>
      <c r="AY262">
        <v>1</v>
      </c>
      <c r="AZ262">
        <v>0</v>
      </c>
      <c r="BA262">
        <v>264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CV262">
        <v>0</v>
      </c>
      <c r="CW262">
        <v>0</v>
      </c>
      <c r="CX262">
        <f>ROUND(Y262*Source!I157,9)</f>
        <v>0.28199999999999997</v>
      </c>
      <c r="CY262">
        <f t="shared" si="103"/>
        <v>54827.87</v>
      </c>
      <c r="CZ262">
        <f t="shared" si="104"/>
        <v>6870.66</v>
      </c>
      <c r="DA262">
        <f t="shared" si="105"/>
        <v>7.98</v>
      </c>
      <c r="DB262">
        <f t="shared" si="106"/>
        <v>64.58</v>
      </c>
      <c r="DC262">
        <f t="shared" si="107"/>
        <v>0</v>
      </c>
      <c r="DD262" t="s">
        <v>4</v>
      </c>
      <c r="DE262" t="s">
        <v>4</v>
      </c>
      <c r="DF262">
        <f t="shared" si="108"/>
        <v>15461.46</v>
      </c>
      <c r="DG262">
        <f t="shared" si="109"/>
        <v>0</v>
      </c>
      <c r="DH262">
        <f t="shared" si="110"/>
        <v>0</v>
      </c>
      <c r="DI262">
        <f t="shared" si="101"/>
        <v>0</v>
      </c>
      <c r="DJ262">
        <f t="shared" si="111"/>
        <v>15461.46</v>
      </c>
      <c r="DK262">
        <v>0</v>
      </c>
      <c r="DL262" t="s">
        <v>4</v>
      </c>
      <c r="DM262">
        <v>0</v>
      </c>
      <c r="DN262" t="s">
        <v>4</v>
      </c>
      <c r="DO262">
        <v>0</v>
      </c>
    </row>
    <row r="263" spans="1:119">
      <c r="A263">
        <f>ROW(Source!A157)</f>
        <v>157</v>
      </c>
      <c r="B263">
        <v>70335976</v>
      </c>
      <c r="C263">
        <v>70336774</v>
      </c>
      <c r="D263">
        <v>69334307</v>
      </c>
      <c r="E263">
        <v>1</v>
      </c>
      <c r="F263">
        <v>1</v>
      </c>
      <c r="G263">
        <v>1075</v>
      </c>
      <c r="H263">
        <v>3</v>
      </c>
      <c r="I263" t="s">
        <v>353</v>
      </c>
      <c r="J263" t="s">
        <v>354</v>
      </c>
      <c r="K263" t="s">
        <v>355</v>
      </c>
      <c r="L263">
        <v>1348</v>
      </c>
      <c r="N263">
        <v>1009</v>
      </c>
      <c r="O263" t="s">
        <v>94</v>
      </c>
      <c r="P263" t="s">
        <v>94</v>
      </c>
      <c r="Q263">
        <v>1000</v>
      </c>
      <c r="W263">
        <v>0</v>
      </c>
      <c r="X263">
        <v>73889291</v>
      </c>
      <c r="Y263">
        <f t="shared" si="102"/>
        <v>4.0000000000000003E-5</v>
      </c>
      <c r="AA263">
        <v>83342.350000000006</v>
      </c>
      <c r="AB263">
        <v>0</v>
      </c>
      <c r="AC263">
        <v>0</v>
      </c>
      <c r="AD263">
        <v>0</v>
      </c>
      <c r="AE263">
        <v>9098.51</v>
      </c>
      <c r="AF263">
        <v>0</v>
      </c>
      <c r="AG263">
        <v>0</v>
      </c>
      <c r="AH263">
        <v>0</v>
      </c>
      <c r="AI263">
        <v>9.16</v>
      </c>
      <c r="AJ263">
        <v>1</v>
      </c>
      <c r="AK263">
        <v>1</v>
      </c>
      <c r="AL263">
        <v>1</v>
      </c>
      <c r="AM263">
        <v>2</v>
      </c>
      <c r="AN263">
        <v>0</v>
      </c>
      <c r="AO263">
        <v>1</v>
      </c>
      <c r="AP263">
        <v>1</v>
      </c>
      <c r="AQ263">
        <v>0</v>
      </c>
      <c r="AR263">
        <v>0</v>
      </c>
      <c r="AS263" t="s">
        <v>4</v>
      </c>
      <c r="AT263">
        <v>4.0000000000000003E-5</v>
      </c>
      <c r="AU263" t="s">
        <v>25</v>
      </c>
      <c r="AV263">
        <v>0</v>
      </c>
      <c r="AW263">
        <v>2</v>
      </c>
      <c r="AX263">
        <v>70336819</v>
      </c>
      <c r="AY263">
        <v>1</v>
      </c>
      <c r="AZ263">
        <v>0</v>
      </c>
      <c r="BA263">
        <v>265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CV263">
        <v>0</v>
      </c>
      <c r="CW263">
        <v>0</v>
      </c>
      <c r="CX263">
        <f>ROUND(Y263*Source!I157,9)</f>
        <v>1.1999999999999999E-3</v>
      </c>
      <c r="CY263">
        <f t="shared" si="103"/>
        <v>83342.350000000006</v>
      </c>
      <c r="CZ263">
        <f t="shared" si="104"/>
        <v>9098.51</v>
      </c>
      <c r="DA263">
        <f t="shared" si="105"/>
        <v>9.16</v>
      </c>
      <c r="DB263">
        <f t="shared" si="106"/>
        <v>0.36</v>
      </c>
      <c r="DC263">
        <f t="shared" si="107"/>
        <v>0</v>
      </c>
      <c r="DD263" t="s">
        <v>4</v>
      </c>
      <c r="DE263" t="s">
        <v>4</v>
      </c>
      <c r="DF263">
        <f t="shared" si="108"/>
        <v>100.01</v>
      </c>
      <c r="DG263">
        <f t="shared" si="109"/>
        <v>0</v>
      </c>
      <c r="DH263">
        <f t="shared" si="110"/>
        <v>0</v>
      </c>
      <c r="DI263">
        <f t="shared" si="101"/>
        <v>0</v>
      </c>
      <c r="DJ263">
        <f t="shared" si="111"/>
        <v>100.01</v>
      </c>
      <c r="DK263">
        <v>0</v>
      </c>
      <c r="DL263" t="s">
        <v>4</v>
      </c>
      <c r="DM263">
        <v>0</v>
      </c>
      <c r="DN263" t="s">
        <v>4</v>
      </c>
      <c r="DO263">
        <v>0</v>
      </c>
    </row>
    <row r="264" spans="1:119">
      <c r="A264">
        <f>ROW(Source!A157)</f>
        <v>157</v>
      </c>
      <c r="B264">
        <v>70335976</v>
      </c>
      <c r="C264">
        <v>70336774</v>
      </c>
      <c r="D264">
        <v>69351457</v>
      </c>
      <c r="E264">
        <v>1</v>
      </c>
      <c r="F264">
        <v>1</v>
      </c>
      <c r="G264">
        <v>1075</v>
      </c>
      <c r="H264">
        <v>3</v>
      </c>
      <c r="I264" t="s">
        <v>486</v>
      </c>
      <c r="J264" t="s">
        <v>487</v>
      </c>
      <c r="K264" t="s">
        <v>488</v>
      </c>
      <c r="L264">
        <v>1356</v>
      </c>
      <c r="N264">
        <v>1010</v>
      </c>
      <c r="O264" t="s">
        <v>489</v>
      </c>
      <c r="P264" t="s">
        <v>489</v>
      </c>
      <c r="Q264">
        <v>1000</v>
      </c>
      <c r="W264">
        <v>0</v>
      </c>
      <c r="X264">
        <v>-810647095</v>
      </c>
      <c r="Y264">
        <f t="shared" si="102"/>
        <v>4.1000000000000003E-3</v>
      </c>
      <c r="AA264">
        <v>654.94000000000005</v>
      </c>
      <c r="AB264">
        <v>0</v>
      </c>
      <c r="AC264">
        <v>0</v>
      </c>
      <c r="AD264">
        <v>0</v>
      </c>
      <c r="AE264">
        <v>56.17</v>
      </c>
      <c r="AF264">
        <v>0</v>
      </c>
      <c r="AG264">
        <v>0</v>
      </c>
      <c r="AH264">
        <v>0</v>
      </c>
      <c r="AI264">
        <v>11.66</v>
      </c>
      <c r="AJ264">
        <v>1</v>
      </c>
      <c r="AK264">
        <v>1</v>
      </c>
      <c r="AL264">
        <v>1</v>
      </c>
      <c r="AM264">
        <v>2</v>
      </c>
      <c r="AN264">
        <v>0</v>
      </c>
      <c r="AO264">
        <v>1</v>
      </c>
      <c r="AP264">
        <v>1</v>
      </c>
      <c r="AQ264">
        <v>0</v>
      </c>
      <c r="AR264">
        <v>0</v>
      </c>
      <c r="AS264" t="s">
        <v>4</v>
      </c>
      <c r="AT264">
        <v>4.1000000000000003E-3</v>
      </c>
      <c r="AU264" t="s">
        <v>25</v>
      </c>
      <c r="AV264">
        <v>0</v>
      </c>
      <c r="AW264">
        <v>2</v>
      </c>
      <c r="AX264">
        <v>70336820</v>
      </c>
      <c r="AY264">
        <v>1</v>
      </c>
      <c r="AZ264">
        <v>0</v>
      </c>
      <c r="BA264">
        <v>266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CV264">
        <v>0</v>
      </c>
      <c r="CW264">
        <v>0</v>
      </c>
      <c r="CX264">
        <f>ROUND(Y264*Source!I157,9)</f>
        <v>0.123</v>
      </c>
      <c r="CY264">
        <f t="shared" si="103"/>
        <v>654.94000000000005</v>
      </c>
      <c r="CZ264">
        <f t="shared" si="104"/>
        <v>56.17</v>
      </c>
      <c r="DA264">
        <f t="shared" si="105"/>
        <v>11.66</v>
      </c>
      <c r="DB264">
        <f t="shared" si="106"/>
        <v>0.23</v>
      </c>
      <c r="DC264">
        <f t="shared" si="107"/>
        <v>0</v>
      </c>
      <c r="DD264" t="s">
        <v>4</v>
      </c>
      <c r="DE264" t="s">
        <v>4</v>
      </c>
      <c r="DF264">
        <f t="shared" si="108"/>
        <v>80.56</v>
      </c>
      <c r="DG264">
        <f t="shared" si="109"/>
        <v>0</v>
      </c>
      <c r="DH264">
        <f t="shared" si="110"/>
        <v>0</v>
      </c>
      <c r="DI264">
        <f t="shared" si="101"/>
        <v>0</v>
      </c>
      <c r="DJ264">
        <f t="shared" si="111"/>
        <v>80.56</v>
      </c>
      <c r="DK264">
        <v>0</v>
      </c>
      <c r="DL264" t="s">
        <v>4</v>
      </c>
      <c r="DM264">
        <v>0</v>
      </c>
      <c r="DN264" t="s">
        <v>4</v>
      </c>
      <c r="DO264">
        <v>0</v>
      </c>
    </row>
    <row r="265" spans="1:119">
      <c r="A265">
        <f>ROW(Source!A157)</f>
        <v>157</v>
      </c>
      <c r="B265">
        <v>70335976</v>
      </c>
      <c r="C265">
        <v>70336774</v>
      </c>
      <c r="D265">
        <v>69351232</v>
      </c>
      <c r="E265">
        <v>1</v>
      </c>
      <c r="F265">
        <v>1</v>
      </c>
      <c r="G265">
        <v>1075</v>
      </c>
      <c r="H265">
        <v>3</v>
      </c>
      <c r="I265" t="s">
        <v>286</v>
      </c>
      <c r="J265" t="s">
        <v>288</v>
      </c>
      <c r="K265" t="s">
        <v>287</v>
      </c>
      <c r="L265">
        <v>1355</v>
      </c>
      <c r="N265">
        <v>1010</v>
      </c>
      <c r="O265" t="s">
        <v>139</v>
      </c>
      <c r="P265" t="s">
        <v>139</v>
      </c>
      <c r="Q265">
        <v>100</v>
      </c>
      <c r="W265">
        <v>0</v>
      </c>
      <c r="X265">
        <v>715293828</v>
      </c>
      <c r="Y265">
        <f t="shared" si="102"/>
        <v>0.66669999999999996</v>
      </c>
      <c r="AA265">
        <v>206.96</v>
      </c>
      <c r="AB265">
        <v>0</v>
      </c>
      <c r="AC265">
        <v>0</v>
      </c>
      <c r="AD265">
        <v>0</v>
      </c>
      <c r="AE265">
        <v>57.81</v>
      </c>
      <c r="AF265">
        <v>0</v>
      </c>
      <c r="AG265">
        <v>0</v>
      </c>
      <c r="AH265">
        <v>0</v>
      </c>
      <c r="AI265">
        <v>3.58</v>
      </c>
      <c r="AJ265">
        <v>1</v>
      </c>
      <c r="AK265">
        <v>1</v>
      </c>
      <c r="AL265">
        <v>1</v>
      </c>
      <c r="AM265">
        <v>2</v>
      </c>
      <c r="AN265">
        <v>0</v>
      </c>
      <c r="AO265">
        <v>1</v>
      </c>
      <c r="AP265">
        <v>1</v>
      </c>
      <c r="AQ265">
        <v>0</v>
      </c>
      <c r="AR265">
        <v>0</v>
      </c>
      <c r="AS265" t="s">
        <v>4</v>
      </c>
      <c r="AT265">
        <v>0.66669999999999996</v>
      </c>
      <c r="AU265" t="s">
        <v>25</v>
      </c>
      <c r="AV265">
        <v>0</v>
      </c>
      <c r="AW265">
        <v>2</v>
      </c>
      <c r="AX265">
        <v>70336821</v>
      </c>
      <c r="AY265">
        <v>1</v>
      </c>
      <c r="AZ265">
        <v>0</v>
      </c>
      <c r="BA265">
        <v>267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CV265">
        <v>0</v>
      </c>
      <c r="CW265">
        <v>0</v>
      </c>
      <c r="CX265">
        <f>ROUND(Y265*Source!I157,9)</f>
        <v>20.001000000000001</v>
      </c>
      <c r="CY265">
        <f t="shared" si="103"/>
        <v>206.96</v>
      </c>
      <c r="CZ265">
        <f t="shared" si="104"/>
        <v>57.81</v>
      </c>
      <c r="DA265">
        <f t="shared" si="105"/>
        <v>3.58</v>
      </c>
      <c r="DB265">
        <f t="shared" si="106"/>
        <v>38.54</v>
      </c>
      <c r="DC265">
        <f t="shared" si="107"/>
        <v>0</v>
      </c>
      <c r="DD265" t="s">
        <v>4</v>
      </c>
      <c r="DE265" t="s">
        <v>4</v>
      </c>
      <c r="DF265">
        <f t="shared" si="108"/>
        <v>4139.41</v>
      </c>
      <c r="DG265">
        <f t="shared" si="109"/>
        <v>0</v>
      </c>
      <c r="DH265">
        <f t="shared" si="110"/>
        <v>0</v>
      </c>
      <c r="DI265">
        <f t="shared" si="101"/>
        <v>0</v>
      </c>
      <c r="DJ265">
        <f t="shared" si="111"/>
        <v>4139.41</v>
      </c>
      <c r="DK265">
        <v>0</v>
      </c>
      <c r="DL265" t="s">
        <v>4</v>
      </c>
      <c r="DM265">
        <v>0</v>
      </c>
      <c r="DN265" t="s">
        <v>4</v>
      </c>
      <c r="DO265">
        <v>0</v>
      </c>
    </row>
    <row r="266" spans="1:119">
      <c r="A266">
        <f>ROW(Source!A157)</f>
        <v>157</v>
      </c>
      <c r="B266">
        <v>70335976</v>
      </c>
      <c r="C266">
        <v>70336774</v>
      </c>
      <c r="D266">
        <v>69354728</v>
      </c>
      <c r="E266">
        <v>1</v>
      </c>
      <c r="F266">
        <v>1</v>
      </c>
      <c r="G266">
        <v>1075</v>
      </c>
      <c r="H266">
        <v>3</v>
      </c>
      <c r="I266" t="s">
        <v>274</v>
      </c>
      <c r="J266" t="s">
        <v>276</v>
      </c>
      <c r="K266" t="s">
        <v>275</v>
      </c>
      <c r="L266">
        <v>1303</v>
      </c>
      <c r="N266">
        <v>1003</v>
      </c>
      <c r="O266" t="s">
        <v>236</v>
      </c>
      <c r="P266" t="s">
        <v>236</v>
      </c>
      <c r="Q266">
        <v>1000</v>
      </c>
      <c r="W266">
        <v>0</v>
      </c>
      <c r="X266">
        <v>241870239</v>
      </c>
      <c r="Y266">
        <f t="shared" si="102"/>
        <v>0.30599999999999999</v>
      </c>
      <c r="AA266">
        <v>948075.43</v>
      </c>
      <c r="AB266">
        <v>0</v>
      </c>
      <c r="AC266">
        <v>0</v>
      </c>
      <c r="AD266">
        <v>0</v>
      </c>
      <c r="AE266">
        <v>109225.28</v>
      </c>
      <c r="AF266">
        <v>0</v>
      </c>
      <c r="AG266">
        <v>0</v>
      </c>
      <c r="AH266">
        <v>0</v>
      </c>
      <c r="AI266">
        <v>8.68</v>
      </c>
      <c r="AJ266">
        <v>1</v>
      </c>
      <c r="AK266">
        <v>1</v>
      </c>
      <c r="AL266">
        <v>1</v>
      </c>
      <c r="AM266">
        <v>0</v>
      </c>
      <c r="AN266">
        <v>0</v>
      </c>
      <c r="AO266">
        <v>0</v>
      </c>
      <c r="AP266">
        <v>1</v>
      </c>
      <c r="AQ266">
        <v>0</v>
      </c>
      <c r="AR266">
        <v>0</v>
      </c>
      <c r="AS266" t="s">
        <v>4</v>
      </c>
      <c r="AT266">
        <v>0.30599999999999999</v>
      </c>
      <c r="AU266" t="s">
        <v>25</v>
      </c>
      <c r="AV266">
        <v>0</v>
      </c>
      <c r="AW266">
        <v>1</v>
      </c>
      <c r="AX266">
        <v>-1</v>
      </c>
      <c r="AY266">
        <v>0</v>
      </c>
      <c r="AZ266">
        <v>0</v>
      </c>
      <c r="BA266" t="s">
        <v>4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CV266">
        <v>0</v>
      </c>
      <c r="CW266">
        <v>0</v>
      </c>
      <c r="CX266">
        <f>ROUND(Y266*Source!I157,9)</f>
        <v>9.18</v>
      </c>
      <c r="CY266">
        <f t="shared" si="103"/>
        <v>948075.43</v>
      </c>
      <c r="CZ266">
        <f t="shared" si="104"/>
        <v>109225.28</v>
      </c>
      <c r="DA266">
        <f t="shared" si="105"/>
        <v>8.68</v>
      </c>
      <c r="DB266">
        <f t="shared" si="106"/>
        <v>33422.94</v>
      </c>
      <c r="DC266">
        <f t="shared" si="107"/>
        <v>0</v>
      </c>
      <c r="DD266" t="s">
        <v>4</v>
      </c>
      <c r="DE266" t="s">
        <v>4</v>
      </c>
      <c r="DF266">
        <f t="shared" si="108"/>
        <v>8703332.4499999993</v>
      </c>
      <c r="DG266">
        <f t="shared" si="109"/>
        <v>0</v>
      </c>
      <c r="DH266">
        <f t="shared" si="110"/>
        <v>0</v>
      </c>
      <c r="DI266">
        <f t="shared" si="101"/>
        <v>0</v>
      </c>
      <c r="DJ266">
        <f t="shared" si="111"/>
        <v>8703332.4499999993</v>
      </c>
      <c r="DK266">
        <v>0</v>
      </c>
      <c r="DL266" t="s">
        <v>4</v>
      </c>
      <c r="DM266">
        <v>0</v>
      </c>
      <c r="DN266" t="s">
        <v>4</v>
      </c>
      <c r="DO266">
        <v>0</v>
      </c>
    </row>
    <row r="267" spans="1:119">
      <c r="A267">
        <f>ROW(Source!A160)</f>
        <v>160</v>
      </c>
      <c r="B267">
        <v>70335979</v>
      </c>
      <c r="C267">
        <v>70336409</v>
      </c>
      <c r="D267">
        <v>69275358</v>
      </c>
      <c r="E267">
        <v>1075</v>
      </c>
      <c r="F267">
        <v>1</v>
      </c>
      <c r="G267">
        <v>1075</v>
      </c>
      <c r="H267">
        <v>1</v>
      </c>
      <c r="I267" t="s">
        <v>322</v>
      </c>
      <c r="J267" t="s">
        <v>4</v>
      </c>
      <c r="K267" t="s">
        <v>323</v>
      </c>
      <c r="L267">
        <v>1191</v>
      </c>
      <c r="N267">
        <v>1013</v>
      </c>
      <c r="O267" t="s">
        <v>324</v>
      </c>
      <c r="P267" t="s">
        <v>324</v>
      </c>
      <c r="Q267">
        <v>1</v>
      </c>
      <c r="W267">
        <v>0</v>
      </c>
      <c r="X267">
        <v>476480486</v>
      </c>
      <c r="Y267">
        <f>((AT267*1.1)*1.2)</f>
        <v>24.552000000000003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1</v>
      </c>
      <c r="AJ267">
        <v>1</v>
      </c>
      <c r="AK267">
        <v>1</v>
      </c>
      <c r="AL267">
        <v>1</v>
      </c>
      <c r="AM267">
        <v>-2</v>
      </c>
      <c r="AN267">
        <v>0</v>
      </c>
      <c r="AO267">
        <v>1</v>
      </c>
      <c r="AP267">
        <v>1</v>
      </c>
      <c r="AQ267">
        <v>0</v>
      </c>
      <c r="AR267">
        <v>0</v>
      </c>
      <c r="AS267" t="s">
        <v>4</v>
      </c>
      <c r="AT267">
        <v>18.600000000000001</v>
      </c>
      <c r="AU267" t="s">
        <v>282</v>
      </c>
      <c r="AV267">
        <v>1</v>
      </c>
      <c r="AW267">
        <v>2</v>
      </c>
      <c r="AX267">
        <v>70336425</v>
      </c>
      <c r="AY267">
        <v>1</v>
      </c>
      <c r="AZ267">
        <v>0</v>
      </c>
      <c r="BA267">
        <v>269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CU267">
        <f>ROUND(AT267*Source!I160*AH267*AL267,2)</f>
        <v>0</v>
      </c>
      <c r="CV267">
        <f>ROUND(Y267*Source!I160,9)</f>
        <v>2209.6799999999998</v>
      </c>
      <c r="CW267">
        <v>0</v>
      </c>
      <c r="CX267">
        <f>ROUND(Y267*Source!I160,9)</f>
        <v>2209.6799999999998</v>
      </c>
      <c r="CY267">
        <f>AD267</f>
        <v>0</v>
      </c>
      <c r="CZ267">
        <f>AH267</f>
        <v>0</v>
      </c>
      <c r="DA267">
        <f>AL267</f>
        <v>1</v>
      </c>
      <c r="DB267">
        <f>ROUND(((ROUND(AT267*CZ267,2)*1.1)*1.2),6)</f>
        <v>0</v>
      </c>
      <c r="DC267">
        <f>ROUND(((ROUND(AT267*AG267,2)*1.1)*1.2),6)</f>
        <v>0</v>
      </c>
      <c r="DD267" t="s">
        <v>4</v>
      </c>
      <c r="DE267" t="s">
        <v>4</v>
      </c>
      <c r="DF267">
        <f t="shared" ref="DF267:DF285" si="112">ROUND(ROUND(AE267,2)*CX267,2)</f>
        <v>0</v>
      </c>
      <c r="DG267">
        <f t="shared" si="109"/>
        <v>0</v>
      </c>
      <c r="DH267">
        <f t="shared" si="110"/>
        <v>0</v>
      </c>
      <c r="DI267">
        <f t="shared" si="101"/>
        <v>0</v>
      </c>
      <c r="DJ267">
        <f>DI267</f>
        <v>0</v>
      </c>
      <c r="DK267">
        <v>0</v>
      </c>
      <c r="DL267" t="s">
        <v>4</v>
      </c>
      <c r="DM267">
        <v>0</v>
      </c>
      <c r="DN267" t="s">
        <v>4</v>
      </c>
      <c r="DO267">
        <v>0</v>
      </c>
    </row>
    <row r="268" spans="1:119">
      <c r="A268">
        <f>ROW(Source!A160)</f>
        <v>160</v>
      </c>
      <c r="B268">
        <v>70335979</v>
      </c>
      <c r="C268">
        <v>70336409</v>
      </c>
      <c r="D268">
        <v>69364509</v>
      </c>
      <c r="E268">
        <v>1</v>
      </c>
      <c r="F268">
        <v>1</v>
      </c>
      <c r="G268">
        <v>1075</v>
      </c>
      <c r="H268">
        <v>2</v>
      </c>
      <c r="I268" t="s">
        <v>365</v>
      </c>
      <c r="J268" t="s">
        <v>366</v>
      </c>
      <c r="K268" t="s">
        <v>367</v>
      </c>
      <c r="L268">
        <v>1368</v>
      </c>
      <c r="N268">
        <v>1011</v>
      </c>
      <c r="O268" t="s">
        <v>328</v>
      </c>
      <c r="P268" t="s">
        <v>328</v>
      </c>
      <c r="Q268">
        <v>1</v>
      </c>
      <c r="W268">
        <v>0</v>
      </c>
      <c r="X268">
        <v>322366203</v>
      </c>
      <c r="Y268">
        <f>((AT268*1.1)*1.2)</f>
        <v>0.51480000000000004</v>
      </c>
      <c r="AA268">
        <v>0</v>
      </c>
      <c r="AB268">
        <v>83.1</v>
      </c>
      <c r="AC268">
        <v>12.62</v>
      </c>
      <c r="AD268">
        <v>0</v>
      </c>
      <c r="AE268">
        <v>0</v>
      </c>
      <c r="AF268">
        <v>83.1</v>
      </c>
      <c r="AG268">
        <v>12.62</v>
      </c>
      <c r="AH268">
        <v>0</v>
      </c>
      <c r="AI268">
        <v>1</v>
      </c>
      <c r="AJ268">
        <v>1</v>
      </c>
      <c r="AK268">
        <v>1</v>
      </c>
      <c r="AL268">
        <v>1</v>
      </c>
      <c r="AM268">
        <v>-2</v>
      </c>
      <c r="AN268">
        <v>0</v>
      </c>
      <c r="AO268">
        <v>1</v>
      </c>
      <c r="AP268">
        <v>1</v>
      </c>
      <c r="AQ268">
        <v>0</v>
      </c>
      <c r="AR268">
        <v>0</v>
      </c>
      <c r="AS268" t="s">
        <v>4</v>
      </c>
      <c r="AT268">
        <v>0.39</v>
      </c>
      <c r="AU268" t="s">
        <v>490</v>
      </c>
      <c r="AV268">
        <v>0</v>
      </c>
      <c r="AW268">
        <v>2</v>
      </c>
      <c r="AX268">
        <v>70336426</v>
      </c>
      <c r="AY268">
        <v>1</v>
      </c>
      <c r="AZ268">
        <v>0</v>
      </c>
      <c r="BA268">
        <v>270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CV268">
        <v>0</v>
      </c>
      <c r="CW268">
        <f>ROUND(Y268*Source!I160*DO268,9)</f>
        <v>0</v>
      </c>
      <c r="CX268">
        <f>ROUND(Y268*Source!I160,9)</f>
        <v>46.332000000000001</v>
      </c>
      <c r="CY268">
        <f>AB268</f>
        <v>83.1</v>
      </c>
      <c r="CZ268">
        <f>AF268</f>
        <v>83.1</v>
      </c>
      <c r="DA268">
        <f>AJ268</f>
        <v>1</v>
      </c>
      <c r="DB268">
        <f>ROUND(((ROUND(AT268*CZ268,2)*1.1)*1.2),6)</f>
        <v>42.781199999999998</v>
      </c>
      <c r="DC268">
        <f>ROUND(((ROUND(AT268*AG268,2)*1.1)*1.2),6)</f>
        <v>6.4943999999999997</v>
      </c>
      <c r="DD268" t="s">
        <v>4</v>
      </c>
      <c r="DE268" t="s">
        <v>4</v>
      </c>
      <c r="DF268">
        <f t="shared" si="112"/>
        <v>0</v>
      </c>
      <c r="DG268">
        <f t="shared" si="109"/>
        <v>3850.19</v>
      </c>
      <c r="DH268">
        <f t="shared" si="110"/>
        <v>584.71</v>
      </c>
      <c r="DI268">
        <f t="shared" si="101"/>
        <v>0</v>
      </c>
      <c r="DJ268">
        <f>DG268</f>
        <v>3850.19</v>
      </c>
      <c r="DK268">
        <v>0</v>
      </c>
      <c r="DL268" t="s">
        <v>4</v>
      </c>
      <c r="DM268">
        <v>0</v>
      </c>
      <c r="DN268" t="s">
        <v>4</v>
      </c>
      <c r="DO268">
        <v>0</v>
      </c>
    </row>
    <row r="269" spans="1:119">
      <c r="A269">
        <f>ROW(Source!A160)</f>
        <v>160</v>
      </c>
      <c r="B269">
        <v>70335979</v>
      </c>
      <c r="C269">
        <v>70336409</v>
      </c>
      <c r="D269">
        <v>69363842</v>
      </c>
      <c r="E269">
        <v>1</v>
      </c>
      <c r="F269">
        <v>1</v>
      </c>
      <c r="G269">
        <v>1075</v>
      </c>
      <c r="H269">
        <v>2</v>
      </c>
      <c r="I269" t="s">
        <v>491</v>
      </c>
      <c r="J269" t="s">
        <v>492</v>
      </c>
      <c r="K269" t="s">
        <v>493</v>
      </c>
      <c r="L269">
        <v>1368</v>
      </c>
      <c r="N269">
        <v>1011</v>
      </c>
      <c r="O269" t="s">
        <v>328</v>
      </c>
      <c r="P269" t="s">
        <v>328</v>
      </c>
      <c r="Q269">
        <v>1</v>
      </c>
      <c r="W269">
        <v>0</v>
      </c>
      <c r="X269">
        <v>1105346747</v>
      </c>
      <c r="Y269">
        <f>((AT269*1.1)*1.2)</f>
        <v>5.7684000000000006</v>
      </c>
      <c r="AA269">
        <v>0</v>
      </c>
      <c r="AB269">
        <v>2.27</v>
      </c>
      <c r="AC269">
        <v>0</v>
      </c>
      <c r="AD269">
        <v>0</v>
      </c>
      <c r="AE269">
        <v>0</v>
      </c>
      <c r="AF269">
        <v>2.27</v>
      </c>
      <c r="AG269">
        <v>0</v>
      </c>
      <c r="AH269">
        <v>0</v>
      </c>
      <c r="AI269">
        <v>1</v>
      </c>
      <c r="AJ269">
        <v>1</v>
      </c>
      <c r="AK269">
        <v>1</v>
      </c>
      <c r="AL269">
        <v>1</v>
      </c>
      <c r="AM269">
        <v>-2</v>
      </c>
      <c r="AN269">
        <v>0</v>
      </c>
      <c r="AO269">
        <v>1</v>
      </c>
      <c r="AP269">
        <v>1</v>
      </c>
      <c r="AQ269">
        <v>0</v>
      </c>
      <c r="AR269">
        <v>0</v>
      </c>
      <c r="AS269" t="s">
        <v>4</v>
      </c>
      <c r="AT269">
        <v>4.37</v>
      </c>
      <c r="AU269" t="s">
        <v>490</v>
      </c>
      <c r="AV269">
        <v>0</v>
      </c>
      <c r="AW269">
        <v>2</v>
      </c>
      <c r="AX269">
        <v>70336427</v>
      </c>
      <c r="AY269">
        <v>1</v>
      </c>
      <c r="AZ269">
        <v>0</v>
      </c>
      <c r="BA269">
        <v>271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CV269">
        <v>0</v>
      </c>
      <c r="CW269">
        <f>ROUND(Y269*Source!I160*DO269,9)</f>
        <v>0</v>
      </c>
      <c r="CX269">
        <f>ROUND(Y269*Source!I160,9)</f>
        <v>519.15599999999995</v>
      </c>
      <c r="CY269">
        <f>AB269</f>
        <v>2.27</v>
      </c>
      <c r="CZ269">
        <f>AF269</f>
        <v>2.27</v>
      </c>
      <c r="DA269">
        <f>AJ269</f>
        <v>1</v>
      </c>
      <c r="DB269">
        <f>ROUND(((ROUND(AT269*CZ269,2)*1.1)*1.2),6)</f>
        <v>13.0944</v>
      </c>
      <c r="DC269">
        <f>ROUND(((ROUND(AT269*AG269,2)*1.1)*1.2),6)</f>
        <v>0</v>
      </c>
      <c r="DD269" t="s">
        <v>4</v>
      </c>
      <c r="DE269" t="s">
        <v>4</v>
      </c>
      <c r="DF269">
        <f t="shared" si="112"/>
        <v>0</v>
      </c>
      <c r="DG269">
        <f t="shared" si="109"/>
        <v>1178.48</v>
      </c>
      <c r="DH269">
        <f t="shared" si="110"/>
        <v>0</v>
      </c>
      <c r="DI269">
        <f t="shared" si="101"/>
        <v>0</v>
      </c>
      <c r="DJ269">
        <f>DG269</f>
        <v>1178.48</v>
      </c>
      <c r="DK269">
        <v>0</v>
      </c>
      <c r="DL269" t="s">
        <v>4</v>
      </c>
      <c r="DM269">
        <v>0</v>
      </c>
      <c r="DN269" t="s">
        <v>4</v>
      </c>
      <c r="DO269">
        <v>0</v>
      </c>
    </row>
    <row r="270" spans="1:119">
      <c r="A270">
        <f>ROW(Source!A160)</f>
        <v>160</v>
      </c>
      <c r="B270">
        <v>70335979</v>
      </c>
      <c r="C270">
        <v>70336409</v>
      </c>
      <c r="D270">
        <v>69363852</v>
      </c>
      <c r="E270">
        <v>1</v>
      </c>
      <c r="F270">
        <v>1</v>
      </c>
      <c r="G270">
        <v>1075</v>
      </c>
      <c r="H270">
        <v>2</v>
      </c>
      <c r="I270" t="s">
        <v>494</v>
      </c>
      <c r="J270" t="s">
        <v>495</v>
      </c>
      <c r="K270" t="s">
        <v>496</v>
      </c>
      <c r="L270">
        <v>1368</v>
      </c>
      <c r="N270">
        <v>1011</v>
      </c>
      <c r="O270" t="s">
        <v>328</v>
      </c>
      <c r="P270" t="s">
        <v>328</v>
      </c>
      <c r="Q270">
        <v>1</v>
      </c>
      <c r="W270">
        <v>0</v>
      </c>
      <c r="X270">
        <v>-1256645195</v>
      </c>
      <c r="Y270">
        <f>((AT270*1.1)*1.2)</f>
        <v>5.7684000000000006</v>
      </c>
      <c r="AA270">
        <v>0</v>
      </c>
      <c r="AB270">
        <v>0.73</v>
      </c>
      <c r="AC270">
        <v>0</v>
      </c>
      <c r="AD270">
        <v>0</v>
      </c>
      <c r="AE270">
        <v>0</v>
      </c>
      <c r="AF270">
        <v>0.73</v>
      </c>
      <c r="AG270">
        <v>0</v>
      </c>
      <c r="AH270">
        <v>0</v>
      </c>
      <c r="AI270">
        <v>1</v>
      </c>
      <c r="AJ270">
        <v>1</v>
      </c>
      <c r="AK270">
        <v>1</v>
      </c>
      <c r="AL270">
        <v>1</v>
      </c>
      <c r="AM270">
        <v>-2</v>
      </c>
      <c r="AN270">
        <v>0</v>
      </c>
      <c r="AO270">
        <v>1</v>
      </c>
      <c r="AP270">
        <v>1</v>
      </c>
      <c r="AQ270">
        <v>0</v>
      </c>
      <c r="AR270">
        <v>0</v>
      </c>
      <c r="AS270" t="s">
        <v>4</v>
      </c>
      <c r="AT270">
        <v>4.37</v>
      </c>
      <c r="AU270" t="s">
        <v>490</v>
      </c>
      <c r="AV270">
        <v>0</v>
      </c>
      <c r="AW270">
        <v>2</v>
      </c>
      <c r="AX270">
        <v>70336428</v>
      </c>
      <c r="AY270">
        <v>1</v>
      </c>
      <c r="AZ270">
        <v>0</v>
      </c>
      <c r="BA270">
        <v>272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CV270">
        <v>0</v>
      </c>
      <c r="CW270">
        <f>ROUND(Y270*Source!I160*DO270,9)</f>
        <v>0</v>
      </c>
      <c r="CX270">
        <f>ROUND(Y270*Source!I160,9)</f>
        <v>519.15599999999995</v>
      </c>
      <c r="CY270">
        <f>AB270</f>
        <v>0.73</v>
      </c>
      <c r="CZ270">
        <f>AF270</f>
        <v>0.73</v>
      </c>
      <c r="DA270">
        <f>AJ270</f>
        <v>1</v>
      </c>
      <c r="DB270">
        <f>ROUND(((ROUND(AT270*CZ270,2)*1.1)*1.2),6)</f>
        <v>4.2107999999999999</v>
      </c>
      <c r="DC270">
        <f>ROUND(((ROUND(AT270*AG270,2)*1.1)*1.2),6)</f>
        <v>0</v>
      </c>
      <c r="DD270" t="s">
        <v>4</v>
      </c>
      <c r="DE270" t="s">
        <v>4</v>
      </c>
      <c r="DF270">
        <f t="shared" si="112"/>
        <v>0</v>
      </c>
      <c r="DG270">
        <f t="shared" si="109"/>
        <v>378.98</v>
      </c>
      <c r="DH270">
        <f t="shared" si="110"/>
        <v>0</v>
      </c>
      <c r="DI270">
        <f t="shared" si="101"/>
        <v>0</v>
      </c>
      <c r="DJ270">
        <f>DG270</f>
        <v>378.98</v>
      </c>
      <c r="DK270">
        <v>0</v>
      </c>
      <c r="DL270" t="s">
        <v>4</v>
      </c>
      <c r="DM270">
        <v>0</v>
      </c>
      <c r="DN270" t="s">
        <v>4</v>
      </c>
      <c r="DO270">
        <v>0</v>
      </c>
    </row>
    <row r="271" spans="1:119">
      <c r="A271">
        <f>ROW(Source!A160)</f>
        <v>160</v>
      </c>
      <c r="B271">
        <v>70335979</v>
      </c>
      <c r="C271">
        <v>70336409</v>
      </c>
      <c r="D271">
        <v>69336224</v>
      </c>
      <c r="E271">
        <v>1</v>
      </c>
      <c r="F271">
        <v>1</v>
      </c>
      <c r="G271">
        <v>1075</v>
      </c>
      <c r="H271">
        <v>3</v>
      </c>
      <c r="I271" t="s">
        <v>497</v>
      </c>
      <c r="J271" t="s">
        <v>498</v>
      </c>
      <c r="K271" t="s">
        <v>499</v>
      </c>
      <c r="L271">
        <v>1348</v>
      </c>
      <c r="N271">
        <v>1009</v>
      </c>
      <c r="O271" t="s">
        <v>94</v>
      </c>
      <c r="P271" t="s">
        <v>94</v>
      </c>
      <c r="Q271">
        <v>1000</v>
      </c>
      <c r="W271">
        <v>0</v>
      </c>
      <c r="X271">
        <v>-1302563816</v>
      </c>
      <c r="Y271">
        <f>((AT271*1)*1)</f>
        <v>6.2E-4</v>
      </c>
      <c r="AA271">
        <v>10651.81</v>
      </c>
      <c r="AB271">
        <v>0</v>
      </c>
      <c r="AC271">
        <v>0</v>
      </c>
      <c r="AD271">
        <v>0</v>
      </c>
      <c r="AE271">
        <v>10651.81</v>
      </c>
      <c r="AF271">
        <v>0</v>
      </c>
      <c r="AG271">
        <v>0</v>
      </c>
      <c r="AH271">
        <v>0</v>
      </c>
      <c r="AI271">
        <v>1</v>
      </c>
      <c r="AJ271">
        <v>1</v>
      </c>
      <c r="AK271">
        <v>1</v>
      </c>
      <c r="AL271">
        <v>1</v>
      </c>
      <c r="AM271">
        <v>-2</v>
      </c>
      <c r="AN271">
        <v>0</v>
      </c>
      <c r="AO271">
        <v>1</v>
      </c>
      <c r="AP271">
        <v>1</v>
      </c>
      <c r="AQ271">
        <v>0</v>
      </c>
      <c r="AR271">
        <v>0</v>
      </c>
      <c r="AS271" t="s">
        <v>4</v>
      </c>
      <c r="AT271">
        <v>6.2E-4</v>
      </c>
      <c r="AU271" t="s">
        <v>281</v>
      </c>
      <c r="AV271">
        <v>0</v>
      </c>
      <c r="AW271">
        <v>2</v>
      </c>
      <c r="AX271">
        <v>70336429</v>
      </c>
      <c r="AY271">
        <v>1</v>
      </c>
      <c r="AZ271">
        <v>0</v>
      </c>
      <c r="BA271">
        <v>273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CV271">
        <v>0</v>
      </c>
      <c r="CW271">
        <v>0</v>
      </c>
      <c r="CX271">
        <f>ROUND(Y271*Source!I160,9)</f>
        <v>5.5800000000000002E-2</v>
      </c>
      <c r="CY271">
        <f t="shared" ref="CY271:CY281" si="113">AA271</f>
        <v>10651.81</v>
      </c>
      <c r="CZ271">
        <f t="shared" ref="CZ271:CZ281" si="114">AE271</f>
        <v>10651.81</v>
      </c>
      <c r="DA271">
        <f t="shared" ref="DA271:DA281" si="115">AI271</f>
        <v>1</v>
      </c>
      <c r="DB271">
        <f>ROUND(((ROUND(AT271*CZ271,2)*1)*1),6)</f>
        <v>6.6</v>
      </c>
      <c r="DC271">
        <f>ROUND(((ROUND(AT271*AG271,2)*1)*1),6)</f>
        <v>0</v>
      </c>
      <c r="DD271" t="s">
        <v>4</v>
      </c>
      <c r="DE271" t="s">
        <v>4</v>
      </c>
      <c r="DF271">
        <f t="shared" si="112"/>
        <v>594.37</v>
      </c>
      <c r="DG271">
        <f t="shared" si="109"/>
        <v>0</v>
      </c>
      <c r="DH271">
        <f t="shared" si="110"/>
        <v>0</v>
      </c>
      <c r="DI271">
        <f t="shared" si="101"/>
        <v>0</v>
      </c>
      <c r="DJ271">
        <f t="shared" ref="DJ271:DJ281" si="116">DF271</f>
        <v>594.37</v>
      </c>
      <c r="DK271">
        <v>0</v>
      </c>
      <c r="DL271" t="s">
        <v>4</v>
      </c>
      <c r="DM271">
        <v>0</v>
      </c>
      <c r="DN271" t="s">
        <v>4</v>
      </c>
      <c r="DO271">
        <v>0</v>
      </c>
    </row>
    <row r="272" spans="1:119">
      <c r="A272">
        <f>ROW(Source!A160)</f>
        <v>160</v>
      </c>
      <c r="B272">
        <v>70335979</v>
      </c>
      <c r="C272">
        <v>70336409</v>
      </c>
      <c r="D272">
        <v>69334017</v>
      </c>
      <c r="E272">
        <v>1</v>
      </c>
      <c r="F272">
        <v>1</v>
      </c>
      <c r="G272">
        <v>1075</v>
      </c>
      <c r="H272">
        <v>3</v>
      </c>
      <c r="I272" t="s">
        <v>432</v>
      </c>
      <c r="J272" t="s">
        <v>433</v>
      </c>
      <c r="K272" t="s">
        <v>434</v>
      </c>
      <c r="L272">
        <v>1348</v>
      </c>
      <c r="N272">
        <v>1009</v>
      </c>
      <c r="O272" t="s">
        <v>94</v>
      </c>
      <c r="P272" t="s">
        <v>94</v>
      </c>
      <c r="Q272">
        <v>1000</v>
      </c>
      <c r="W272">
        <v>0</v>
      </c>
      <c r="X272">
        <v>1146664825</v>
      </c>
      <c r="Y272">
        <f>((AT272*1)*1)</f>
        <v>7.2000000000000005E-4</v>
      </c>
      <c r="AA272">
        <v>11242.42</v>
      </c>
      <c r="AB272">
        <v>0</v>
      </c>
      <c r="AC272">
        <v>0</v>
      </c>
      <c r="AD272">
        <v>0</v>
      </c>
      <c r="AE272">
        <v>11242.42</v>
      </c>
      <c r="AF272">
        <v>0</v>
      </c>
      <c r="AG272">
        <v>0</v>
      </c>
      <c r="AH272">
        <v>0</v>
      </c>
      <c r="AI272">
        <v>1</v>
      </c>
      <c r="AJ272">
        <v>1</v>
      </c>
      <c r="AK272">
        <v>1</v>
      </c>
      <c r="AL272">
        <v>1</v>
      </c>
      <c r="AM272">
        <v>-2</v>
      </c>
      <c r="AN272">
        <v>0</v>
      </c>
      <c r="AO272">
        <v>1</v>
      </c>
      <c r="AP272">
        <v>1</v>
      </c>
      <c r="AQ272">
        <v>0</v>
      </c>
      <c r="AR272">
        <v>0</v>
      </c>
      <c r="AS272" t="s">
        <v>4</v>
      </c>
      <c r="AT272">
        <v>7.2000000000000005E-4</v>
      </c>
      <c r="AU272" t="s">
        <v>281</v>
      </c>
      <c r="AV272">
        <v>0</v>
      </c>
      <c r="AW272">
        <v>2</v>
      </c>
      <c r="AX272">
        <v>70336430</v>
      </c>
      <c r="AY272">
        <v>1</v>
      </c>
      <c r="AZ272">
        <v>0</v>
      </c>
      <c r="BA272">
        <v>274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CV272">
        <v>0</v>
      </c>
      <c r="CW272">
        <v>0</v>
      </c>
      <c r="CX272">
        <f>ROUND(Y272*Source!I160,9)</f>
        <v>6.4799999999999996E-2</v>
      </c>
      <c r="CY272">
        <f t="shared" si="113"/>
        <v>11242.42</v>
      </c>
      <c r="CZ272">
        <f t="shared" si="114"/>
        <v>11242.42</v>
      </c>
      <c r="DA272">
        <f t="shared" si="115"/>
        <v>1</v>
      </c>
      <c r="DB272">
        <f>ROUND(((ROUND(AT272*CZ272,2)*1)*1),6)</f>
        <v>8.09</v>
      </c>
      <c r="DC272">
        <f>ROUND(((ROUND(AT272*AG272,2)*1)*1),6)</f>
        <v>0</v>
      </c>
      <c r="DD272" t="s">
        <v>4</v>
      </c>
      <c r="DE272" t="s">
        <v>4</v>
      </c>
      <c r="DF272">
        <f t="shared" si="112"/>
        <v>728.51</v>
      </c>
      <c r="DG272">
        <f t="shared" si="109"/>
        <v>0</v>
      </c>
      <c r="DH272">
        <f t="shared" si="110"/>
        <v>0</v>
      </c>
      <c r="DI272">
        <f t="shared" si="101"/>
        <v>0</v>
      </c>
      <c r="DJ272">
        <f t="shared" si="116"/>
        <v>728.51</v>
      </c>
      <c r="DK272">
        <v>0</v>
      </c>
      <c r="DL272" t="s">
        <v>4</v>
      </c>
      <c r="DM272">
        <v>0</v>
      </c>
      <c r="DN272" t="s">
        <v>4</v>
      </c>
      <c r="DO272">
        <v>0</v>
      </c>
    </row>
    <row r="273" spans="1:119">
      <c r="A273">
        <f>ROW(Source!A160)</f>
        <v>160</v>
      </c>
      <c r="B273">
        <v>70335979</v>
      </c>
      <c r="C273">
        <v>70336409</v>
      </c>
      <c r="D273">
        <v>69340528</v>
      </c>
      <c r="E273">
        <v>1</v>
      </c>
      <c r="F273">
        <v>1</v>
      </c>
      <c r="G273">
        <v>1075</v>
      </c>
      <c r="H273">
        <v>3</v>
      </c>
      <c r="I273" t="s">
        <v>500</v>
      </c>
      <c r="J273" t="s">
        <v>501</v>
      </c>
      <c r="K273" t="s">
        <v>502</v>
      </c>
      <c r="L273">
        <v>1346</v>
      </c>
      <c r="N273">
        <v>1009</v>
      </c>
      <c r="O273" t="s">
        <v>170</v>
      </c>
      <c r="P273" t="s">
        <v>170</v>
      </c>
      <c r="Q273">
        <v>1</v>
      </c>
      <c r="W273">
        <v>0</v>
      </c>
      <c r="X273">
        <v>-1530616092</v>
      </c>
      <c r="Y273">
        <f>((AT273*1)*1)</f>
        <v>0.8</v>
      </c>
      <c r="AA273">
        <v>25.8</v>
      </c>
      <c r="AB273">
        <v>0</v>
      </c>
      <c r="AC273">
        <v>0</v>
      </c>
      <c r="AD273">
        <v>0</v>
      </c>
      <c r="AE273">
        <v>25.8</v>
      </c>
      <c r="AF273">
        <v>0</v>
      </c>
      <c r="AG273">
        <v>0</v>
      </c>
      <c r="AH273">
        <v>0</v>
      </c>
      <c r="AI273">
        <v>1</v>
      </c>
      <c r="AJ273">
        <v>1</v>
      </c>
      <c r="AK273">
        <v>1</v>
      </c>
      <c r="AL273">
        <v>1</v>
      </c>
      <c r="AM273">
        <v>-2</v>
      </c>
      <c r="AN273">
        <v>0</v>
      </c>
      <c r="AO273">
        <v>1</v>
      </c>
      <c r="AP273">
        <v>1</v>
      </c>
      <c r="AQ273">
        <v>0</v>
      </c>
      <c r="AR273">
        <v>0</v>
      </c>
      <c r="AS273" t="s">
        <v>4</v>
      </c>
      <c r="AT273">
        <v>0.8</v>
      </c>
      <c r="AU273" t="s">
        <v>281</v>
      </c>
      <c r="AV273">
        <v>0</v>
      </c>
      <c r="AW273">
        <v>2</v>
      </c>
      <c r="AX273">
        <v>70336431</v>
      </c>
      <c r="AY273">
        <v>1</v>
      </c>
      <c r="AZ273">
        <v>0</v>
      </c>
      <c r="BA273">
        <v>275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CV273">
        <v>0</v>
      </c>
      <c r="CW273">
        <v>0</v>
      </c>
      <c r="CX273">
        <f>ROUND(Y273*Source!I160,9)</f>
        <v>72</v>
      </c>
      <c r="CY273">
        <f t="shared" si="113"/>
        <v>25.8</v>
      </c>
      <c r="CZ273">
        <f t="shared" si="114"/>
        <v>25.8</v>
      </c>
      <c r="DA273">
        <f t="shared" si="115"/>
        <v>1</v>
      </c>
      <c r="DB273">
        <f>ROUND(((ROUND(AT273*CZ273,2)*1)*1),6)</f>
        <v>20.64</v>
      </c>
      <c r="DC273">
        <f>ROUND(((ROUND(AT273*AG273,2)*1)*1),6)</f>
        <v>0</v>
      </c>
      <c r="DD273" t="s">
        <v>4</v>
      </c>
      <c r="DE273" t="s">
        <v>4</v>
      </c>
      <c r="DF273">
        <f t="shared" si="112"/>
        <v>1857.6</v>
      </c>
      <c r="DG273">
        <f t="shared" si="109"/>
        <v>0</v>
      </c>
      <c r="DH273">
        <f t="shared" si="110"/>
        <v>0</v>
      </c>
      <c r="DI273">
        <f t="shared" si="101"/>
        <v>0</v>
      </c>
      <c r="DJ273">
        <f t="shared" si="116"/>
        <v>1857.6</v>
      </c>
      <c r="DK273">
        <v>0</v>
      </c>
      <c r="DL273" t="s">
        <v>4</v>
      </c>
      <c r="DM273">
        <v>0</v>
      </c>
      <c r="DN273" t="s">
        <v>4</v>
      </c>
      <c r="DO273">
        <v>0</v>
      </c>
    </row>
    <row r="274" spans="1:119">
      <c r="A274">
        <f>ROW(Source!A160)</f>
        <v>160</v>
      </c>
      <c r="B274">
        <v>70335979</v>
      </c>
      <c r="C274">
        <v>70336409</v>
      </c>
      <c r="D274">
        <v>69334296</v>
      </c>
      <c r="E274">
        <v>1</v>
      </c>
      <c r="F274">
        <v>1</v>
      </c>
      <c r="G274">
        <v>1075</v>
      </c>
      <c r="H274">
        <v>3</v>
      </c>
      <c r="I274" t="s">
        <v>503</v>
      </c>
      <c r="J274" t="s">
        <v>504</v>
      </c>
      <c r="K274" t="s">
        <v>505</v>
      </c>
      <c r="L274">
        <v>1348</v>
      </c>
      <c r="N274">
        <v>1009</v>
      </c>
      <c r="O274" t="s">
        <v>94</v>
      </c>
      <c r="P274" t="s">
        <v>94</v>
      </c>
      <c r="Q274">
        <v>1000</v>
      </c>
      <c r="W274">
        <v>0</v>
      </c>
      <c r="X274">
        <v>431139555</v>
      </c>
      <c r="Y274">
        <f>((AT274*1)*1)</f>
        <v>2.5000000000000001E-4</v>
      </c>
      <c r="AA274">
        <v>60966</v>
      </c>
      <c r="AB274">
        <v>0</v>
      </c>
      <c r="AC274">
        <v>0</v>
      </c>
      <c r="AD274">
        <v>0</v>
      </c>
      <c r="AE274">
        <v>60966</v>
      </c>
      <c r="AF274">
        <v>0</v>
      </c>
      <c r="AG274">
        <v>0</v>
      </c>
      <c r="AH274">
        <v>0</v>
      </c>
      <c r="AI274">
        <v>1</v>
      </c>
      <c r="AJ274">
        <v>1</v>
      </c>
      <c r="AK274">
        <v>1</v>
      </c>
      <c r="AL274">
        <v>1</v>
      </c>
      <c r="AM274">
        <v>-2</v>
      </c>
      <c r="AN274">
        <v>0</v>
      </c>
      <c r="AO274">
        <v>1</v>
      </c>
      <c r="AP274">
        <v>1</v>
      </c>
      <c r="AQ274">
        <v>0</v>
      </c>
      <c r="AR274">
        <v>0</v>
      </c>
      <c r="AS274" t="s">
        <v>4</v>
      </c>
      <c r="AT274">
        <v>2.5000000000000001E-4</v>
      </c>
      <c r="AU274" t="s">
        <v>281</v>
      </c>
      <c r="AV274">
        <v>0</v>
      </c>
      <c r="AW274">
        <v>2</v>
      </c>
      <c r="AX274">
        <v>70336432</v>
      </c>
      <c r="AY274">
        <v>1</v>
      </c>
      <c r="AZ274">
        <v>0</v>
      </c>
      <c r="BA274">
        <v>276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CV274">
        <v>0</v>
      </c>
      <c r="CW274">
        <v>0</v>
      </c>
      <c r="CX274">
        <f>ROUND(Y274*Source!I160,9)</f>
        <v>2.2499999999999999E-2</v>
      </c>
      <c r="CY274">
        <f t="shared" si="113"/>
        <v>60966</v>
      </c>
      <c r="CZ274">
        <f t="shared" si="114"/>
        <v>60966</v>
      </c>
      <c r="DA274">
        <f t="shared" si="115"/>
        <v>1</v>
      </c>
      <c r="DB274">
        <f>ROUND(((ROUND(AT274*CZ274,2)*1)*1),6)</f>
        <v>15.24</v>
      </c>
      <c r="DC274">
        <f>ROUND(((ROUND(AT274*AG274,2)*1)*1),6)</f>
        <v>0</v>
      </c>
      <c r="DD274" t="s">
        <v>4</v>
      </c>
      <c r="DE274" t="s">
        <v>4</v>
      </c>
      <c r="DF274">
        <f t="shared" si="112"/>
        <v>1371.74</v>
      </c>
      <c r="DG274">
        <f t="shared" si="109"/>
        <v>0</v>
      </c>
      <c r="DH274">
        <f t="shared" si="110"/>
        <v>0</v>
      </c>
      <c r="DI274">
        <f t="shared" si="101"/>
        <v>0</v>
      </c>
      <c r="DJ274">
        <f t="shared" si="116"/>
        <v>1371.74</v>
      </c>
      <c r="DK274">
        <v>0</v>
      </c>
      <c r="DL274" t="s">
        <v>4</v>
      </c>
      <c r="DM274">
        <v>0</v>
      </c>
      <c r="DN274" t="s">
        <v>4</v>
      </c>
      <c r="DO274">
        <v>0</v>
      </c>
    </row>
    <row r="275" spans="1:119">
      <c r="A275">
        <f>ROW(Source!A160)</f>
        <v>160</v>
      </c>
      <c r="B275">
        <v>70335979</v>
      </c>
      <c r="C275">
        <v>70336409</v>
      </c>
      <c r="D275">
        <v>69334319</v>
      </c>
      <c r="E275">
        <v>1</v>
      </c>
      <c r="F275">
        <v>1</v>
      </c>
      <c r="G275">
        <v>1075</v>
      </c>
      <c r="H275">
        <v>3</v>
      </c>
      <c r="I275" t="s">
        <v>506</v>
      </c>
      <c r="J275" t="s">
        <v>507</v>
      </c>
      <c r="K275" t="s">
        <v>508</v>
      </c>
      <c r="L275">
        <v>1348</v>
      </c>
      <c r="N275">
        <v>1009</v>
      </c>
      <c r="O275" t="s">
        <v>94</v>
      </c>
      <c r="P275" t="s">
        <v>94</v>
      </c>
      <c r="Q275">
        <v>1000</v>
      </c>
      <c r="W275">
        <v>0</v>
      </c>
      <c r="X275">
        <v>-1607696046</v>
      </c>
      <c r="Y275">
        <f>((AT275*1)*1)</f>
        <v>1E-4</v>
      </c>
      <c r="AA275">
        <v>7982.5</v>
      </c>
      <c r="AB275">
        <v>0</v>
      </c>
      <c r="AC275">
        <v>0</v>
      </c>
      <c r="AD275">
        <v>0</v>
      </c>
      <c r="AE275">
        <v>7982.5</v>
      </c>
      <c r="AF275">
        <v>0</v>
      </c>
      <c r="AG275">
        <v>0</v>
      </c>
      <c r="AH275">
        <v>0</v>
      </c>
      <c r="AI275">
        <v>1</v>
      </c>
      <c r="AJ275">
        <v>1</v>
      </c>
      <c r="AK275">
        <v>1</v>
      </c>
      <c r="AL275">
        <v>1</v>
      </c>
      <c r="AM275">
        <v>-2</v>
      </c>
      <c r="AN275">
        <v>0</v>
      </c>
      <c r="AO275">
        <v>1</v>
      </c>
      <c r="AP275">
        <v>1</v>
      </c>
      <c r="AQ275">
        <v>0</v>
      </c>
      <c r="AR275">
        <v>0</v>
      </c>
      <c r="AS275" t="s">
        <v>4</v>
      </c>
      <c r="AT275">
        <v>1E-4</v>
      </c>
      <c r="AU275" t="s">
        <v>281</v>
      </c>
      <c r="AV275">
        <v>0</v>
      </c>
      <c r="AW275">
        <v>2</v>
      </c>
      <c r="AX275">
        <v>70336433</v>
      </c>
      <c r="AY275">
        <v>1</v>
      </c>
      <c r="AZ275">
        <v>0</v>
      </c>
      <c r="BA275">
        <v>277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CV275">
        <v>0</v>
      </c>
      <c r="CW275">
        <v>0</v>
      </c>
      <c r="CX275">
        <f>ROUND(Y275*Source!I160,9)</f>
        <v>8.9999999999999993E-3</v>
      </c>
      <c r="CY275">
        <f t="shared" si="113"/>
        <v>7982.5</v>
      </c>
      <c r="CZ275">
        <f t="shared" si="114"/>
        <v>7982.5</v>
      </c>
      <c r="DA275">
        <f t="shared" si="115"/>
        <v>1</v>
      </c>
      <c r="DB275">
        <f>ROUND(((ROUND(AT275*CZ275,2)*1)*1),6)</f>
        <v>0.8</v>
      </c>
      <c r="DC275">
        <f>ROUND(((ROUND(AT275*AG275,2)*1)*1),6)</f>
        <v>0</v>
      </c>
      <c r="DD275" t="s">
        <v>4</v>
      </c>
      <c r="DE275" t="s">
        <v>4</v>
      </c>
      <c r="DF275">
        <f t="shared" si="112"/>
        <v>71.84</v>
      </c>
      <c r="DG275">
        <f t="shared" si="109"/>
        <v>0</v>
      </c>
      <c r="DH275">
        <f t="shared" si="110"/>
        <v>0</v>
      </c>
      <c r="DI275">
        <f t="shared" si="101"/>
        <v>0</v>
      </c>
      <c r="DJ275">
        <f t="shared" si="116"/>
        <v>71.84</v>
      </c>
      <c r="DK275">
        <v>0</v>
      </c>
      <c r="DL275" t="s">
        <v>4</v>
      </c>
      <c r="DM275">
        <v>0</v>
      </c>
      <c r="DN275" t="s">
        <v>4</v>
      </c>
      <c r="DO275">
        <v>0</v>
      </c>
    </row>
    <row r="276" spans="1:119">
      <c r="A276">
        <f>ROW(Source!A160)</f>
        <v>160</v>
      </c>
      <c r="B276">
        <v>70335979</v>
      </c>
      <c r="C276">
        <v>70336409</v>
      </c>
      <c r="D276">
        <v>69351455</v>
      </c>
      <c r="E276">
        <v>1</v>
      </c>
      <c r="F276">
        <v>1</v>
      </c>
      <c r="G276">
        <v>1075</v>
      </c>
      <c r="H276">
        <v>3</v>
      </c>
      <c r="I276" t="s">
        <v>290</v>
      </c>
      <c r="J276" t="s">
        <v>292</v>
      </c>
      <c r="K276" t="s">
        <v>291</v>
      </c>
      <c r="L276">
        <v>1354</v>
      </c>
      <c r="N276">
        <v>1010</v>
      </c>
      <c r="O276" t="s">
        <v>134</v>
      </c>
      <c r="P276" t="s">
        <v>134</v>
      </c>
      <c r="Q276">
        <v>1</v>
      </c>
      <c r="W276">
        <v>0</v>
      </c>
      <c r="X276">
        <v>-688172604</v>
      </c>
      <c r="Y276">
        <f>(AT276*1)</f>
        <v>6.6666669999999997E-2</v>
      </c>
      <c r="AA276">
        <v>23.53</v>
      </c>
      <c r="AB276">
        <v>0</v>
      </c>
      <c r="AC276">
        <v>0</v>
      </c>
      <c r="AD276">
        <v>0</v>
      </c>
      <c r="AE276">
        <v>23.53</v>
      </c>
      <c r="AF276">
        <v>0</v>
      </c>
      <c r="AG276">
        <v>0</v>
      </c>
      <c r="AH276">
        <v>0</v>
      </c>
      <c r="AI276">
        <v>1</v>
      </c>
      <c r="AJ276">
        <v>1</v>
      </c>
      <c r="AK276">
        <v>1</v>
      </c>
      <c r="AL276">
        <v>1</v>
      </c>
      <c r="AM276">
        <v>0</v>
      </c>
      <c r="AN276">
        <v>0</v>
      </c>
      <c r="AO276">
        <v>0</v>
      </c>
      <c r="AP276">
        <v>1</v>
      </c>
      <c r="AQ276">
        <v>0</v>
      </c>
      <c r="AR276">
        <v>0</v>
      </c>
      <c r="AS276" t="s">
        <v>4</v>
      </c>
      <c r="AT276">
        <v>6.6666669999999997E-2</v>
      </c>
      <c r="AU276" t="s">
        <v>25</v>
      </c>
      <c r="AV276">
        <v>0</v>
      </c>
      <c r="AW276">
        <v>1</v>
      </c>
      <c r="AX276">
        <v>-1</v>
      </c>
      <c r="AY276">
        <v>0</v>
      </c>
      <c r="AZ276">
        <v>0</v>
      </c>
      <c r="BA276" t="s">
        <v>4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CV276">
        <v>0</v>
      </c>
      <c r="CW276">
        <v>0</v>
      </c>
      <c r="CX276">
        <f>ROUND(Y276*Source!I160,9)</f>
        <v>6.0000003</v>
      </c>
      <c r="CY276">
        <f t="shared" si="113"/>
        <v>23.53</v>
      </c>
      <c r="CZ276">
        <f t="shared" si="114"/>
        <v>23.53</v>
      </c>
      <c r="DA276">
        <f t="shared" si="115"/>
        <v>1</v>
      </c>
      <c r="DB276">
        <f>ROUND((ROUND(AT276*CZ276,2)*1),6)</f>
        <v>1.57</v>
      </c>
      <c r="DC276">
        <f>ROUND((ROUND(AT276*AG276,2)*1),6)</f>
        <v>0</v>
      </c>
      <c r="DD276" t="s">
        <v>4</v>
      </c>
      <c r="DE276" t="s">
        <v>4</v>
      </c>
      <c r="DF276">
        <f t="shared" si="112"/>
        <v>141.18</v>
      </c>
      <c r="DG276">
        <f t="shared" si="109"/>
        <v>0</v>
      </c>
      <c r="DH276">
        <f t="shared" si="110"/>
        <v>0</v>
      </c>
      <c r="DI276">
        <f t="shared" si="101"/>
        <v>0</v>
      </c>
      <c r="DJ276">
        <f t="shared" si="116"/>
        <v>141.18</v>
      </c>
      <c r="DK276">
        <v>0</v>
      </c>
      <c r="DL276" t="s">
        <v>4</v>
      </c>
      <c r="DM276">
        <v>0</v>
      </c>
      <c r="DN276" t="s">
        <v>4</v>
      </c>
      <c r="DO276">
        <v>0</v>
      </c>
    </row>
    <row r="277" spans="1:119">
      <c r="A277">
        <f>ROW(Source!A160)</f>
        <v>160</v>
      </c>
      <c r="B277">
        <v>70335979</v>
      </c>
      <c r="C277">
        <v>70336409</v>
      </c>
      <c r="D277">
        <v>69351456</v>
      </c>
      <c r="E277">
        <v>1</v>
      </c>
      <c r="F277">
        <v>1</v>
      </c>
      <c r="G277">
        <v>1075</v>
      </c>
      <c r="H277">
        <v>3</v>
      </c>
      <c r="I277" t="s">
        <v>509</v>
      </c>
      <c r="J277" t="s">
        <v>510</v>
      </c>
      <c r="K277" t="s">
        <v>511</v>
      </c>
      <c r="L277">
        <v>1356</v>
      </c>
      <c r="N277">
        <v>1010</v>
      </c>
      <c r="O277" t="s">
        <v>489</v>
      </c>
      <c r="P277" t="s">
        <v>489</v>
      </c>
      <c r="Q277">
        <v>1000</v>
      </c>
      <c r="W277">
        <v>0</v>
      </c>
      <c r="X277">
        <v>-1780628812</v>
      </c>
      <c r="Y277">
        <f>((AT277*1)*1)</f>
        <v>1E-3</v>
      </c>
      <c r="AA277">
        <v>226.68</v>
      </c>
      <c r="AB277">
        <v>0</v>
      </c>
      <c r="AC277">
        <v>0</v>
      </c>
      <c r="AD277">
        <v>0</v>
      </c>
      <c r="AE277">
        <v>226.68</v>
      </c>
      <c r="AF277">
        <v>0</v>
      </c>
      <c r="AG277">
        <v>0</v>
      </c>
      <c r="AH277">
        <v>0</v>
      </c>
      <c r="AI277">
        <v>1</v>
      </c>
      <c r="AJ277">
        <v>1</v>
      </c>
      <c r="AK277">
        <v>1</v>
      </c>
      <c r="AL277">
        <v>1</v>
      </c>
      <c r="AM277">
        <v>-2</v>
      </c>
      <c r="AN277">
        <v>0</v>
      </c>
      <c r="AO277">
        <v>1</v>
      </c>
      <c r="AP277">
        <v>1</v>
      </c>
      <c r="AQ277">
        <v>0</v>
      </c>
      <c r="AR277">
        <v>0</v>
      </c>
      <c r="AS277" t="s">
        <v>4</v>
      </c>
      <c r="AT277">
        <v>1E-3</v>
      </c>
      <c r="AU277" t="s">
        <v>281</v>
      </c>
      <c r="AV277">
        <v>0</v>
      </c>
      <c r="AW277">
        <v>2</v>
      </c>
      <c r="AX277">
        <v>70336434</v>
      </c>
      <c r="AY277">
        <v>1</v>
      </c>
      <c r="AZ277">
        <v>0</v>
      </c>
      <c r="BA277">
        <v>278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CV277">
        <v>0</v>
      </c>
      <c r="CW277">
        <v>0</v>
      </c>
      <c r="CX277">
        <f>ROUND(Y277*Source!I160,9)</f>
        <v>0.09</v>
      </c>
      <c r="CY277">
        <f t="shared" si="113"/>
        <v>226.68</v>
      </c>
      <c r="CZ277">
        <f t="shared" si="114"/>
        <v>226.68</v>
      </c>
      <c r="DA277">
        <f t="shared" si="115"/>
        <v>1</v>
      </c>
      <c r="DB277">
        <f>ROUND(((ROUND(AT277*CZ277,2)*1)*1),6)</f>
        <v>0.23</v>
      </c>
      <c r="DC277">
        <f>ROUND(((ROUND(AT277*AG277,2)*1)*1),6)</f>
        <v>0</v>
      </c>
      <c r="DD277" t="s">
        <v>4</v>
      </c>
      <c r="DE277" t="s">
        <v>4</v>
      </c>
      <c r="DF277">
        <f t="shared" si="112"/>
        <v>20.399999999999999</v>
      </c>
      <c r="DG277">
        <f t="shared" si="109"/>
        <v>0</v>
      </c>
      <c r="DH277">
        <f t="shared" si="110"/>
        <v>0</v>
      </c>
      <c r="DI277">
        <f t="shared" si="101"/>
        <v>0</v>
      </c>
      <c r="DJ277">
        <f t="shared" si="116"/>
        <v>20.399999999999999</v>
      </c>
      <c r="DK277">
        <v>0</v>
      </c>
      <c r="DL277" t="s">
        <v>4</v>
      </c>
      <c r="DM277">
        <v>0</v>
      </c>
      <c r="DN277" t="s">
        <v>4</v>
      </c>
      <c r="DO277">
        <v>0</v>
      </c>
    </row>
    <row r="278" spans="1:119">
      <c r="A278">
        <f>ROW(Source!A160)</f>
        <v>160</v>
      </c>
      <c r="B278">
        <v>70335979</v>
      </c>
      <c r="C278">
        <v>70336409</v>
      </c>
      <c r="D278">
        <v>69351117</v>
      </c>
      <c r="E278">
        <v>1</v>
      </c>
      <c r="F278">
        <v>1</v>
      </c>
      <c r="G278">
        <v>1075</v>
      </c>
      <c r="H278">
        <v>3</v>
      </c>
      <c r="I278" t="s">
        <v>512</v>
      </c>
      <c r="J278" t="s">
        <v>513</v>
      </c>
      <c r="K278" t="s">
        <v>514</v>
      </c>
      <c r="L278">
        <v>1301</v>
      </c>
      <c r="N278">
        <v>1003</v>
      </c>
      <c r="O278" t="s">
        <v>43</v>
      </c>
      <c r="P278" t="s">
        <v>43</v>
      </c>
      <c r="Q278">
        <v>1</v>
      </c>
      <c r="W278">
        <v>0</v>
      </c>
      <c r="X278">
        <v>1183683129</v>
      </c>
      <c r="Y278">
        <f>((AT278*1)*1)</f>
        <v>2.4500000000000002</v>
      </c>
      <c r="AA278">
        <v>0.7</v>
      </c>
      <c r="AB278">
        <v>0</v>
      </c>
      <c r="AC278">
        <v>0</v>
      </c>
      <c r="AD278">
        <v>0</v>
      </c>
      <c r="AE278">
        <v>0.7</v>
      </c>
      <c r="AF278">
        <v>0</v>
      </c>
      <c r="AG278">
        <v>0</v>
      </c>
      <c r="AH278">
        <v>0</v>
      </c>
      <c r="AI278">
        <v>1</v>
      </c>
      <c r="AJ278">
        <v>1</v>
      </c>
      <c r="AK278">
        <v>1</v>
      </c>
      <c r="AL278">
        <v>1</v>
      </c>
      <c r="AM278">
        <v>-2</v>
      </c>
      <c r="AN278">
        <v>0</v>
      </c>
      <c r="AO278">
        <v>1</v>
      </c>
      <c r="AP278">
        <v>1</v>
      </c>
      <c r="AQ278">
        <v>0</v>
      </c>
      <c r="AR278">
        <v>0</v>
      </c>
      <c r="AS278" t="s">
        <v>4</v>
      </c>
      <c r="AT278">
        <v>2.4500000000000002</v>
      </c>
      <c r="AU278" t="s">
        <v>281</v>
      </c>
      <c r="AV278">
        <v>0</v>
      </c>
      <c r="AW278">
        <v>2</v>
      </c>
      <c r="AX278">
        <v>70336435</v>
      </c>
      <c r="AY278">
        <v>1</v>
      </c>
      <c r="AZ278">
        <v>0</v>
      </c>
      <c r="BA278">
        <v>279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CV278">
        <v>0</v>
      </c>
      <c r="CW278">
        <v>0</v>
      </c>
      <c r="CX278">
        <f>ROUND(Y278*Source!I160,9)</f>
        <v>220.5</v>
      </c>
      <c r="CY278">
        <f t="shared" si="113"/>
        <v>0.7</v>
      </c>
      <c r="CZ278">
        <f t="shared" si="114"/>
        <v>0.7</v>
      </c>
      <c r="DA278">
        <f t="shared" si="115"/>
        <v>1</v>
      </c>
      <c r="DB278">
        <f>ROUND(((ROUND(AT278*CZ278,2)*1)*1),6)</f>
        <v>1.72</v>
      </c>
      <c r="DC278">
        <f>ROUND(((ROUND(AT278*AG278,2)*1)*1),6)</f>
        <v>0</v>
      </c>
      <c r="DD278" t="s">
        <v>4</v>
      </c>
      <c r="DE278" t="s">
        <v>4</v>
      </c>
      <c r="DF278">
        <f t="shared" si="112"/>
        <v>154.35</v>
      </c>
      <c r="DG278">
        <f t="shared" si="109"/>
        <v>0</v>
      </c>
      <c r="DH278">
        <f t="shared" si="110"/>
        <v>0</v>
      </c>
      <c r="DI278">
        <f t="shared" si="101"/>
        <v>0</v>
      </c>
      <c r="DJ278">
        <f t="shared" si="116"/>
        <v>154.35</v>
      </c>
      <c r="DK278">
        <v>0</v>
      </c>
      <c r="DL278" t="s">
        <v>4</v>
      </c>
      <c r="DM278">
        <v>0</v>
      </c>
      <c r="DN278" t="s">
        <v>4</v>
      </c>
      <c r="DO278">
        <v>0</v>
      </c>
    </row>
    <row r="279" spans="1:119">
      <c r="A279">
        <f>ROW(Source!A160)</f>
        <v>160</v>
      </c>
      <c r="B279">
        <v>70335979</v>
      </c>
      <c r="C279">
        <v>70336409</v>
      </c>
      <c r="D279">
        <v>69351119</v>
      </c>
      <c r="E279">
        <v>1</v>
      </c>
      <c r="F279">
        <v>1</v>
      </c>
      <c r="G279">
        <v>1075</v>
      </c>
      <c r="H279">
        <v>3</v>
      </c>
      <c r="I279" t="s">
        <v>515</v>
      </c>
      <c r="J279" t="s">
        <v>516</v>
      </c>
      <c r="K279" t="s">
        <v>517</v>
      </c>
      <c r="L279">
        <v>1356</v>
      </c>
      <c r="N279">
        <v>1010</v>
      </c>
      <c r="O279" t="s">
        <v>489</v>
      </c>
      <c r="P279" t="s">
        <v>489</v>
      </c>
      <c r="Q279">
        <v>1000</v>
      </c>
      <c r="W279">
        <v>0</v>
      </c>
      <c r="X279">
        <v>1618917101</v>
      </c>
      <c r="Y279">
        <f>((AT279*1)*1)</f>
        <v>2.0799999999999999E-2</v>
      </c>
      <c r="AA279">
        <v>6.44</v>
      </c>
      <c r="AB279">
        <v>0</v>
      </c>
      <c r="AC279">
        <v>0</v>
      </c>
      <c r="AD279">
        <v>0</v>
      </c>
      <c r="AE279">
        <v>6.44</v>
      </c>
      <c r="AF279">
        <v>0</v>
      </c>
      <c r="AG279">
        <v>0</v>
      </c>
      <c r="AH279">
        <v>0</v>
      </c>
      <c r="AI279">
        <v>1</v>
      </c>
      <c r="AJ279">
        <v>1</v>
      </c>
      <c r="AK279">
        <v>1</v>
      </c>
      <c r="AL279">
        <v>1</v>
      </c>
      <c r="AM279">
        <v>-2</v>
      </c>
      <c r="AN279">
        <v>0</v>
      </c>
      <c r="AO279">
        <v>1</v>
      </c>
      <c r="AP279">
        <v>1</v>
      </c>
      <c r="AQ279">
        <v>0</v>
      </c>
      <c r="AR279">
        <v>0</v>
      </c>
      <c r="AS279" t="s">
        <v>4</v>
      </c>
      <c r="AT279">
        <v>2.0799999999999999E-2</v>
      </c>
      <c r="AU279" t="s">
        <v>281</v>
      </c>
      <c r="AV279">
        <v>0</v>
      </c>
      <c r="AW279">
        <v>2</v>
      </c>
      <c r="AX279">
        <v>70336436</v>
      </c>
      <c r="AY279">
        <v>1</v>
      </c>
      <c r="AZ279">
        <v>0</v>
      </c>
      <c r="BA279">
        <v>280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CV279">
        <v>0</v>
      </c>
      <c r="CW279">
        <v>0</v>
      </c>
      <c r="CX279">
        <f>ROUND(Y279*Source!I160,9)</f>
        <v>1.8720000000000001</v>
      </c>
      <c r="CY279">
        <f t="shared" si="113"/>
        <v>6.44</v>
      </c>
      <c r="CZ279">
        <f t="shared" si="114"/>
        <v>6.44</v>
      </c>
      <c r="DA279">
        <f t="shared" si="115"/>
        <v>1</v>
      </c>
      <c r="DB279">
        <f>ROUND(((ROUND(AT279*CZ279,2)*1)*1),6)</f>
        <v>0.13</v>
      </c>
      <c r="DC279">
        <f>ROUND(((ROUND(AT279*AG279,2)*1)*1),6)</f>
        <v>0</v>
      </c>
      <c r="DD279" t="s">
        <v>4</v>
      </c>
      <c r="DE279" t="s">
        <v>4</v>
      </c>
      <c r="DF279">
        <f t="shared" si="112"/>
        <v>12.06</v>
      </c>
      <c r="DG279">
        <f t="shared" si="109"/>
        <v>0</v>
      </c>
      <c r="DH279">
        <f t="shared" si="110"/>
        <v>0</v>
      </c>
      <c r="DI279">
        <f t="shared" si="101"/>
        <v>0</v>
      </c>
      <c r="DJ279">
        <f t="shared" si="116"/>
        <v>12.06</v>
      </c>
      <c r="DK279">
        <v>0</v>
      </c>
      <c r="DL279" t="s">
        <v>4</v>
      </c>
      <c r="DM279">
        <v>0</v>
      </c>
      <c r="DN279" t="s">
        <v>4</v>
      </c>
      <c r="DO279">
        <v>0</v>
      </c>
    </row>
    <row r="280" spans="1:119">
      <c r="A280">
        <f>ROW(Source!A160)</f>
        <v>160</v>
      </c>
      <c r="B280">
        <v>70335979</v>
      </c>
      <c r="C280">
        <v>70336409</v>
      </c>
      <c r="D280">
        <v>69351232</v>
      </c>
      <c r="E280">
        <v>1</v>
      </c>
      <c r="F280">
        <v>1</v>
      </c>
      <c r="G280">
        <v>1075</v>
      </c>
      <c r="H280">
        <v>3</v>
      </c>
      <c r="I280" t="s">
        <v>286</v>
      </c>
      <c r="J280" t="s">
        <v>288</v>
      </c>
      <c r="K280" t="s">
        <v>287</v>
      </c>
      <c r="L280">
        <v>1355</v>
      </c>
      <c r="N280">
        <v>1010</v>
      </c>
      <c r="O280" t="s">
        <v>139</v>
      </c>
      <c r="P280" t="s">
        <v>139</v>
      </c>
      <c r="Q280">
        <v>100</v>
      </c>
      <c r="W280">
        <v>0</v>
      </c>
      <c r="X280">
        <v>715293828</v>
      </c>
      <c r="Y280">
        <f>(AT280*1)</f>
        <v>7.7777780000000005E-2</v>
      </c>
      <c r="AA280">
        <v>57.81</v>
      </c>
      <c r="AB280">
        <v>0</v>
      </c>
      <c r="AC280">
        <v>0</v>
      </c>
      <c r="AD280">
        <v>0</v>
      </c>
      <c r="AE280">
        <v>57.81</v>
      </c>
      <c r="AF280">
        <v>0</v>
      </c>
      <c r="AG280">
        <v>0</v>
      </c>
      <c r="AH280">
        <v>0</v>
      </c>
      <c r="AI280">
        <v>1</v>
      </c>
      <c r="AJ280">
        <v>1</v>
      </c>
      <c r="AK280">
        <v>1</v>
      </c>
      <c r="AL280">
        <v>1</v>
      </c>
      <c r="AM280">
        <v>0</v>
      </c>
      <c r="AN280">
        <v>0</v>
      </c>
      <c r="AO280">
        <v>0</v>
      </c>
      <c r="AP280">
        <v>1</v>
      </c>
      <c r="AQ280">
        <v>0</v>
      </c>
      <c r="AR280">
        <v>0</v>
      </c>
      <c r="AS280" t="s">
        <v>4</v>
      </c>
      <c r="AT280">
        <v>7.7777780000000005E-2</v>
      </c>
      <c r="AU280" t="s">
        <v>25</v>
      </c>
      <c r="AV280">
        <v>0</v>
      </c>
      <c r="AW280">
        <v>1</v>
      </c>
      <c r="AX280">
        <v>-1</v>
      </c>
      <c r="AY280">
        <v>0</v>
      </c>
      <c r="AZ280">
        <v>0</v>
      </c>
      <c r="BA280" t="s">
        <v>4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CV280">
        <v>0</v>
      </c>
      <c r="CW280">
        <v>0</v>
      </c>
      <c r="CX280">
        <f>ROUND(Y280*Source!I160,9)</f>
        <v>7.0000001999999997</v>
      </c>
      <c r="CY280">
        <f t="shared" si="113"/>
        <v>57.81</v>
      </c>
      <c r="CZ280">
        <f t="shared" si="114"/>
        <v>57.81</v>
      </c>
      <c r="DA280">
        <f t="shared" si="115"/>
        <v>1</v>
      </c>
      <c r="DB280">
        <f>ROUND((ROUND(AT280*CZ280,2)*1),6)</f>
        <v>4.5</v>
      </c>
      <c r="DC280">
        <f>ROUND((ROUND(AT280*AG280,2)*1),6)</f>
        <v>0</v>
      </c>
      <c r="DD280" t="s">
        <v>4</v>
      </c>
      <c r="DE280" t="s">
        <v>4</v>
      </c>
      <c r="DF280">
        <f t="shared" si="112"/>
        <v>404.67</v>
      </c>
      <c r="DG280">
        <f t="shared" si="109"/>
        <v>0</v>
      </c>
      <c r="DH280">
        <f t="shared" si="110"/>
        <v>0</v>
      </c>
      <c r="DI280">
        <f t="shared" si="101"/>
        <v>0</v>
      </c>
      <c r="DJ280">
        <f t="shared" si="116"/>
        <v>404.67</v>
      </c>
      <c r="DK280">
        <v>0</v>
      </c>
      <c r="DL280" t="s">
        <v>4</v>
      </c>
      <c r="DM280">
        <v>0</v>
      </c>
      <c r="DN280" t="s">
        <v>4</v>
      </c>
      <c r="DO280">
        <v>0</v>
      </c>
    </row>
    <row r="281" spans="1:119">
      <c r="A281">
        <f>ROW(Source!A160)</f>
        <v>160</v>
      </c>
      <c r="B281">
        <v>70335979</v>
      </c>
      <c r="C281">
        <v>70336409</v>
      </c>
      <c r="D281">
        <v>69354728</v>
      </c>
      <c r="E281">
        <v>1</v>
      </c>
      <c r="F281">
        <v>1</v>
      </c>
      <c r="G281">
        <v>1075</v>
      </c>
      <c r="H281">
        <v>3</v>
      </c>
      <c r="I281" t="s">
        <v>274</v>
      </c>
      <c r="J281" t="s">
        <v>276</v>
      </c>
      <c r="K281" t="s">
        <v>275</v>
      </c>
      <c r="L281">
        <v>1303</v>
      </c>
      <c r="N281">
        <v>1003</v>
      </c>
      <c r="O281" t="s">
        <v>236</v>
      </c>
      <c r="P281" t="s">
        <v>236</v>
      </c>
      <c r="Q281">
        <v>1000</v>
      </c>
      <c r="W281">
        <v>0</v>
      </c>
      <c r="X281">
        <v>241870239</v>
      </c>
      <c r="Y281">
        <f>(AT281*1)</f>
        <v>0.10199999999999999</v>
      </c>
      <c r="AA281">
        <v>109225.28</v>
      </c>
      <c r="AB281">
        <v>0</v>
      </c>
      <c r="AC281">
        <v>0</v>
      </c>
      <c r="AD281">
        <v>0</v>
      </c>
      <c r="AE281">
        <v>109225.28</v>
      </c>
      <c r="AF281">
        <v>0</v>
      </c>
      <c r="AG281">
        <v>0</v>
      </c>
      <c r="AH281">
        <v>0</v>
      </c>
      <c r="AI281">
        <v>1</v>
      </c>
      <c r="AJ281">
        <v>1</v>
      </c>
      <c r="AK281">
        <v>1</v>
      </c>
      <c r="AL281">
        <v>1</v>
      </c>
      <c r="AM281">
        <v>0</v>
      </c>
      <c r="AN281">
        <v>0</v>
      </c>
      <c r="AO281">
        <v>0</v>
      </c>
      <c r="AP281">
        <v>1</v>
      </c>
      <c r="AQ281">
        <v>0</v>
      </c>
      <c r="AR281">
        <v>0</v>
      </c>
      <c r="AS281" t="s">
        <v>4</v>
      </c>
      <c r="AT281">
        <v>0.10199999999999999</v>
      </c>
      <c r="AU281" t="s">
        <v>25</v>
      </c>
      <c r="AV281">
        <v>0</v>
      </c>
      <c r="AW281">
        <v>1</v>
      </c>
      <c r="AX281">
        <v>-1</v>
      </c>
      <c r="AY281">
        <v>0</v>
      </c>
      <c r="AZ281">
        <v>0</v>
      </c>
      <c r="BA281" t="s">
        <v>4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CV281">
        <v>0</v>
      </c>
      <c r="CW281">
        <v>0</v>
      </c>
      <c r="CX281">
        <f>ROUND(Y281*Source!I160,9)</f>
        <v>9.18</v>
      </c>
      <c r="CY281">
        <f t="shared" si="113"/>
        <v>109225.28</v>
      </c>
      <c r="CZ281">
        <f t="shared" si="114"/>
        <v>109225.28</v>
      </c>
      <c r="DA281">
        <f t="shared" si="115"/>
        <v>1</v>
      </c>
      <c r="DB281">
        <f>ROUND((ROUND(AT281*CZ281,2)*1),6)</f>
        <v>11140.98</v>
      </c>
      <c r="DC281">
        <f>ROUND((ROUND(AT281*AG281,2)*1),6)</f>
        <v>0</v>
      </c>
      <c r="DD281" t="s">
        <v>4</v>
      </c>
      <c r="DE281" t="s">
        <v>4</v>
      </c>
      <c r="DF281">
        <f t="shared" si="112"/>
        <v>1002688.07</v>
      </c>
      <c r="DG281">
        <f t="shared" si="109"/>
        <v>0</v>
      </c>
      <c r="DH281">
        <f t="shared" si="110"/>
        <v>0</v>
      </c>
      <c r="DI281">
        <f t="shared" si="101"/>
        <v>0</v>
      </c>
      <c r="DJ281">
        <f t="shared" si="116"/>
        <v>1002688.07</v>
      </c>
      <c r="DK281">
        <v>0</v>
      </c>
      <c r="DL281" t="s">
        <v>4</v>
      </c>
      <c r="DM281">
        <v>0</v>
      </c>
      <c r="DN281" t="s">
        <v>4</v>
      </c>
      <c r="DO281">
        <v>0</v>
      </c>
    </row>
    <row r="282" spans="1:119">
      <c r="A282">
        <f>ROW(Source!A161)</f>
        <v>161</v>
      </c>
      <c r="B282">
        <v>70335976</v>
      </c>
      <c r="C282">
        <v>70336409</v>
      </c>
      <c r="D282">
        <v>69275358</v>
      </c>
      <c r="E282">
        <v>1075</v>
      </c>
      <c r="F282">
        <v>1</v>
      </c>
      <c r="G282">
        <v>1075</v>
      </c>
      <c r="H282">
        <v>1</v>
      </c>
      <c r="I282" t="s">
        <v>322</v>
      </c>
      <c r="J282" t="s">
        <v>4</v>
      </c>
      <c r="K282" t="s">
        <v>323</v>
      </c>
      <c r="L282">
        <v>1191</v>
      </c>
      <c r="N282">
        <v>1013</v>
      </c>
      <c r="O282" t="s">
        <v>324</v>
      </c>
      <c r="P282" t="s">
        <v>324</v>
      </c>
      <c r="Q282">
        <v>1</v>
      </c>
      <c r="W282">
        <v>0</v>
      </c>
      <c r="X282">
        <v>476480486</v>
      </c>
      <c r="Y282">
        <f>((AT282*1.1)*1.2)</f>
        <v>24.552000000000003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1</v>
      </c>
      <c r="AJ282">
        <v>1</v>
      </c>
      <c r="AK282">
        <v>1</v>
      </c>
      <c r="AL282">
        <v>1</v>
      </c>
      <c r="AM282">
        <v>-2</v>
      </c>
      <c r="AN282">
        <v>0</v>
      </c>
      <c r="AO282">
        <v>1</v>
      </c>
      <c r="AP282">
        <v>1</v>
      </c>
      <c r="AQ282">
        <v>0</v>
      </c>
      <c r="AR282">
        <v>0</v>
      </c>
      <c r="AS282" t="s">
        <v>4</v>
      </c>
      <c r="AT282">
        <v>18.600000000000001</v>
      </c>
      <c r="AU282" t="s">
        <v>282</v>
      </c>
      <c r="AV282">
        <v>1</v>
      </c>
      <c r="AW282">
        <v>2</v>
      </c>
      <c r="AX282">
        <v>70336425</v>
      </c>
      <c r="AY282">
        <v>1</v>
      </c>
      <c r="AZ282">
        <v>0</v>
      </c>
      <c r="BA282">
        <v>284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CU282">
        <f>ROUND(AT282*Source!I161*AH282*AL282,2)</f>
        <v>0</v>
      </c>
      <c r="CV282">
        <f>ROUND(Y282*Source!I161,9)</f>
        <v>2209.6799999999998</v>
      </c>
      <c r="CW282">
        <v>0</v>
      </c>
      <c r="CX282">
        <f>ROUND(Y282*Source!I161,9)</f>
        <v>2209.6799999999998</v>
      </c>
      <c r="CY282">
        <f>AD282</f>
        <v>0</v>
      </c>
      <c r="CZ282">
        <f>AH282</f>
        <v>0</v>
      </c>
      <c r="DA282">
        <f>AL282</f>
        <v>1</v>
      </c>
      <c r="DB282">
        <f>ROUND(((ROUND(AT282*CZ282,2)*1.1)*1.2),6)</f>
        <v>0</v>
      </c>
      <c r="DC282">
        <f>ROUND(((ROUND(AT282*AG282,2)*1.1)*1.2),6)</f>
        <v>0</v>
      </c>
      <c r="DD282" t="s">
        <v>4</v>
      </c>
      <c r="DE282" t="s">
        <v>4</v>
      </c>
      <c r="DF282">
        <f t="shared" si="112"/>
        <v>0</v>
      </c>
      <c r="DG282">
        <f t="shared" si="109"/>
        <v>0</v>
      </c>
      <c r="DH282">
        <f t="shared" si="110"/>
        <v>0</v>
      </c>
      <c r="DI282">
        <f t="shared" si="101"/>
        <v>0</v>
      </c>
      <c r="DJ282">
        <f>DI282</f>
        <v>0</v>
      </c>
      <c r="DK282">
        <v>0</v>
      </c>
      <c r="DL282" t="s">
        <v>4</v>
      </c>
      <c r="DM282">
        <v>0</v>
      </c>
      <c r="DN282" t="s">
        <v>4</v>
      </c>
      <c r="DO282">
        <v>0</v>
      </c>
    </row>
    <row r="283" spans="1:119">
      <c r="A283">
        <f>ROW(Source!A161)</f>
        <v>161</v>
      </c>
      <c r="B283">
        <v>70335976</v>
      </c>
      <c r="C283">
        <v>70336409</v>
      </c>
      <c r="D283">
        <v>69364509</v>
      </c>
      <c r="E283">
        <v>1</v>
      </c>
      <c r="F283">
        <v>1</v>
      </c>
      <c r="G283">
        <v>1075</v>
      </c>
      <c r="H283">
        <v>2</v>
      </c>
      <c r="I283" t="s">
        <v>365</v>
      </c>
      <c r="J283" t="s">
        <v>366</v>
      </c>
      <c r="K283" t="s">
        <v>367</v>
      </c>
      <c r="L283">
        <v>1368</v>
      </c>
      <c r="N283">
        <v>1011</v>
      </c>
      <c r="O283" t="s">
        <v>328</v>
      </c>
      <c r="P283" t="s">
        <v>328</v>
      </c>
      <c r="Q283">
        <v>1</v>
      </c>
      <c r="W283">
        <v>0</v>
      </c>
      <c r="X283">
        <v>322366203</v>
      </c>
      <c r="Y283">
        <f>((AT283*1.1)*1.2)</f>
        <v>0.51480000000000004</v>
      </c>
      <c r="AA283">
        <v>0</v>
      </c>
      <c r="AB283">
        <v>1333.56</v>
      </c>
      <c r="AC283">
        <v>628.44000000000005</v>
      </c>
      <c r="AD283">
        <v>0</v>
      </c>
      <c r="AE283">
        <v>0</v>
      </c>
      <c r="AF283">
        <v>83.1</v>
      </c>
      <c r="AG283">
        <v>12.62</v>
      </c>
      <c r="AH283">
        <v>0</v>
      </c>
      <c r="AI283">
        <v>1</v>
      </c>
      <c r="AJ283">
        <v>15.04</v>
      </c>
      <c r="AK283">
        <v>46.67</v>
      </c>
      <c r="AL283">
        <v>1</v>
      </c>
      <c r="AM283">
        <v>2</v>
      </c>
      <c r="AN283">
        <v>0</v>
      </c>
      <c r="AO283">
        <v>1</v>
      </c>
      <c r="AP283">
        <v>1</v>
      </c>
      <c r="AQ283">
        <v>0</v>
      </c>
      <c r="AR283">
        <v>0</v>
      </c>
      <c r="AS283" t="s">
        <v>4</v>
      </c>
      <c r="AT283">
        <v>0.39</v>
      </c>
      <c r="AU283" t="s">
        <v>490</v>
      </c>
      <c r="AV283">
        <v>0</v>
      </c>
      <c r="AW283">
        <v>2</v>
      </c>
      <c r="AX283">
        <v>70336426</v>
      </c>
      <c r="AY283">
        <v>1</v>
      </c>
      <c r="AZ283">
        <v>0</v>
      </c>
      <c r="BA283">
        <v>285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CV283">
        <v>0</v>
      </c>
      <c r="CW283">
        <f>ROUND(Y283*Source!I161*DO283,9)</f>
        <v>0</v>
      </c>
      <c r="CX283">
        <f>ROUND(Y283*Source!I161,9)</f>
        <v>46.332000000000001</v>
      </c>
      <c r="CY283">
        <f>AB283</f>
        <v>1333.56</v>
      </c>
      <c r="CZ283">
        <f>AF283</f>
        <v>83.1</v>
      </c>
      <c r="DA283">
        <f>AJ283</f>
        <v>15.04</v>
      </c>
      <c r="DB283">
        <f>ROUND(((ROUND(AT283*CZ283,2)*1.1)*1.2),6)</f>
        <v>42.781199999999998</v>
      </c>
      <c r="DC283">
        <f>ROUND(((ROUND(AT283*AG283,2)*1.1)*1.2),6)</f>
        <v>6.4943999999999997</v>
      </c>
      <c r="DD283" t="s">
        <v>4</v>
      </c>
      <c r="DE283" t="s">
        <v>4</v>
      </c>
      <c r="DF283">
        <f t="shared" si="112"/>
        <v>0</v>
      </c>
      <c r="DG283">
        <f>ROUND(ROUND(AF283*AJ283,2)*CX283,2)</f>
        <v>57906.66</v>
      </c>
      <c r="DH283">
        <f>ROUND(ROUND(AG283*AK283,2)*CX283,2)</f>
        <v>27288.62</v>
      </c>
      <c r="DI283">
        <f t="shared" si="101"/>
        <v>0</v>
      </c>
      <c r="DJ283">
        <f>DG283</f>
        <v>57906.66</v>
      </c>
      <c r="DK283">
        <v>0</v>
      </c>
      <c r="DL283" t="s">
        <v>4</v>
      </c>
      <c r="DM283">
        <v>0</v>
      </c>
      <c r="DN283" t="s">
        <v>4</v>
      </c>
      <c r="DO283">
        <v>0</v>
      </c>
    </row>
    <row r="284" spans="1:119">
      <c r="A284">
        <f>ROW(Source!A161)</f>
        <v>161</v>
      </c>
      <c r="B284">
        <v>70335976</v>
      </c>
      <c r="C284">
        <v>70336409</v>
      </c>
      <c r="D284">
        <v>69363842</v>
      </c>
      <c r="E284">
        <v>1</v>
      </c>
      <c r="F284">
        <v>1</v>
      </c>
      <c r="G284">
        <v>1075</v>
      </c>
      <c r="H284">
        <v>2</v>
      </c>
      <c r="I284" t="s">
        <v>491</v>
      </c>
      <c r="J284" t="s">
        <v>492</v>
      </c>
      <c r="K284" t="s">
        <v>493</v>
      </c>
      <c r="L284">
        <v>1368</v>
      </c>
      <c r="N284">
        <v>1011</v>
      </c>
      <c r="O284" t="s">
        <v>328</v>
      </c>
      <c r="P284" t="s">
        <v>328</v>
      </c>
      <c r="Q284">
        <v>1</v>
      </c>
      <c r="W284">
        <v>0</v>
      </c>
      <c r="X284">
        <v>1105346747</v>
      </c>
      <c r="Y284">
        <f>((AT284*1.1)*1.2)</f>
        <v>5.7684000000000006</v>
      </c>
      <c r="AA284">
        <v>0</v>
      </c>
      <c r="AB284">
        <v>22.69</v>
      </c>
      <c r="AC284">
        <v>0</v>
      </c>
      <c r="AD284">
        <v>0</v>
      </c>
      <c r="AE284">
        <v>0</v>
      </c>
      <c r="AF284">
        <v>2.27</v>
      </c>
      <c r="AG284">
        <v>0</v>
      </c>
      <c r="AH284">
        <v>0</v>
      </c>
      <c r="AI284">
        <v>1</v>
      </c>
      <c r="AJ284">
        <v>9.3699999999999992</v>
      </c>
      <c r="AK284">
        <v>46.67</v>
      </c>
      <c r="AL284">
        <v>1</v>
      </c>
      <c r="AM284">
        <v>2</v>
      </c>
      <c r="AN284">
        <v>0</v>
      </c>
      <c r="AO284">
        <v>1</v>
      </c>
      <c r="AP284">
        <v>1</v>
      </c>
      <c r="AQ284">
        <v>0</v>
      </c>
      <c r="AR284">
        <v>0</v>
      </c>
      <c r="AS284" t="s">
        <v>4</v>
      </c>
      <c r="AT284">
        <v>4.37</v>
      </c>
      <c r="AU284" t="s">
        <v>490</v>
      </c>
      <c r="AV284">
        <v>0</v>
      </c>
      <c r="AW284">
        <v>2</v>
      </c>
      <c r="AX284">
        <v>70336427</v>
      </c>
      <c r="AY284">
        <v>1</v>
      </c>
      <c r="AZ284">
        <v>0</v>
      </c>
      <c r="BA284">
        <v>286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CV284">
        <v>0</v>
      </c>
      <c r="CW284">
        <f>ROUND(Y284*Source!I161*DO284,9)</f>
        <v>0</v>
      </c>
      <c r="CX284">
        <f>ROUND(Y284*Source!I161,9)</f>
        <v>519.15599999999995</v>
      </c>
      <c r="CY284">
        <f>AB284</f>
        <v>22.69</v>
      </c>
      <c r="CZ284">
        <f>AF284</f>
        <v>2.27</v>
      </c>
      <c r="DA284">
        <f>AJ284</f>
        <v>9.3699999999999992</v>
      </c>
      <c r="DB284">
        <f>ROUND(((ROUND(AT284*CZ284,2)*1.1)*1.2),6)</f>
        <v>13.0944</v>
      </c>
      <c r="DC284">
        <f>ROUND(((ROUND(AT284*AG284,2)*1.1)*1.2),6)</f>
        <v>0</v>
      </c>
      <c r="DD284" t="s">
        <v>4</v>
      </c>
      <c r="DE284" t="s">
        <v>4</v>
      </c>
      <c r="DF284">
        <f t="shared" si="112"/>
        <v>0</v>
      </c>
      <c r="DG284">
        <f>ROUND(ROUND(AF284*AJ284,2)*CX284,2)</f>
        <v>11042.45</v>
      </c>
      <c r="DH284">
        <f>ROUND(ROUND(AG284*AK284,2)*CX284,2)</f>
        <v>0</v>
      </c>
      <c r="DI284">
        <f t="shared" si="101"/>
        <v>0</v>
      </c>
      <c r="DJ284">
        <f>DG284</f>
        <v>11042.45</v>
      </c>
      <c r="DK284">
        <v>0</v>
      </c>
      <c r="DL284" t="s">
        <v>4</v>
      </c>
      <c r="DM284">
        <v>0</v>
      </c>
      <c r="DN284" t="s">
        <v>4</v>
      </c>
      <c r="DO284">
        <v>0</v>
      </c>
    </row>
    <row r="285" spans="1:119">
      <c r="A285">
        <f>ROW(Source!A161)</f>
        <v>161</v>
      </c>
      <c r="B285">
        <v>70335976</v>
      </c>
      <c r="C285">
        <v>70336409</v>
      </c>
      <c r="D285">
        <v>69363852</v>
      </c>
      <c r="E285">
        <v>1</v>
      </c>
      <c r="F285">
        <v>1</v>
      </c>
      <c r="G285">
        <v>1075</v>
      </c>
      <c r="H285">
        <v>2</v>
      </c>
      <c r="I285" t="s">
        <v>494</v>
      </c>
      <c r="J285" t="s">
        <v>495</v>
      </c>
      <c r="K285" t="s">
        <v>496</v>
      </c>
      <c r="L285">
        <v>1368</v>
      </c>
      <c r="N285">
        <v>1011</v>
      </c>
      <c r="O285" t="s">
        <v>328</v>
      </c>
      <c r="P285" t="s">
        <v>328</v>
      </c>
      <c r="Q285">
        <v>1</v>
      </c>
      <c r="W285">
        <v>0</v>
      </c>
      <c r="X285">
        <v>-1256645195</v>
      </c>
      <c r="Y285">
        <f>((AT285*1.1)*1.2)</f>
        <v>5.7684000000000006</v>
      </c>
      <c r="AA285">
        <v>0</v>
      </c>
      <c r="AB285">
        <v>6.82</v>
      </c>
      <c r="AC285">
        <v>0</v>
      </c>
      <c r="AD285">
        <v>0</v>
      </c>
      <c r="AE285">
        <v>0</v>
      </c>
      <c r="AF285">
        <v>0.73</v>
      </c>
      <c r="AG285">
        <v>0</v>
      </c>
      <c r="AH285">
        <v>0</v>
      </c>
      <c r="AI285">
        <v>1</v>
      </c>
      <c r="AJ285">
        <v>8.75</v>
      </c>
      <c r="AK285">
        <v>46.67</v>
      </c>
      <c r="AL285">
        <v>1</v>
      </c>
      <c r="AM285">
        <v>2</v>
      </c>
      <c r="AN285">
        <v>0</v>
      </c>
      <c r="AO285">
        <v>1</v>
      </c>
      <c r="AP285">
        <v>1</v>
      </c>
      <c r="AQ285">
        <v>0</v>
      </c>
      <c r="AR285">
        <v>0</v>
      </c>
      <c r="AS285" t="s">
        <v>4</v>
      </c>
      <c r="AT285">
        <v>4.37</v>
      </c>
      <c r="AU285" t="s">
        <v>490</v>
      </c>
      <c r="AV285">
        <v>0</v>
      </c>
      <c r="AW285">
        <v>2</v>
      </c>
      <c r="AX285">
        <v>70336428</v>
      </c>
      <c r="AY285">
        <v>1</v>
      </c>
      <c r="AZ285">
        <v>0</v>
      </c>
      <c r="BA285">
        <v>287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CV285">
        <v>0</v>
      </c>
      <c r="CW285">
        <f>ROUND(Y285*Source!I161*DO285,9)</f>
        <v>0</v>
      </c>
      <c r="CX285">
        <f>ROUND(Y285*Source!I161,9)</f>
        <v>519.15599999999995</v>
      </c>
      <c r="CY285">
        <f>AB285</f>
        <v>6.82</v>
      </c>
      <c r="CZ285">
        <f>AF285</f>
        <v>0.73</v>
      </c>
      <c r="DA285">
        <f>AJ285</f>
        <v>8.75</v>
      </c>
      <c r="DB285">
        <f>ROUND(((ROUND(AT285*CZ285,2)*1.1)*1.2),6)</f>
        <v>4.2107999999999999</v>
      </c>
      <c r="DC285">
        <f>ROUND(((ROUND(AT285*AG285,2)*1.1)*1.2),6)</f>
        <v>0</v>
      </c>
      <c r="DD285" t="s">
        <v>4</v>
      </c>
      <c r="DE285" t="s">
        <v>4</v>
      </c>
      <c r="DF285">
        <f t="shared" si="112"/>
        <v>0</v>
      </c>
      <c r="DG285">
        <f>ROUND(ROUND(AF285*AJ285,2)*CX285,2)</f>
        <v>3317.41</v>
      </c>
      <c r="DH285">
        <f>ROUND(ROUND(AG285*AK285,2)*CX285,2)</f>
        <v>0</v>
      </c>
      <c r="DI285">
        <f t="shared" si="101"/>
        <v>0</v>
      </c>
      <c r="DJ285">
        <f>DG285</f>
        <v>3317.41</v>
      </c>
      <c r="DK285">
        <v>0</v>
      </c>
      <c r="DL285" t="s">
        <v>4</v>
      </c>
      <c r="DM285">
        <v>0</v>
      </c>
      <c r="DN285" t="s">
        <v>4</v>
      </c>
      <c r="DO285">
        <v>0</v>
      </c>
    </row>
    <row r="286" spans="1:119">
      <c r="A286">
        <f>ROW(Source!A161)</f>
        <v>161</v>
      </c>
      <c r="B286">
        <v>70335976</v>
      </c>
      <c r="C286">
        <v>70336409</v>
      </c>
      <c r="D286">
        <v>69336224</v>
      </c>
      <c r="E286">
        <v>1</v>
      </c>
      <c r="F286">
        <v>1</v>
      </c>
      <c r="G286">
        <v>1075</v>
      </c>
      <c r="H286">
        <v>3</v>
      </c>
      <c r="I286" t="s">
        <v>497</v>
      </c>
      <c r="J286" t="s">
        <v>498</v>
      </c>
      <c r="K286" t="s">
        <v>499</v>
      </c>
      <c r="L286">
        <v>1348</v>
      </c>
      <c r="N286">
        <v>1009</v>
      </c>
      <c r="O286" t="s">
        <v>94</v>
      </c>
      <c r="P286" t="s">
        <v>94</v>
      </c>
      <c r="Q286">
        <v>1000</v>
      </c>
      <c r="W286">
        <v>0</v>
      </c>
      <c r="X286">
        <v>-1302563816</v>
      </c>
      <c r="Y286">
        <f>((AT286*1)*1)</f>
        <v>6.2E-4</v>
      </c>
      <c r="AA286">
        <v>159477.29999999999</v>
      </c>
      <c r="AB286">
        <v>0</v>
      </c>
      <c r="AC286">
        <v>0</v>
      </c>
      <c r="AD286">
        <v>0</v>
      </c>
      <c r="AE286">
        <v>10651.81</v>
      </c>
      <c r="AF286">
        <v>0</v>
      </c>
      <c r="AG286">
        <v>0</v>
      </c>
      <c r="AH286">
        <v>0</v>
      </c>
      <c r="AI286">
        <v>13.85</v>
      </c>
      <c r="AJ286">
        <v>1</v>
      </c>
      <c r="AK286">
        <v>1</v>
      </c>
      <c r="AL286">
        <v>1</v>
      </c>
      <c r="AM286">
        <v>2</v>
      </c>
      <c r="AN286">
        <v>0</v>
      </c>
      <c r="AO286">
        <v>1</v>
      </c>
      <c r="AP286">
        <v>1</v>
      </c>
      <c r="AQ286">
        <v>0</v>
      </c>
      <c r="AR286">
        <v>0</v>
      </c>
      <c r="AS286" t="s">
        <v>4</v>
      </c>
      <c r="AT286">
        <v>6.2E-4</v>
      </c>
      <c r="AU286" t="s">
        <v>281</v>
      </c>
      <c r="AV286">
        <v>0</v>
      </c>
      <c r="AW286">
        <v>2</v>
      </c>
      <c r="AX286">
        <v>70336429</v>
      </c>
      <c r="AY286">
        <v>1</v>
      </c>
      <c r="AZ286">
        <v>0</v>
      </c>
      <c r="BA286">
        <v>288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CV286">
        <v>0</v>
      </c>
      <c r="CW286">
        <v>0</v>
      </c>
      <c r="CX286">
        <f>ROUND(Y286*Source!I161,9)</f>
        <v>5.5800000000000002E-2</v>
      </c>
      <c r="CY286">
        <f t="shared" ref="CY286:CY296" si="117">AA286</f>
        <v>159477.29999999999</v>
      </c>
      <c r="CZ286">
        <f t="shared" ref="CZ286:CZ296" si="118">AE286</f>
        <v>10651.81</v>
      </c>
      <c r="DA286">
        <f t="shared" ref="DA286:DA296" si="119">AI286</f>
        <v>13.85</v>
      </c>
      <c r="DB286">
        <f>ROUND(((ROUND(AT286*CZ286,2)*1)*1),6)</f>
        <v>6.6</v>
      </c>
      <c r="DC286">
        <f>ROUND(((ROUND(AT286*AG286,2)*1)*1),6)</f>
        <v>0</v>
      </c>
      <c r="DD286" t="s">
        <v>4</v>
      </c>
      <c r="DE286" t="s">
        <v>4</v>
      </c>
      <c r="DF286">
        <f t="shared" ref="DF286:DF296" si="120">ROUND(ROUND(AE286*AI286,2)*CX286,2)</f>
        <v>8232.0400000000009</v>
      </c>
      <c r="DG286">
        <f t="shared" ref="DG286:DG296" si="121">ROUND(ROUND(AF286,2)*CX286,2)</f>
        <v>0</v>
      </c>
      <c r="DH286">
        <f t="shared" ref="DH286:DH296" si="122">ROUND(ROUND(AG286,2)*CX286,2)</f>
        <v>0</v>
      </c>
      <c r="DI286">
        <f t="shared" si="101"/>
        <v>0</v>
      </c>
      <c r="DJ286">
        <f t="shared" ref="DJ286:DJ296" si="123">DF286</f>
        <v>8232.0400000000009</v>
      </c>
      <c r="DK286">
        <v>0</v>
      </c>
      <c r="DL286" t="s">
        <v>4</v>
      </c>
      <c r="DM286">
        <v>0</v>
      </c>
      <c r="DN286" t="s">
        <v>4</v>
      </c>
      <c r="DO286">
        <v>0</v>
      </c>
    </row>
    <row r="287" spans="1:119">
      <c r="A287">
        <f>ROW(Source!A161)</f>
        <v>161</v>
      </c>
      <c r="B287">
        <v>70335976</v>
      </c>
      <c r="C287">
        <v>70336409</v>
      </c>
      <c r="D287">
        <v>69334017</v>
      </c>
      <c r="E287">
        <v>1</v>
      </c>
      <c r="F287">
        <v>1</v>
      </c>
      <c r="G287">
        <v>1075</v>
      </c>
      <c r="H287">
        <v>3</v>
      </c>
      <c r="I287" t="s">
        <v>432</v>
      </c>
      <c r="J287" t="s">
        <v>433</v>
      </c>
      <c r="K287" t="s">
        <v>434</v>
      </c>
      <c r="L287">
        <v>1348</v>
      </c>
      <c r="N287">
        <v>1009</v>
      </c>
      <c r="O287" t="s">
        <v>94</v>
      </c>
      <c r="P287" t="s">
        <v>94</v>
      </c>
      <c r="Q287">
        <v>1000</v>
      </c>
      <c r="W287">
        <v>0</v>
      </c>
      <c r="X287">
        <v>1146664825</v>
      </c>
      <c r="Y287">
        <f>((AT287*1)*1)</f>
        <v>7.2000000000000005E-4</v>
      </c>
      <c r="AA287">
        <v>84099.15</v>
      </c>
      <c r="AB287">
        <v>0</v>
      </c>
      <c r="AC287">
        <v>0</v>
      </c>
      <c r="AD287">
        <v>0</v>
      </c>
      <c r="AE287">
        <v>11242.42</v>
      </c>
      <c r="AF287">
        <v>0</v>
      </c>
      <c r="AG287">
        <v>0</v>
      </c>
      <c r="AH287">
        <v>0</v>
      </c>
      <c r="AI287">
        <v>6.92</v>
      </c>
      <c r="AJ287">
        <v>1</v>
      </c>
      <c r="AK287">
        <v>1</v>
      </c>
      <c r="AL287">
        <v>1</v>
      </c>
      <c r="AM287">
        <v>2</v>
      </c>
      <c r="AN287">
        <v>0</v>
      </c>
      <c r="AO287">
        <v>1</v>
      </c>
      <c r="AP287">
        <v>1</v>
      </c>
      <c r="AQ287">
        <v>0</v>
      </c>
      <c r="AR287">
        <v>0</v>
      </c>
      <c r="AS287" t="s">
        <v>4</v>
      </c>
      <c r="AT287">
        <v>7.2000000000000005E-4</v>
      </c>
      <c r="AU287" t="s">
        <v>281</v>
      </c>
      <c r="AV287">
        <v>0</v>
      </c>
      <c r="AW287">
        <v>2</v>
      </c>
      <c r="AX287">
        <v>70336430</v>
      </c>
      <c r="AY287">
        <v>1</v>
      </c>
      <c r="AZ287">
        <v>0</v>
      </c>
      <c r="BA287">
        <v>289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CV287">
        <v>0</v>
      </c>
      <c r="CW287">
        <v>0</v>
      </c>
      <c r="CX287">
        <f>ROUND(Y287*Source!I161,9)</f>
        <v>6.4799999999999996E-2</v>
      </c>
      <c r="CY287">
        <f t="shared" si="117"/>
        <v>84099.15</v>
      </c>
      <c r="CZ287">
        <f t="shared" si="118"/>
        <v>11242.42</v>
      </c>
      <c r="DA287">
        <f t="shared" si="119"/>
        <v>6.92</v>
      </c>
      <c r="DB287">
        <f>ROUND(((ROUND(AT287*CZ287,2)*1)*1),6)</f>
        <v>8.09</v>
      </c>
      <c r="DC287">
        <f>ROUND(((ROUND(AT287*AG287,2)*1)*1),6)</f>
        <v>0</v>
      </c>
      <c r="DD287" t="s">
        <v>4</v>
      </c>
      <c r="DE287" t="s">
        <v>4</v>
      </c>
      <c r="DF287">
        <f t="shared" si="120"/>
        <v>5041.28</v>
      </c>
      <c r="DG287">
        <f t="shared" si="121"/>
        <v>0</v>
      </c>
      <c r="DH287">
        <f t="shared" si="122"/>
        <v>0</v>
      </c>
      <c r="DI287">
        <f t="shared" si="101"/>
        <v>0</v>
      </c>
      <c r="DJ287">
        <f t="shared" si="123"/>
        <v>5041.28</v>
      </c>
      <c r="DK287">
        <v>0</v>
      </c>
      <c r="DL287" t="s">
        <v>4</v>
      </c>
      <c r="DM287">
        <v>0</v>
      </c>
      <c r="DN287" t="s">
        <v>4</v>
      </c>
      <c r="DO287">
        <v>0</v>
      </c>
    </row>
    <row r="288" spans="1:119">
      <c r="A288">
        <f>ROW(Source!A161)</f>
        <v>161</v>
      </c>
      <c r="B288">
        <v>70335976</v>
      </c>
      <c r="C288">
        <v>70336409</v>
      </c>
      <c r="D288">
        <v>69340528</v>
      </c>
      <c r="E288">
        <v>1</v>
      </c>
      <c r="F288">
        <v>1</v>
      </c>
      <c r="G288">
        <v>1075</v>
      </c>
      <c r="H288">
        <v>3</v>
      </c>
      <c r="I288" t="s">
        <v>500</v>
      </c>
      <c r="J288" t="s">
        <v>501</v>
      </c>
      <c r="K288" t="s">
        <v>502</v>
      </c>
      <c r="L288">
        <v>1346</v>
      </c>
      <c r="N288">
        <v>1009</v>
      </c>
      <c r="O288" t="s">
        <v>170</v>
      </c>
      <c r="P288" t="s">
        <v>170</v>
      </c>
      <c r="Q288">
        <v>1</v>
      </c>
      <c r="W288">
        <v>0</v>
      </c>
      <c r="X288">
        <v>-1530616092</v>
      </c>
      <c r="Y288">
        <f>((AT288*1)*1)</f>
        <v>0.8</v>
      </c>
      <c r="AA288">
        <v>212.24</v>
      </c>
      <c r="AB288">
        <v>0</v>
      </c>
      <c r="AC288">
        <v>0</v>
      </c>
      <c r="AD288">
        <v>0</v>
      </c>
      <c r="AE288">
        <v>25.8</v>
      </c>
      <c r="AF288">
        <v>0</v>
      </c>
      <c r="AG288">
        <v>0</v>
      </c>
      <c r="AH288">
        <v>0</v>
      </c>
      <c r="AI288">
        <v>7.61</v>
      </c>
      <c r="AJ288">
        <v>1</v>
      </c>
      <c r="AK288">
        <v>1</v>
      </c>
      <c r="AL288">
        <v>1</v>
      </c>
      <c r="AM288">
        <v>2</v>
      </c>
      <c r="AN288">
        <v>0</v>
      </c>
      <c r="AO288">
        <v>1</v>
      </c>
      <c r="AP288">
        <v>1</v>
      </c>
      <c r="AQ288">
        <v>0</v>
      </c>
      <c r="AR288">
        <v>0</v>
      </c>
      <c r="AS288" t="s">
        <v>4</v>
      </c>
      <c r="AT288">
        <v>0.8</v>
      </c>
      <c r="AU288" t="s">
        <v>281</v>
      </c>
      <c r="AV288">
        <v>0</v>
      </c>
      <c r="AW288">
        <v>2</v>
      </c>
      <c r="AX288">
        <v>70336431</v>
      </c>
      <c r="AY288">
        <v>1</v>
      </c>
      <c r="AZ288">
        <v>0</v>
      </c>
      <c r="BA288">
        <v>290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CV288">
        <v>0</v>
      </c>
      <c r="CW288">
        <v>0</v>
      </c>
      <c r="CX288">
        <f>ROUND(Y288*Source!I161,9)</f>
        <v>72</v>
      </c>
      <c r="CY288">
        <f t="shared" si="117"/>
        <v>212.24</v>
      </c>
      <c r="CZ288">
        <f t="shared" si="118"/>
        <v>25.8</v>
      </c>
      <c r="DA288">
        <f t="shared" si="119"/>
        <v>7.61</v>
      </c>
      <c r="DB288">
        <f>ROUND(((ROUND(AT288*CZ288,2)*1)*1),6)</f>
        <v>20.64</v>
      </c>
      <c r="DC288">
        <f>ROUND(((ROUND(AT288*AG288,2)*1)*1),6)</f>
        <v>0</v>
      </c>
      <c r="DD288" t="s">
        <v>4</v>
      </c>
      <c r="DE288" t="s">
        <v>4</v>
      </c>
      <c r="DF288">
        <f t="shared" si="120"/>
        <v>14136.48</v>
      </c>
      <c r="DG288">
        <f t="shared" si="121"/>
        <v>0</v>
      </c>
      <c r="DH288">
        <f t="shared" si="122"/>
        <v>0</v>
      </c>
      <c r="DI288">
        <f t="shared" si="101"/>
        <v>0</v>
      </c>
      <c r="DJ288">
        <f t="shared" si="123"/>
        <v>14136.48</v>
      </c>
      <c r="DK288">
        <v>0</v>
      </c>
      <c r="DL288" t="s">
        <v>4</v>
      </c>
      <c r="DM288">
        <v>0</v>
      </c>
      <c r="DN288" t="s">
        <v>4</v>
      </c>
      <c r="DO288">
        <v>0</v>
      </c>
    </row>
    <row r="289" spans="1:119">
      <c r="A289">
        <f>ROW(Source!A161)</f>
        <v>161</v>
      </c>
      <c r="B289">
        <v>70335976</v>
      </c>
      <c r="C289">
        <v>70336409</v>
      </c>
      <c r="D289">
        <v>69334296</v>
      </c>
      <c r="E289">
        <v>1</v>
      </c>
      <c r="F289">
        <v>1</v>
      </c>
      <c r="G289">
        <v>1075</v>
      </c>
      <c r="H289">
        <v>3</v>
      </c>
      <c r="I289" t="s">
        <v>503</v>
      </c>
      <c r="J289" t="s">
        <v>504</v>
      </c>
      <c r="K289" t="s">
        <v>505</v>
      </c>
      <c r="L289">
        <v>1348</v>
      </c>
      <c r="N289">
        <v>1009</v>
      </c>
      <c r="O289" t="s">
        <v>94</v>
      </c>
      <c r="P289" t="s">
        <v>94</v>
      </c>
      <c r="Q289">
        <v>1000</v>
      </c>
      <c r="W289">
        <v>0</v>
      </c>
      <c r="X289">
        <v>431139555</v>
      </c>
      <c r="Y289">
        <f>((AT289*1)*1)</f>
        <v>2.5000000000000001E-4</v>
      </c>
      <c r="AA289">
        <v>1617949.24</v>
      </c>
      <c r="AB289">
        <v>0</v>
      </c>
      <c r="AC289">
        <v>0</v>
      </c>
      <c r="AD289">
        <v>0</v>
      </c>
      <c r="AE289">
        <v>60966</v>
      </c>
      <c r="AF289">
        <v>0</v>
      </c>
      <c r="AG289">
        <v>0</v>
      </c>
      <c r="AH289">
        <v>0</v>
      </c>
      <c r="AI289">
        <v>24.55</v>
      </c>
      <c r="AJ289">
        <v>1</v>
      </c>
      <c r="AK289">
        <v>1</v>
      </c>
      <c r="AL289">
        <v>1</v>
      </c>
      <c r="AM289">
        <v>2</v>
      </c>
      <c r="AN289">
        <v>0</v>
      </c>
      <c r="AO289">
        <v>1</v>
      </c>
      <c r="AP289">
        <v>1</v>
      </c>
      <c r="AQ289">
        <v>0</v>
      </c>
      <c r="AR289">
        <v>0</v>
      </c>
      <c r="AS289" t="s">
        <v>4</v>
      </c>
      <c r="AT289">
        <v>2.5000000000000001E-4</v>
      </c>
      <c r="AU289" t="s">
        <v>281</v>
      </c>
      <c r="AV289">
        <v>0</v>
      </c>
      <c r="AW289">
        <v>2</v>
      </c>
      <c r="AX289">
        <v>70336432</v>
      </c>
      <c r="AY289">
        <v>1</v>
      </c>
      <c r="AZ289">
        <v>0</v>
      </c>
      <c r="BA289">
        <v>291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CV289">
        <v>0</v>
      </c>
      <c r="CW289">
        <v>0</v>
      </c>
      <c r="CX289">
        <f>ROUND(Y289*Source!I161,9)</f>
        <v>2.2499999999999999E-2</v>
      </c>
      <c r="CY289">
        <f t="shared" si="117"/>
        <v>1617949.24</v>
      </c>
      <c r="CZ289">
        <f t="shared" si="118"/>
        <v>60966</v>
      </c>
      <c r="DA289">
        <f t="shared" si="119"/>
        <v>24.55</v>
      </c>
      <c r="DB289">
        <f>ROUND(((ROUND(AT289*CZ289,2)*1)*1),6)</f>
        <v>15.24</v>
      </c>
      <c r="DC289">
        <f>ROUND(((ROUND(AT289*AG289,2)*1)*1),6)</f>
        <v>0</v>
      </c>
      <c r="DD289" t="s">
        <v>4</v>
      </c>
      <c r="DE289" t="s">
        <v>4</v>
      </c>
      <c r="DF289">
        <f t="shared" si="120"/>
        <v>33676.089999999997</v>
      </c>
      <c r="DG289">
        <f t="shared" si="121"/>
        <v>0</v>
      </c>
      <c r="DH289">
        <f t="shared" si="122"/>
        <v>0</v>
      </c>
      <c r="DI289">
        <f t="shared" si="101"/>
        <v>0</v>
      </c>
      <c r="DJ289">
        <f t="shared" si="123"/>
        <v>33676.089999999997</v>
      </c>
      <c r="DK289">
        <v>0</v>
      </c>
      <c r="DL289" t="s">
        <v>4</v>
      </c>
      <c r="DM289">
        <v>0</v>
      </c>
      <c r="DN289" t="s">
        <v>4</v>
      </c>
      <c r="DO289">
        <v>0</v>
      </c>
    </row>
    <row r="290" spans="1:119">
      <c r="A290">
        <f>ROW(Source!A161)</f>
        <v>161</v>
      </c>
      <c r="B290">
        <v>70335976</v>
      </c>
      <c r="C290">
        <v>70336409</v>
      </c>
      <c r="D290">
        <v>69334319</v>
      </c>
      <c r="E290">
        <v>1</v>
      </c>
      <c r="F290">
        <v>1</v>
      </c>
      <c r="G290">
        <v>1075</v>
      </c>
      <c r="H290">
        <v>3</v>
      </c>
      <c r="I290" t="s">
        <v>506</v>
      </c>
      <c r="J290" t="s">
        <v>507</v>
      </c>
      <c r="K290" t="s">
        <v>508</v>
      </c>
      <c r="L290">
        <v>1348</v>
      </c>
      <c r="N290">
        <v>1009</v>
      </c>
      <c r="O290" t="s">
        <v>94</v>
      </c>
      <c r="P290" t="s">
        <v>94</v>
      </c>
      <c r="Q290">
        <v>1000</v>
      </c>
      <c r="W290">
        <v>0</v>
      </c>
      <c r="X290">
        <v>-1607696046</v>
      </c>
      <c r="Y290">
        <f>((AT290*1)*1)</f>
        <v>1E-4</v>
      </c>
      <c r="AA290">
        <v>87844.06</v>
      </c>
      <c r="AB290">
        <v>0</v>
      </c>
      <c r="AC290">
        <v>0</v>
      </c>
      <c r="AD290">
        <v>0</v>
      </c>
      <c r="AE290">
        <v>7982.5</v>
      </c>
      <c r="AF290">
        <v>0</v>
      </c>
      <c r="AG290">
        <v>0</v>
      </c>
      <c r="AH290">
        <v>0</v>
      </c>
      <c r="AI290">
        <v>10.18</v>
      </c>
      <c r="AJ290">
        <v>1</v>
      </c>
      <c r="AK290">
        <v>1</v>
      </c>
      <c r="AL290">
        <v>1</v>
      </c>
      <c r="AM290">
        <v>2</v>
      </c>
      <c r="AN290">
        <v>0</v>
      </c>
      <c r="AO290">
        <v>1</v>
      </c>
      <c r="AP290">
        <v>1</v>
      </c>
      <c r="AQ290">
        <v>0</v>
      </c>
      <c r="AR290">
        <v>0</v>
      </c>
      <c r="AS290" t="s">
        <v>4</v>
      </c>
      <c r="AT290">
        <v>1E-4</v>
      </c>
      <c r="AU290" t="s">
        <v>281</v>
      </c>
      <c r="AV290">
        <v>0</v>
      </c>
      <c r="AW290">
        <v>2</v>
      </c>
      <c r="AX290">
        <v>70336433</v>
      </c>
      <c r="AY290">
        <v>1</v>
      </c>
      <c r="AZ290">
        <v>0</v>
      </c>
      <c r="BA290">
        <v>292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CV290">
        <v>0</v>
      </c>
      <c r="CW290">
        <v>0</v>
      </c>
      <c r="CX290">
        <f>ROUND(Y290*Source!I161,9)</f>
        <v>8.9999999999999993E-3</v>
      </c>
      <c r="CY290">
        <f t="shared" si="117"/>
        <v>87844.06</v>
      </c>
      <c r="CZ290">
        <f t="shared" si="118"/>
        <v>7982.5</v>
      </c>
      <c r="DA290">
        <f t="shared" si="119"/>
        <v>10.18</v>
      </c>
      <c r="DB290">
        <f>ROUND(((ROUND(AT290*CZ290,2)*1)*1),6)</f>
        <v>0.8</v>
      </c>
      <c r="DC290">
        <f>ROUND(((ROUND(AT290*AG290,2)*1)*1),6)</f>
        <v>0</v>
      </c>
      <c r="DD290" t="s">
        <v>4</v>
      </c>
      <c r="DE290" t="s">
        <v>4</v>
      </c>
      <c r="DF290">
        <f t="shared" si="120"/>
        <v>731.36</v>
      </c>
      <c r="DG290">
        <f t="shared" si="121"/>
        <v>0</v>
      </c>
      <c r="DH290">
        <f t="shared" si="122"/>
        <v>0</v>
      </c>
      <c r="DI290">
        <f t="shared" si="101"/>
        <v>0</v>
      </c>
      <c r="DJ290">
        <f t="shared" si="123"/>
        <v>731.36</v>
      </c>
      <c r="DK290">
        <v>0</v>
      </c>
      <c r="DL290" t="s">
        <v>4</v>
      </c>
      <c r="DM290">
        <v>0</v>
      </c>
      <c r="DN290" t="s">
        <v>4</v>
      </c>
      <c r="DO290">
        <v>0</v>
      </c>
    </row>
    <row r="291" spans="1:119">
      <c r="A291">
        <f>ROW(Source!A161)</f>
        <v>161</v>
      </c>
      <c r="B291">
        <v>70335976</v>
      </c>
      <c r="C291">
        <v>70336409</v>
      </c>
      <c r="D291">
        <v>69351455</v>
      </c>
      <c r="E291">
        <v>1</v>
      </c>
      <c r="F291">
        <v>1</v>
      </c>
      <c r="G291">
        <v>1075</v>
      </c>
      <c r="H291">
        <v>3</v>
      </c>
      <c r="I291" t="s">
        <v>290</v>
      </c>
      <c r="J291" t="s">
        <v>292</v>
      </c>
      <c r="K291" t="s">
        <v>291</v>
      </c>
      <c r="L291">
        <v>1354</v>
      </c>
      <c r="N291">
        <v>1010</v>
      </c>
      <c r="O291" t="s">
        <v>134</v>
      </c>
      <c r="P291" t="s">
        <v>134</v>
      </c>
      <c r="Q291">
        <v>1</v>
      </c>
      <c r="W291">
        <v>0</v>
      </c>
      <c r="X291">
        <v>-688172604</v>
      </c>
      <c r="Y291">
        <f>(AT291*1)</f>
        <v>6.6666669999999997E-2</v>
      </c>
      <c r="AA291">
        <v>292.95</v>
      </c>
      <c r="AB291">
        <v>0</v>
      </c>
      <c r="AC291">
        <v>0</v>
      </c>
      <c r="AD291">
        <v>0</v>
      </c>
      <c r="AE291">
        <v>23.53</v>
      </c>
      <c r="AF291">
        <v>0</v>
      </c>
      <c r="AG291">
        <v>0</v>
      </c>
      <c r="AH291">
        <v>0</v>
      </c>
      <c r="AI291">
        <v>12.45</v>
      </c>
      <c r="AJ291">
        <v>1</v>
      </c>
      <c r="AK291">
        <v>1</v>
      </c>
      <c r="AL291">
        <v>1</v>
      </c>
      <c r="AM291">
        <v>0</v>
      </c>
      <c r="AN291">
        <v>0</v>
      </c>
      <c r="AO291">
        <v>0</v>
      </c>
      <c r="AP291">
        <v>1</v>
      </c>
      <c r="AQ291">
        <v>0</v>
      </c>
      <c r="AR291">
        <v>0</v>
      </c>
      <c r="AS291" t="s">
        <v>4</v>
      </c>
      <c r="AT291">
        <v>6.6666669999999997E-2</v>
      </c>
      <c r="AU291" t="s">
        <v>25</v>
      </c>
      <c r="AV291">
        <v>0</v>
      </c>
      <c r="AW291">
        <v>1</v>
      </c>
      <c r="AX291">
        <v>-1</v>
      </c>
      <c r="AY291">
        <v>0</v>
      </c>
      <c r="AZ291">
        <v>0</v>
      </c>
      <c r="BA291" t="s">
        <v>4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CV291">
        <v>0</v>
      </c>
      <c r="CW291">
        <v>0</v>
      </c>
      <c r="CX291">
        <f>ROUND(Y291*Source!I161,9)</f>
        <v>6.0000003</v>
      </c>
      <c r="CY291">
        <f t="shared" si="117"/>
        <v>292.95</v>
      </c>
      <c r="CZ291">
        <f t="shared" si="118"/>
        <v>23.53</v>
      </c>
      <c r="DA291">
        <f t="shared" si="119"/>
        <v>12.45</v>
      </c>
      <c r="DB291">
        <f>ROUND((ROUND(AT291*CZ291,2)*1),6)</f>
        <v>1.57</v>
      </c>
      <c r="DC291">
        <f>ROUND((ROUND(AT291*AG291,2)*1),6)</f>
        <v>0</v>
      </c>
      <c r="DD291" t="s">
        <v>4</v>
      </c>
      <c r="DE291" t="s">
        <v>4</v>
      </c>
      <c r="DF291">
        <f t="shared" si="120"/>
        <v>1757.7</v>
      </c>
      <c r="DG291">
        <f t="shared" si="121"/>
        <v>0</v>
      </c>
      <c r="DH291">
        <f t="shared" si="122"/>
        <v>0</v>
      </c>
      <c r="DI291">
        <f t="shared" si="101"/>
        <v>0</v>
      </c>
      <c r="DJ291">
        <f t="shared" si="123"/>
        <v>1757.7</v>
      </c>
      <c r="DK291">
        <v>0</v>
      </c>
      <c r="DL291" t="s">
        <v>4</v>
      </c>
      <c r="DM291">
        <v>0</v>
      </c>
      <c r="DN291" t="s">
        <v>4</v>
      </c>
      <c r="DO291">
        <v>0</v>
      </c>
    </row>
    <row r="292" spans="1:119">
      <c r="A292">
        <f>ROW(Source!A161)</f>
        <v>161</v>
      </c>
      <c r="B292">
        <v>70335976</v>
      </c>
      <c r="C292">
        <v>70336409</v>
      </c>
      <c r="D292">
        <v>69351456</v>
      </c>
      <c r="E292">
        <v>1</v>
      </c>
      <c r="F292">
        <v>1</v>
      </c>
      <c r="G292">
        <v>1075</v>
      </c>
      <c r="H292">
        <v>3</v>
      </c>
      <c r="I292" t="s">
        <v>509</v>
      </c>
      <c r="J292" t="s">
        <v>510</v>
      </c>
      <c r="K292" t="s">
        <v>511</v>
      </c>
      <c r="L292">
        <v>1356</v>
      </c>
      <c r="N292">
        <v>1010</v>
      </c>
      <c r="O292" t="s">
        <v>489</v>
      </c>
      <c r="P292" t="s">
        <v>489</v>
      </c>
      <c r="Q292">
        <v>1000</v>
      </c>
      <c r="W292">
        <v>0</v>
      </c>
      <c r="X292">
        <v>-1780628812</v>
      </c>
      <c r="Y292">
        <f>((AT292*1)*1)</f>
        <v>1E-3</v>
      </c>
      <c r="AA292">
        <v>1656.48</v>
      </c>
      <c r="AB292">
        <v>0</v>
      </c>
      <c r="AC292">
        <v>0</v>
      </c>
      <c r="AD292">
        <v>0</v>
      </c>
      <c r="AE292">
        <v>226.68</v>
      </c>
      <c r="AF292">
        <v>0</v>
      </c>
      <c r="AG292">
        <v>0</v>
      </c>
      <c r="AH292">
        <v>0</v>
      </c>
      <c r="AI292">
        <v>6.76</v>
      </c>
      <c r="AJ292">
        <v>1</v>
      </c>
      <c r="AK292">
        <v>1</v>
      </c>
      <c r="AL292">
        <v>1</v>
      </c>
      <c r="AM292">
        <v>2</v>
      </c>
      <c r="AN292">
        <v>0</v>
      </c>
      <c r="AO292">
        <v>1</v>
      </c>
      <c r="AP292">
        <v>1</v>
      </c>
      <c r="AQ292">
        <v>0</v>
      </c>
      <c r="AR292">
        <v>0</v>
      </c>
      <c r="AS292" t="s">
        <v>4</v>
      </c>
      <c r="AT292">
        <v>1E-3</v>
      </c>
      <c r="AU292" t="s">
        <v>281</v>
      </c>
      <c r="AV292">
        <v>0</v>
      </c>
      <c r="AW292">
        <v>2</v>
      </c>
      <c r="AX292">
        <v>70336434</v>
      </c>
      <c r="AY292">
        <v>1</v>
      </c>
      <c r="AZ292">
        <v>0</v>
      </c>
      <c r="BA292">
        <v>293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CV292">
        <v>0</v>
      </c>
      <c r="CW292">
        <v>0</v>
      </c>
      <c r="CX292">
        <f>ROUND(Y292*Source!I161,9)</f>
        <v>0.09</v>
      </c>
      <c r="CY292">
        <f t="shared" si="117"/>
        <v>1656.48</v>
      </c>
      <c r="CZ292">
        <f t="shared" si="118"/>
        <v>226.68</v>
      </c>
      <c r="DA292">
        <f t="shared" si="119"/>
        <v>6.76</v>
      </c>
      <c r="DB292">
        <f>ROUND(((ROUND(AT292*CZ292,2)*1)*1),6)</f>
        <v>0.23</v>
      </c>
      <c r="DC292">
        <f>ROUND(((ROUND(AT292*AG292,2)*1)*1),6)</f>
        <v>0</v>
      </c>
      <c r="DD292" t="s">
        <v>4</v>
      </c>
      <c r="DE292" t="s">
        <v>4</v>
      </c>
      <c r="DF292">
        <f t="shared" si="120"/>
        <v>137.91</v>
      </c>
      <c r="DG292">
        <f t="shared" si="121"/>
        <v>0</v>
      </c>
      <c r="DH292">
        <f t="shared" si="122"/>
        <v>0</v>
      </c>
      <c r="DI292">
        <f t="shared" si="101"/>
        <v>0</v>
      </c>
      <c r="DJ292">
        <f t="shared" si="123"/>
        <v>137.91</v>
      </c>
      <c r="DK292">
        <v>0</v>
      </c>
      <c r="DL292" t="s">
        <v>4</v>
      </c>
      <c r="DM292">
        <v>0</v>
      </c>
      <c r="DN292" t="s">
        <v>4</v>
      </c>
      <c r="DO292">
        <v>0</v>
      </c>
    </row>
    <row r="293" spans="1:119">
      <c r="A293">
        <f>ROW(Source!A161)</f>
        <v>161</v>
      </c>
      <c r="B293">
        <v>70335976</v>
      </c>
      <c r="C293">
        <v>70336409</v>
      </c>
      <c r="D293">
        <v>69351117</v>
      </c>
      <c r="E293">
        <v>1</v>
      </c>
      <c r="F293">
        <v>1</v>
      </c>
      <c r="G293">
        <v>1075</v>
      </c>
      <c r="H293">
        <v>3</v>
      </c>
      <c r="I293" t="s">
        <v>512</v>
      </c>
      <c r="J293" t="s">
        <v>513</v>
      </c>
      <c r="K293" t="s">
        <v>514</v>
      </c>
      <c r="L293">
        <v>1301</v>
      </c>
      <c r="N293">
        <v>1003</v>
      </c>
      <c r="O293" t="s">
        <v>43</v>
      </c>
      <c r="P293" t="s">
        <v>43</v>
      </c>
      <c r="Q293">
        <v>1</v>
      </c>
      <c r="W293">
        <v>0</v>
      </c>
      <c r="X293">
        <v>1183683129</v>
      </c>
      <c r="Y293">
        <f>((AT293*1)*1)</f>
        <v>2.4500000000000002</v>
      </c>
      <c r="AA293">
        <v>5.0999999999999996</v>
      </c>
      <c r="AB293">
        <v>0</v>
      </c>
      <c r="AC293">
        <v>0</v>
      </c>
      <c r="AD293">
        <v>0</v>
      </c>
      <c r="AE293">
        <v>0.7</v>
      </c>
      <c r="AF293">
        <v>0</v>
      </c>
      <c r="AG293">
        <v>0</v>
      </c>
      <c r="AH293">
        <v>0</v>
      </c>
      <c r="AI293">
        <v>6.74</v>
      </c>
      <c r="AJ293">
        <v>1</v>
      </c>
      <c r="AK293">
        <v>1</v>
      </c>
      <c r="AL293">
        <v>1</v>
      </c>
      <c r="AM293">
        <v>2</v>
      </c>
      <c r="AN293">
        <v>0</v>
      </c>
      <c r="AO293">
        <v>1</v>
      </c>
      <c r="AP293">
        <v>1</v>
      </c>
      <c r="AQ293">
        <v>0</v>
      </c>
      <c r="AR293">
        <v>0</v>
      </c>
      <c r="AS293" t="s">
        <v>4</v>
      </c>
      <c r="AT293">
        <v>2.4500000000000002</v>
      </c>
      <c r="AU293" t="s">
        <v>281</v>
      </c>
      <c r="AV293">
        <v>0</v>
      </c>
      <c r="AW293">
        <v>2</v>
      </c>
      <c r="AX293">
        <v>70336435</v>
      </c>
      <c r="AY293">
        <v>1</v>
      </c>
      <c r="AZ293">
        <v>0</v>
      </c>
      <c r="BA293">
        <v>294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CV293">
        <v>0</v>
      </c>
      <c r="CW293">
        <v>0</v>
      </c>
      <c r="CX293">
        <f>ROUND(Y293*Source!I161,9)</f>
        <v>220.5</v>
      </c>
      <c r="CY293">
        <f t="shared" si="117"/>
        <v>5.0999999999999996</v>
      </c>
      <c r="CZ293">
        <f t="shared" si="118"/>
        <v>0.7</v>
      </c>
      <c r="DA293">
        <f t="shared" si="119"/>
        <v>6.74</v>
      </c>
      <c r="DB293">
        <f>ROUND(((ROUND(AT293*CZ293,2)*1)*1),6)</f>
        <v>1.72</v>
      </c>
      <c r="DC293">
        <f>ROUND(((ROUND(AT293*AG293,2)*1)*1),6)</f>
        <v>0</v>
      </c>
      <c r="DD293" t="s">
        <v>4</v>
      </c>
      <c r="DE293" t="s">
        <v>4</v>
      </c>
      <c r="DF293">
        <f t="shared" si="120"/>
        <v>1040.76</v>
      </c>
      <c r="DG293">
        <f t="shared" si="121"/>
        <v>0</v>
      </c>
      <c r="DH293">
        <f t="shared" si="122"/>
        <v>0</v>
      </c>
      <c r="DI293">
        <f t="shared" si="101"/>
        <v>0</v>
      </c>
      <c r="DJ293">
        <f t="shared" si="123"/>
        <v>1040.76</v>
      </c>
      <c r="DK293">
        <v>0</v>
      </c>
      <c r="DL293" t="s">
        <v>4</v>
      </c>
      <c r="DM293">
        <v>0</v>
      </c>
      <c r="DN293" t="s">
        <v>4</v>
      </c>
      <c r="DO293">
        <v>0</v>
      </c>
    </row>
    <row r="294" spans="1:119">
      <c r="A294">
        <f>ROW(Source!A161)</f>
        <v>161</v>
      </c>
      <c r="B294">
        <v>70335976</v>
      </c>
      <c r="C294">
        <v>70336409</v>
      </c>
      <c r="D294">
        <v>69351119</v>
      </c>
      <c r="E294">
        <v>1</v>
      </c>
      <c r="F294">
        <v>1</v>
      </c>
      <c r="G294">
        <v>1075</v>
      </c>
      <c r="H294">
        <v>3</v>
      </c>
      <c r="I294" t="s">
        <v>515</v>
      </c>
      <c r="J294" t="s">
        <v>516</v>
      </c>
      <c r="K294" t="s">
        <v>517</v>
      </c>
      <c r="L294">
        <v>1356</v>
      </c>
      <c r="N294">
        <v>1010</v>
      </c>
      <c r="O294" t="s">
        <v>489</v>
      </c>
      <c r="P294" t="s">
        <v>489</v>
      </c>
      <c r="Q294">
        <v>1000</v>
      </c>
      <c r="W294">
        <v>0</v>
      </c>
      <c r="X294">
        <v>1618917101</v>
      </c>
      <c r="Y294">
        <f>((AT294*1)*1)</f>
        <v>2.0799999999999999E-2</v>
      </c>
      <c r="AA294">
        <v>229.8</v>
      </c>
      <c r="AB294">
        <v>0</v>
      </c>
      <c r="AC294">
        <v>0</v>
      </c>
      <c r="AD294">
        <v>0</v>
      </c>
      <c r="AE294">
        <v>6.44</v>
      </c>
      <c r="AF294">
        <v>0</v>
      </c>
      <c r="AG294">
        <v>0</v>
      </c>
      <c r="AH294">
        <v>0</v>
      </c>
      <c r="AI294">
        <v>33.01</v>
      </c>
      <c r="AJ294">
        <v>1</v>
      </c>
      <c r="AK294">
        <v>1</v>
      </c>
      <c r="AL294">
        <v>1</v>
      </c>
      <c r="AM294">
        <v>2</v>
      </c>
      <c r="AN294">
        <v>0</v>
      </c>
      <c r="AO294">
        <v>1</v>
      </c>
      <c r="AP294">
        <v>1</v>
      </c>
      <c r="AQ294">
        <v>0</v>
      </c>
      <c r="AR294">
        <v>0</v>
      </c>
      <c r="AS294" t="s">
        <v>4</v>
      </c>
      <c r="AT294">
        <v>2.0799999999999999E-2</v>
      </c>
      <c r="AU294" t="s">
        <v>281</v>
      </c>
      <c r="AV294">
        <v>0</v>
      </c>
      <c r="AW294">
        <v>2</v>
      </c>
      <c r="AX294">
        <v>70336436</v>
      </c>
      <c r="AY294">
        <v>1</v>
      </c>
      <c r="AZ294">
        <v>0</v>
      </c>
      <c r="BA294">
        <v>295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CV294">
        <v>0</v>
      </c>
      <c r="CW294">
        <v>0</v>
      </c>
      <c r="CX294">
        <f>ROUND(Y294*Source!I161,9)</f>
        <v>1.8720000000000001</v>
      </c>
      <c r="CY294">
        <f t="shared" si="117"/>
        <v>229.8</v>
      </c>
      <c r="CZ294">
        <f t="shared" si="118"/>
        <v>6.44</v>
      </c>
      <c r="DA294">
        <f t="shared" si="119"/>
        <v>33.01</v>
      </c>
      <c r="DB294">
        <f>ROUND(((ROUND(AT294*CZ294,2)*1)*1),6)</f>
        <v>0.13</v>
      </c>
      <c r="DC294">
        <f>ROUND(((ROUND(AT294*AG294,2)*1)*1),6)</f>
        <v>0</v>
      </c>
      <c r="DD294" t="s">
        <v>4</v>
      </c>
      <c r="DE294" t="s">
        <v>4</v>
      </c>
      <c r="DF294">
        <f t="shared" si="120"/>
        <v>397.95</v>
      </c>
      <c r="DG294">
        <f t="shared" si="121"/>
        <v>0</v>
      </c>
      <c r="DH294">
        <f t="shared" si="122"/>
        <v>0</v>
      </c>
      <c r="DI294">
        <f t="shared" si="101"/>
        <v>0</v>
      </c>
      <c r="DJ294">
        <f t="shared" si="123"/>
        <v>397.95</v>
      </c>
      <c r="DK294">
        <v>0</v>
      </c>
      <c r="DL294" t="s">
        <v>4</v>
      </c>
      <c r="DM294">
        <v>0</v>
      </c>
      <c r="DN294" t="s">
        <v>4</v>
      </c>
      <c r="DO294">
        <v>0</v>
      </c>
    </row>
    <row r="295" spans="1:119">
      <c r="A295">
        <f>ROW(Source!A161)</f>
        <v>161</v>
      </c>
      <c r="B295">
        <v>70335976</v>
      </c>
      <c r="C295">
        <v>70336409</v>
      </c>
      <c r="D295">
        <v>69351232</v>
      </c>
      <c r="E295">
        <v>1</v>
      </c>
      <c r="F295">
        <v>1</v>
      </c>
      <c r="G295">
        <v>1075</v>
      </c>
      <c r="H295">
        <v>3</v>
      </c>
      <c r="I295" t="s">
        <v>286</v>
      </c>
      <c r="J295" t="s">
        <v>288</v>
      </c>
      <c r="K295" t="s">
        <v>287</v>
      </c>
      <c r="L295">
        <v>1355</v>
      </c>
      <c r="N295">
        <v>1010</v>
      </c>
      <c r="O295" t="s">
        <v>139</v>
      </c>
      <c r="P295" t="s">
        <v>139</v>
      </c>
      <c r="Q295">
        <v>100</v>
      </c>
      <c r="W295">
        <v>0</v>
      </c>
      <c r="X295">
        <v>715293828</v>
      </c>
      <c r="Y295">
        <f>(AT295*1)</f>
        <v>7.7777780000000005E-2</v>
      </c>
      <c r="AA295">
        <v>206.96</v>
      </c>
      <c r="AB295">
        <v>0</v>
      </c>
      <c r="AC295">
        <v>0</v>
      </c>
      <c r="AD295">
        <v>0</v>
      </c>
      <c r="AE295">
        <v>57.81</v>
      </c>
      <c r="AF295">
        <v>0</v>
      </c>
      <c r="AG295">
        <v>0</v>
      </c>
      <c r="AH295">
        <v>0</v>
      </c>
      <c r="AI295">
        <v>3.58</v>
      </c>
      <c r="AJ295">
        <v>1</v>
      </c>
      <c r="AK295">
        <v>1</v>
      </c>
      <c r="AL295">
        <v>1</v>
      </c>
      <c r="AM295">
        <v>0</v>
      </c>
      <c r="AN295">
        <v>0</v>
      </c>
      <c r="AO295">
        <v>0</v>
      </c>
      <c r="AP295">
        <v>1</v>
      </c>
      <c r="AQ295">
        <v>0</v>
      </c>
      <c r="AR295">
        <v>0</v>
      </c>
      <c r="AS295" t="s">
        <v>4</v>
      </c>
      <c r="AT295">
        <v>7.7777780000000005E-2</v>
      </c>
      <c r="AU295" t="s">
        <v>25</v>
      </c>
      <c r="AV295">
        <v>0</v>
      </c>
      <c r="AW295">
        <v>1</v>
      </c>
      <c r="AX295">
        <v>-1</v>
      </c>
      <c r="AY295">
        <v>0</v>
      </c>
      <c r="AZ295">
        <v>0</v>
      </c>
      <c r="BA295" t="s">
        <v>4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CV295">
        <v>0</v>
      </c>
      <c r="CW295">
        <v>0</v>
      </c>
      <c r="CX295">
        <f>ROUND(Y295*Source!I161,9)</f>
        <v>7.0000001999999997</v>
      </c>
      <c r="CY295">
        <f t="shared" si="117"/>
        <v>206.96</v>
      </c>
      <c r="CZ295">
        <f t="shared" si="118"/>
        <v>57.81</v>
      </c>
      <c r="DA295">
        <f t="shared" si="119"/>
        <v>3.58</v>
      </c>
      <c r="DB295">
        <f>ROUND((ROUND(AT295*CZ295,2)*1),6)</f>
        <v>4.5</v>
      </c>
      <c r="DC295">
        <f>ROUND((ROUND(AT295*AG295,2)*1),6)</f>
        <v>0</v>
      </c>
      <c r="DD295" t="s">
        <v>4</v>
      </c>
      <c r="DE295" t="s">
        <v>4</v>
      </c>
      <c r="DF295">
        <f t="shared" si="120"/>
        <v>1448.72</v>
      </c>
      <c r="DG295">
        <f t="shared" si="121"/>
        <v>0</v>
      </c>
      <c r="DH295">
        <f t="shared" si="122"/>
        <v>0</v>
      </c>
      <c r="DI295">
        <f t="shared" si="101"/>
        <v>0</v>
      </c>
      <c r="DJ295">
        <f t="shared" si="123"/>
        <v>1448.72</v>
      </c>
      <c r="DK295">
        <v>0</v>
      </c>
      <c r="DL295" t="s">
        <v>4</v>
      </c>
      <c r="DM295">
        <v>0</v>
      </c>
      <c r="DN295" t="s">
        <v>4</v>
      </c>
      <c r="DO295">
        <v>0</v>
      </c>
    </row>
    <row r="296" spans="1:119">
      <c r="A296">
        <f>ROW(Source!A161)</f>
        <v>161</v>
      </c>
      <c r="B296">
        <v>70335976</v>
      </c>
      <c r="C296">
        <v>70336409</v>
      </c>
      <c r="D296">
        <v>69354728</v>
      </c>
      <c r="E296">
        <v>1</v>
      </c>
      <c r="F296">
        <v>1</v>
      </c>
      <c r="G296">
        <v>1075</v>
      </c>
      <c r="H296">
        <v>3</v>
      </c>
      <c r="I296" t="s">
        <v>274</v>
      </c>
      <c r="J296" t="s">
        <v>276</v>
      </c>
      <c r="K296" t="s">
        <v>275</v>
      </c>
      <c r="L296">
        <v>1303</v>
      </c>
      <c r="N296">
        <v>1003</v>
      </c>
      <c r="O296" t="s">
        <v>236</v>
      </c>
      <c r="P296" t="s">
        <v>236</v>
      </c>
      <c r="Q296">
        <v>1000</v>
      </c>
      <c r="W296">
        <v>0</v>
      </c>
      <c r="X296">
        <v>241870239</v>
      </c>
      <c r="Y296">
        <f>(AT296*1)</f>
        <v>0.10199999999999999</v>
      </c>
      <c r="AA296">
        <v>948075.43</v>
      </c>
      <c r="AB296">
        <v>0</v>
      </c>
      <c r="AC296">
        <v>0</v>
      </c>
      <c r="AD296">
        <v>0</v>
      </c>
      <c r="AE296">
        <v>109225.28</v>
      </c>
      <c r="AF296">
        <v>0</v>
      </c>
      <c r="AG296">
        <v>0</v>
      </c>
      <c r="AH296">
        <v>0</v>
      </c>
      <c r="AI296">
        <v>8.68</v>
      </c>
      <c r="AJ296">
        <v>1</v>
      </c>
      <c r="AK296">
        <v>1</v>
      </c>
      <c r="AL296">
        <v>1</v>
      </c>
      <c r="AM296">
        <v>0</v>
      </c>
      <c r="AN296">
        <v>0</v>
      </c>
      <c r="AO296">
        <v>0</v>
      </c>
      <c r="AP296">
        <v>1</v>
      </c>
      <c r="AQ296">
        <v>0</v>
      </c>
      <c r="AR296">
        <v>0</v>
      </c>
      <c r="AS296" t="s">
        <v>4</v>
      </c>
      <c r="AT296">
        <v>0.10199999999999999</v>
      </c>
      <c r="AU296" t="s">
        <v>25</v>
      </c>
      <c r="AV296">
        <v>0</v>
      </c>
      <c r="AW296">
        <v>1</v>
      </c>
      <c r="AX296">
        <v>-1</v>
      </c>
      <c r="AY296">
        <v>0</v>
      </c>
      <c r="AZ296">
        <v>0</v>
      </c>
      <c r="BA296" t="s">
        <v>4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CV296">
        <v>0</v>
      </c>
      <c r="CW296">
        <v>0</v>
      </c>
      <c r="CX296">
        <f>ROUND(Y296*Source!I161,9)</f>
        <v>9.18</v>
      </c>
      <c r="CY296">
        <f t="shared" si="117"/>
        <v>948075.43</v>
      </c>
      <c r="CZ296">
        <f t="shared" si="118"/>
        <v>109225.28</v>
      </c>
      <c r="DA296">
        <f t="shared" si="119"/>
        <v>8.68</v>
      </c>
      <c r="DB296">
        <f>ROUND((ROUND(AT296*CZ296,2)*1),6)</f>
        <v>11140.98</v>
      </c>
      <c r="DC296">
        <f>ROUND((ROUND(AT296*AG296,2)*1),6)</f>
        <v>0</v>
      </c>
      <c r="DD296" t="s">
        <v>4</v>
      </c>
      <c r="DE296" t="s">
        <v>4</v>
      </c>
      <c r="DF296">
        <f t="shared" si="120"/>
        <v>8703332.4499999993</v>
      </c>
      <c r="DG296">
        <f t="shared" si="121"/>
        <v>0</v>
      </c>
      <c r="DH296">
        <f t="shared" si="122"/>
        <v>0</v>
      </c>
      <c r="DI296">
        <f t="shared" si="101"/>
        <v>0</v>
      </c>
      <c r="DJ296">
        <f t="shared" si="123"/>
        <v>8703332.4499999993</v>
      </c>
      <c r="DK296">
        <v>0</v>
      </c>
      <c r="DL296" t="s">
        <v>4</v>
      </c>
      <c r="DM296">
        <v>0</v>
      </c>
      <c r="DN296" t="s">
        <v>4</v>
      </c>
      <c r="DO29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R320"/>
  <sheetViews>
    <sheetView workbookViewId="0"/>
  </sheetViews>
  <sheetFormatPr defaultColWidth="9.140625" defaultRowHeight="12.75"/>
  <cols>
    <col min="1" max="256" width="9.140625" customWidth="1"/>
  </cols>
  <sheetData>
    <row r="1" spans="1:44">
      <c r="A1">
        <f>ROW(Source!A29)</f>
        <v>29</v>
      </c>
      <c r="B1">
        <v>70336220</v>
      </c>
      <c r="C1">
        <v>70336215</v>
      </c>
      <c r="D1">
        <v>69275358</v>
      </c>
      <c r="E1">
        <v>1075</v>
      </c>
      <c r="F1">
        <v>1</v>
      </c>
      <c r="G1">
        <v>1075</v>
      </c>
      <c r="H1">
        <v>1</v>
      </c>
      <c r="I1" t="s">
        <v>322</v>
      </c>
      <c r="J1" t="s">
        <v>4</v>
      </c>
      <c r="K1" t="s">
        <v>323</v>
      </c>
      <c r="L1">
        <v>1191</v>
      </c>
      <c r="N1">
        <v>1013</v>
      </c>
      <c r="O1" t="s">
        <v>324</v>
      </c>
      <c r="P1" t="s">
        <v>324</v>
      </c>
      <c r="Q1">
        <v>1</v>
      </c>
      <c r="X1">
        <v>73.39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26</v>
      </c>
      <c r="AG1">
        <v>80.729000000000013</v>
      </c>
      <c r="AH1">
        <v>2</v>
      </c>
      <c r="AI1">
        <v>70336216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>
      <c r="A2">
        <f>ROW(Source!A29)</f>
        <v>29</v>
      </c>
      <c r="B2">
        <v>70336221</v>
      </c>
      <c r="C2">
        <v>70336215</v>
      </c>
      <c r="D2">
        <v>69364109</v>
      </c>
      <c r="E2">
        <v>1</v>
      </c>
      <c r="F2">
        <v>1</v>
      </c>
      <c r="G2">
        <v>1075</v>
      </c>
      <c r="H2">
        <v>2</v>
      </c>
      <c r="I2" t="s">
        <v>325</v>
      </c>
      <c r="J2" t="s">
        <v>326</v>
      </c>
      <c r="K2" t="s">
        <v>327</v>
      </c>
      <c r="L2">
        <v>1368</v>
      </c>
      <c r="N2">
        <v>1011</v>
      </c>
      <c r="O2" t="s">
        <v>328</v>
      </c>
      <c r="P2" t="s">
        <v>328</v>
      </c>
      <c r="Q2">
        <v>1</v>
      </c>
      <c r="X2">
        <v>33.299999999999997</v>
      </c>
      <c r="Y2">
        <v>0</v>
      </c>
      <c r="Z2">
        <v>34.479999999999997</v>
      </c>
      <c r="AA2">
        <v>12.62</v>
      </c>
      <c r="AB2">
        <v>0</v>
      </c>
      <c r="AC2">
        <v>0</v>
      </c>
      <c r="AD2">
        <v>1</v>
      </c>
      <c r="AE2">
        <v>0</v>
      </c>
      <c r="AF2" t="s">
        <v>26</v>
      </c>
      <c r="AG2">
        <v>36.630000000000003</v>
      </c>
      <c r="AH2">
        <v>2</v>
      </c>
      <c r="AI2">
        <v>70336217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>
      <c r="A3">
        <f>ROW(Source!A29)</f>
        <v>29</v>
      </c>
      <c r="B3">
        <v>70336222</v>
      </c>
      <c r="C3">
        <v>70336215</v>
      </c>
      <c r="D3">
        <v>69364591</v>
      </c>
      <c r="E3">
        <v>1</v>
      </c>
      <c r="F3">
        <v>1</v>
      </c>
      <c r="G3">
        <v>1075</v>
      </c>
      <c r="H3">
        <v>2</v>
      </c>
      <c r="I3" t="s">
        <v>329</v>
      </c>
      <c r="J3" t="s">
        <v>330</v>
      </c>
      <c r="K3" t="s">
        <v>331</v>
      </c>
      <c r="L3">
        <v>1368</v>
      </c>
      <c r="N3">
        <v>1011</v>
      </c>
      <c r="O3" t="s">
        <v>328</v>
      </c>
      <c r="P3" t="s">
        <v>328</v>
      </c>
      <c r="Q3">
        <v>1</v>
      </c>
      <c r="X3">
        <v>33.299999999999997</v>
      </c>
      <c r="Y3">
        <v>0</v>
      </c>
      <c r="Z3">
        <v>0.5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26</v>
      </c>
      <c r="AG3">
        <v>36.630000000000003</v>
      </c>
      <c r="AH3">
        <v>2</v>
      </c>
      <c r="AI3">
        <v>70336218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>
      <c r="A4">
        <f>ROW(Source!A29)</f>
        <v>29</v>
      </c>
      <c r="B4">
        <v>70336223</v>
      </c>
      <c r="C4">
        <v>70336215</v>
      </c>
      <c r="D4">
        <v>69287161</v>
      </c>
      <c r="E4">
        <v>1075</v>
      </c>
      <c r="F4">
        <v>1</v>
      </c>
      <c r="G4">
        <v>1075</v>
      </c>
      <c r="H4">
        <v>3</v>
      </c>
      <c r="I4" t="s">
        <v>332</v>
      </c>
      <c r="J4" t="s">
        <v>4</v>
      </c>
      <c r="K4" t="s">
        <v>333</v>
      </c>
      <c r="L4">
        <v>1348</v>
      </c>
      <c r="N4">
        <v>1009</v>
      </c>
      <c r="O4" t="s">
        <v>94</v>
      </c>
      <c r="P4" t="s">
        <v>94</v>
      </c>
      <c r="Q4">
        <v>1000</v>
      </c>
      <c r="X4">
        <v>0.39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25</v>
      </c>
      <c r="AG4">
        <v>0.39</v>
      </c>
      <c r="AH4">
        <v>2</v>
      </c>
      <c r="AI4">
        <v>70336219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>
      <c r="A5">
        <f>ROW(Source!A30)</f>
        <v>30</v>
      </c>
      <c r="B5">
        <v>70336220</v>
      </c>
      <c r="C5">
        <v>70336215</v>
      </c>
      <c r="D5">
        <v>69275358</v>
      </c>
      <c r="E5">
        <v>1075</v>
      </c>
      <c r="F5">
        <v>1</v>
      </c>
      <c r="G5">
        <v>1075</v>
      </c>
      <c r="H5">
        <v>1</v>
      </c>
      <c r="I5" t="s">
        <v>322</v>
      </c>
      <c r="J5" t="s">
        <v>4</v>
      </c>
      <c r="K5" t="s">
        <v>323</v>
      </c>
      <c r="L5">
        <v>1191</v>
      </c>
      <c r="N5">
        <v>1013</v>
      </c>
      <c r="O5" t="s">
        <v>324</v>
      </c>
      <c r="P5" t="s">
        <v>324</v>
      </c>
      <c r="Q5">
        <v>1</v>
      </c>
      <c r="X5">
        <v>73.39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26</v>
      </c>
      <c r="AG5">
        <v>80.729000000000013</v>
      </c>
      <c r="AH5">
        <v>2</v>
      </c>
      <c r="AI5">
        <v>70336216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>
      <c r="A6">
        <f>ROW(Source!A30)</f>
        <v>30</v>
      </c>
      <c r="B6">
        <v>70336221</v>
      </c>
      <c r="C6">
        <v>70336215</v>
      </c>
      <c r="D6">
        <v>69364109</v>
      </c>
      <c r="E6">
        <v>1</v>
      </c>
      <c r="F6">
        <v>1</v>
      </c>
      <c r="G6">
        <v>1075</v>
      </c>
      <c r="H6">
        <v>2</v>
      </c>
      <c r="I6" t="s">
        <v>325</v>
      </c>
      <c r="J6" t="s">
        <v>326</v>
      </c>
      <c r="K6" t="s">
        <v>327</v>
      </c>
      <c r="L6">
        <v>1368</v>
      </c>
      <c r="N6">
        <v>1011</v>
      </c>
      <c r="O6" t="s">
        <v>328</v>
      </c>
      <c r="P6" t="s">
        <v>328</v>
      </c>
      <c r="Q6">
        <v>1</v>
      </c>
      <c r="X6">
        <v>33.299999999999997</v>
      </c>
      <c r="Y6">
        <v>0</v>
      </c>
      <c r="Z6">
        <v>34.479999999999997</v>
      </c>
      <c r="AA6">
        <v>12.62</v>
      </c>
      <c r="AB6">
        <v>0</v>
      </c>
      <c r="AC6">
        <v>0</v>
      </c>
      <c r="AD6">
        <v>1</v>
      </c>
      <c r="AE6">
        <v>0</v>
      </c>
      <c r="AF6" t="s">
        <v>26</v>
      </c>
      <c r="AG6">
        <v>36.630000000000003</v>
      </c>
      <c r="AH6">
        <v>2</v>
      </c>
      <c r="AI6">
        <v>70336217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>
      <c r="A7">
        <f>ROW(Source!A30)</f>
        <v>30</v>
      </c>
      <c r="B7">
        <v>70336222</v>
      </c>
      <c r="C7">
        <v>70336215</v>
      </c>
      <c r="D7">
        <v>69364591</v>
      </c>
      <c r="E7">
        <v>1</v>
      </c>
      <c r="F7">
        <v>1</v>
      </c>
      <c r="G7">
        <v>1075</v>
      </c>
      <c r="H7">
        <v>2</v>
      </c>
      <c r="I7" t="s">
        <v>329</v>
      </c>
      <c r="J7" t="s">
        <v>330</v>
      </c>
      <c r="K7" t="s">
        <v>331</v>
      </c>
      <c r="L7">
        <v>1368</v>
      </c>
      <c r="N7">
        <v>1011</v>
      </c>
      <c r="O7" t="s">
        <v>328</v>
      </c>
      <c r="P7" t="s">
        <v>328</v>
      </c>
      <c r="Q7">
        <v>1</v>
      </c>
      <c r="X7">
        <v>33.299999999999997</v>
      </c>
      <c r="Y7">
        <v>0</v>
      </c>
      <c r="Z7">
        <v>0.5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26</v>
      </c>
      <c r="AG7">
        <v>36.630000000000003</v>
      </c>
      <c r="AH7">
        <v>2</v>
      </c>
      <c r="AI7">
        <v>70336218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>
      <c r="A8">
        <f>ROW(Source!A30)</f>
        <v>30</v>
      </c>
      <c r="B8">
        <v>70336223</v>
      </c>
      <c r="C8">
        <v>70336215</v>
      </c>
      <c r="D8">
        <v>69287161</v>
      </c>
      <c r="E8">
        <v>1075</v>
      </c>
      <c r="F8">
        <v>1</v>
      </c>
      <c r="G8">
        <v>1075</v>
      </c>
      <c r="H8">
        <v>3</v>
      </c>
      <c r="I8" t="s">
        <v>332</v>
      </c>
      <c r="J8" t="s">
        <v>4</v>
      </c>
      <c r="K8" t="s">
        <v>333</v>
      </c>
      <c r="L8">
        <v>1348</v>
      </c>
      <c r="N8">
        <v>1009</v>
      </c>
      <c r="O8" t="s">
        <v>94</v>
      </c>
      <c r="P8" t="s">
        <v>94</v>
      </c>
      <c r="Q8">
        <v>1000</v>
      </c>
      <c r="X8">
        <v>0.39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25</v>
      </c>
      <c r="AG8">
        <v>0.39</v>
      </c>
      <c r="AH8">
        <v>2</v>
      </c>
      <c r="AI8">
        <v>70336219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>
      <c r="A9">
        <f>ROW(Source!A31)</f>
        <v>31</v>
      </c>
      <c r="B9">
        <v>70337192</v>
      </c>
      <c r="C9">
        <v>70337191</v>
      </c>
      <c r="D9">
        <v>69275358</v>
      </c>
      <c r="E9">
        <v>1075</v>
      </c>
      <c r="F9">
        <v>1</v>
      </c>
      <c r="G9">
        <v>1075</v>
      </c>
      <c r="H9">
        <v>1</v>
      </c>
      <c r="I9" t="s">
        <v>322</v>
      </c>
      <c r="J9" t="s">
        <v>4</v>
      </c>
      <c r="K9" t="s">
        <v>323</v>
      </c>
      <c r="L9">
        <v>1191</v>
      </c>
      <c r="N9">
        <v>1013</v>
      </c>
      <c r="O9" t="s">
        <v>324</v>
      </c>
      <c r="P9" t="s">
        <v>324</v>
      </c>
      <c r="Q9">
        <v>1</v>
      </c>
      <c r="X9">
        <v>144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26</v>
      </c>
      <c r="AG9">
        <v>158.4</v>
      </c>
      <c r="AH9">
        <v>2</v>
      </c>
      <c r="AI9">
        <v>70337192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>
      <c r="A10">
        <f>ROW(Source!A31)</f>
        <v>31</v>
      </c>
      <c r="B10">
        <v>70337193</v>
      </c>
      <c r="C10">
        <v>70337191</v>
      </c>
      <c r="D10">
        <v>69333840</v>
      </c>
      <c r="E10">
        <v>1</v>
      </c>
      <c r="F10">
        <v>1</v>
      </c>
      <c r="G10">
        <v>1075</v>
      </c>
      <c r="H10">
        <v>3</v>
      </c>
      <c r="I10" t="s">
        <v>334</v>
      </c>
      <c r="J10" t="s">
        <v>335</v>
      </c>
      <c r="K10" t="s">
        <v>336</v>
      </c>
      <c r="L10">
        <v>1339</v>
      </c>
      <c r="N10">
        <v>1007</v>
      </c>
      <c r="O10" t="s">
        <v>56</v>
      </c>
      <c r="P10" t="s">
        <v>56</v>
      </c>
      <c r="Q10">
        <v>1</v>
      </c>
      <c r="X10">
        <v>0.3</v>
      </c>
      <c r="Y10">
        <v>585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25</v>
      </c>
      <c r="AG10">
        <v>0.3</v>
      </c>
      <c r="AH10">
        <v>2</v>
      </c>
      <c r="AI10">
        <v>70337193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>
      <c r="A11">
        <f>ROW(Source!A31)</f>
        <v>31</v>
      </c>
      <c r="B11">
        <v>70337194</v>
      </c>
      <c r="C11">
        <v>70337191</v>
      </c>
      <c r="D11">
        <v>69341947</v>
      </c>
      <c r="E11">
        <v>1</v>
      </c>
      <c r="F11">
        <v>1</v>
      </c>
      <c r="G11">
        <v>1075</v>
      </c>
      <c r="H11">
        <v>3</v>
      </c>
      <c r="I11" t="s">
        <v>41</v>
      </c>
      <c r="J11" t="s">
        <v>44</v>
      </c>
      <c r="K11" t="s">
        <v>42</v>
      </c>
      <c r="L11">
        <v>1301</v>
      </c>
      <c r="N11">
        <v>1003</v>
      </c>
      <c r="O11" t="s">
        <v>43</v>
      </c>
      <c r="P11" t="s">
        <v>43</v>
      </c>
      <c r="Q11">
        <v>1</v>
      </c>
      <c r="X11">
        <v>990</v>
      </c>
      <c r="Y11">
        <v>15.01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25</v>
      </c>
      <c r="AG11">
        <v>990</v>
      </c>
      <c r="AH11">
        <v>2</v>
      </c>
      <c r="AI11">
        <v>70337194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>
      <c r="A12">
        <f>ROW(Source!A31)</f>
        <v>31</v>
      </c>
      <c r="B12">
        <v>70337195</v>
      </c>
      <c r="C12">
        <v>70337191</v>
      </c>
      <c r="D12">
        <v>69341980</v>
      </c>
      <c r="E12">
        <v>1</v>
      </c>
      <c r="F12">
        <v>1</v>
      </c>
      <c r="G12">
        <v>1075</v>
      </c>
      <c r="H12">
        <v>3</v>
      </c>
      <c r="I12" t="s">
        <v>337</v>
      </c>
      <c r="J12" t="s">
        <v>338</v>
      </c>
      <c r="K12" t="s">
        <v>339</v>
      </c>
      <c r="L12">
        <v>1354</v>
      </c>
      <c r="N12">
        <v>1010</v>
      </c>
      <c r="O12" t="s">
        <v>134</v>
      </c>
      <c r="P12" t="s">
        <v>134</v>
      </c>
      <c r="Q12">
        <v>1</v>
      </c>
      <c r="X12">
        <v>20</v>
      </c>
      <c r="Y12">
        <v>3.26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25</v>
      </c>
      <c r="AG12">
        <v>20</v>
      </c>
      <c r="AH12">
        <v>2</v>
      </c>
      <c r="AI12">
        <v>70337195</v>
      </c>
      <c r="AJ12">
        <v>13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>
      <c r="A13">
        <f>ROW(Source!A31)</f>
        <v>31</v>
      </c>
      <c r="B13">
        <v>70337196</v>
      </c>
      <c r="C13">
        <v>70337191</v>
      </c>
      <c r="D13">
        <v>69342089</v>
      </c>
      <c r="E13">
        <v>1</v>
      </c>
      <c r="F13">
        <v>1</v>
      </c>
      <c r="G13">
        <v>1075</v>
      </c>
      <c r="H13">
        <v>3</v>
      </c>
      <c r="I13" t="s">
        <v>340</v>
      </c>
      <c r="J13" t="s">
        <v>341</v>
      </c>
      <c r="K13" t="s">
        <v>342</v>
      </c>
      <c r="L13">
        <v>1358</v>
      </c>
      <c r="N13">
        <v>1010</v>
      </c>
      <c r="O13" t="s">
        <v>343</v>
      </c>
      <c r="P13" t="s">
        <v>343</v>
      </c>
      <c r="Q13">
        <v>10</v>
      </c>
      <c r="X13">
        <v>32</v>
      </c>
      <c r="Y13">
        <v>144.77000000000001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25</v>
      </c>
      <c r="AG13">
        <v>32</v>
      </c>
      <c r="AH13">
        <v>2</v>
      </c>
      <c r="AI13">
        <v>70337196</v>
      </c>
      <c r="AJ13">
        <v>14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>
      <c r="A14">
        <f>ROW(Source!A32)</f>
        <v>32</v>
      </c>
      <c r="B14">
        <v>70337192</v>
      </c>
      <c r="C14">
        <v>70337191</v>
      </c>
      <c r="D14">
        <v>69275358</v>
      </c>
      <c r="E14">
        <v>1075</v>
      </c>
      <c r="F14">
        <v>1</v>
      </c>
      <c r="G14">
        <v>1075</v>
      </c>
      <c r="H14">
        <v>1</v>
      </c>
      <c r="I14" t="s">
        <v>322</v>
      </c>
      <c r="J14" t="s">
        <v>4</v>
      </c>
      <c r="K14" t="s">
        <v>323</v>
      </c>
      <c r="L14">
        <v>1191</v>
      </c>
      <c r="N14">
        <v>1013</v>
      </c>
      <c r="O14" t="s">
        <v>324</v>
      </c>
      <c r="P14" t="s">
        <v>324</v>
      </c>
      <c r="Q14">
        <v>1</v>
      </c>
      <c r="X14">
        <v>144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26</v>
      </c>
      <c r="AG14">
        <v>158.4</v>
      </c>
      <c r="AH14">
        <v>2</v>
      </c>
      <c r="AI14">
        <v>70337192</v>
      </c>
      <c r="AJ14">
        <v>15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>
      <c r="A15">
        <f>ROW(Source!A32)</f>
        <v>32</v>
      </c>
      <c r="B15">
        <v>70337193</v>
      </c>
      <c r="C15">
        <v>70337191</v>
      </c>
      <c r="D15">
        <v>69333840</v>
      </c>
      <c r="E15">
        <v>1</v>
      </c>
      <c r="F15">
        <v>1</v>
      </c>
      <c r="G15">
        <v>1075</v>
      </c>
      <c r="H15">
        <v>3</v>
      </c>
      <c r="I15" t="s">
        <v>334</v>
      </c>
      <c r="J15" t="s">
        <v>335</v>
      </c>
      <c r="K15" t="s">
        <v>336</v>
      </c>
      <c r="L15">
        <v>1339</v>
      </c>
      <c r="N15">
        <v>1007</v>
      </c>
      <c r="O15" t="s">
        <v>56</v>
      </c>
      <c r="P15" t="s">
        <v>56</v>
      </c>
      <c r="Q15">
        <v>1</v>
      </c>
      <c r="X15">
        <v>0.3</v>
      </c>
      <c r="Y15">
        <v>585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25</v>
      </c>
      <c r="AG15">
        <v>0.3</v>
      </c>
      <c r="AH15">
        <v>2</v>
      </c>
      <c r="AI15">
        <v>70337193</v>
      </c>
      <c r="AJ15">
        <v>16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>
      <c r="A16">
        <f>ROW(Source!A32)</f>
        <v>32</v>
      </c>
      <c r="B16">
        <v>70337194</v>
      </c>
      <c r="C16">
        <v>70337191</v>
      </c>
      <c r="D16">
        <v>69341947</v>
      </c>
      <c r="E16">
        <v>1</v>
      </c>
      <c r="F16">
        <v>1</v>
      </c>
      <c r="G16">
        <v>1075</v>
      </c>
      <c r="H16">
        <v>3</v>
      </c>
      <c r="I16" t="s">
        <v>41</v>
      </c>
      <c r="J16" t="s">
        <v>44</v>
      </c>
      <c r="K16" t="s">
        <v>42</v>
      </c>
      <c r="L16">
        <v>1301</v>
      </c>
      <c r="N16">
        <v>1003</v>
      </c>
      <c r="O16" t="s">
        <v>43</v>
      </c>
      <c r="P16" t="s">
        <v>43</v>
      </c>
      <c r="Q16">
        <v>1</v>
      </c>
      <c r="X16">
        <v>990</v>
      </c>
      <c r="Y16">
        <v>15.01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25</v>
      </c>
      <c r="AG16">
        <v>990</v>
      </c>
      <c r="AH16">
        <v>2</v>
      </c>
      <c r="AI16">
        <v>70337194</v>
      </c>
      <c r="AJ16">
        <v>17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>
      <c r="A17">
        <f>ROW(Source!A32)</f>
        <v>32</v>
      </c>
      <c r="B17">
        <v>70337195</v>
      </c>
      <c r="C17">
        <v>70337191</v>
      </c>
      <c r="D17">
        <v>69341980</v>
      </c>
      <c r="E17">
        <v>1</v>
      </c>
      <c r="F17">
        <v>1</v>
      </c>
      <c r="G17">
        <v>1075</v>
      </c>
      <c r="H17">
        <v>3</v>
      </c>
      <c r="I17" t="s">
        <v>337</v>
      </c>
      <c r="J17" t="s">
        <v>338</v>
      </c>
      <c r="K17" t="s">
        <v>339</v>
      </c>
      <c r="L17">
        <v>1354</v>
      </c>
      <c r="N17">
        <v>1010</v>
      </c>
      <c r="O17" t="s">
        <v>134</v>
      </c>
      <c r="P17" t="s">
        <v>134</v>
      </c>
      <c r="Q17">
        <v>1</v>
      </c>
      <c r="X17">
        <v>20</v>
      </c>
      <c r="Y17">
        <v>3.26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25</v>
      </c>
      <c r="AG17">
        <v>20</v>
      </c>
      <c r="AH17">
        <v>2</v>
      </c>
      <c r="AI17">
        <v>70337195</v>
      </c>
      <c r="AJ17">
        <v>19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>
      <c r="A18">
        <f>ROW(Source!A32)</f>
        <v>32</v>
      </c>
      <c r="B18">
        <v>70337196</v>
      </c>
      <c r="C18">
        <v>70337191</v>
      </c>
      <c r="D18">
        <v>69342089</v>
      </c>
      <c r="E18">
        <v>1</v>
      </c>
      <c r="F18">
        <v>1</v>
      </c>
      <c r="G18">
        <v>1075</v>
      </c>
      <c r="H18">
        <v>3</v>
      </c>
      <c r="I18" t="s">
        <v>340</v>
      </c>
      <c r="J18" t="s">
        <v>341</v>
      </c>
      <c r="K18" t="s">
        <v>342</v>
      </c>
      <c r="L18">
        <v>1358</v>
      </c>
      <c r="N18">
        <v>1010</v>
      </c>
      <c r="O18" t="s">
        <v>343</v>
      </c>
      <c r="P18" t="s">
        <v>343</v>
      </c>
      <c r="Q18">
        <v>10</v>
      </c>
      <c r="X18">
        <v>32</v>
      </c>
      <c r="Y18">
        <v>144.77000000000001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25</v>
      </c>
      <c r="AG18">
        <v>32</v>
      </c>
      <c r="AH18">
        <v>2</v>
      </c>
      <c r="AI18">
        <v>70337196</v>
      </c>
      <c r="AJ18">
        <v>20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>
      <c r="A19">
        <f>ROW(Source!A37)</f>
        <v>37</v>
      </c>
      <c r="B19">
        <v>70336231</v>
      </c>
      <c r="C19">
        <v>70336224</v>
      </c>
      <c r="D19">
        <v>69275358</v>
      </c>
      <c r="E19">
        <v>1075</v>
      </c>
      <c r="F19">
        <v>1</v>
      </c>
      <c r="G19">
        <v>1075</v>
      </c>
      <c r="H19">
        <v>1</v>
      </c>
      <c r="I19" t="s">
        <v>322</v>
      </c>
      <c r="J19" t="s">
        <v>4</v>
      </c>
      <c r="K19" t="s">
        <v>323</v>
      </c>
      <c r="L19">
        <v>1191</v>
      </c>
      <c r="N19">
        <v>1013</v>
      </c>
      <c r="O19" t="s">
        <v>324</v>
      </c>
      <c r="P19" t="s">
        <v>324</v>
      </c>
      <c r="Q19">
        <v>1</v>
      </c>
      <c r="X19">
        <v>132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 t="s">
        <v>26</v>
      </c>
      <c r="AG19">
        <v>145.20000000000002</v>
      </c>
      <c r="AH19">
        <v>2</v>
      </c>
      <c r="AI19">
        <v>70336225</v>
      </c>
      <c r="AJ19">
        <v>21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>
      <c r="A20">
        <f>ROW(Source!A37)</f>
        <v>37</v>
      </c>
      <c r="B20">
        <v>70336232</v>
      </c>
      <c r="C20">
        <v>70336224</v>
      </c>
      <c r="D20">
        <v>69333752</v>
      </c>
      <c r="E20">
        <v>1</v>
      </c>
      <c r="F20">
        <v>1</v>
      </c>
      <c r="G20">
        <v>1075</v>
      </c>
      <c r="H20">
        <v>3</v>
      </c>
      <c r="I20" t="s">
        <v>344</v>
      </c>
      <c r="J20" t="s">
        <v>345</v>
      </c>
      <c r="K20" t="s">
        <v>346</v>
      </c>
      <c r="L20">
        <v>1348</v>
      </c>
      <c r="N20">
        <v>1009</v>
      </c>
      <c r="O20" t="s">
        <v>94</v>
      </c>
      <c r="P20" t="s">
        <v>94</v>
      </c>
      <c r="Q20">
        <v>1000</v>
      </c>
      <c r="X20">
        <v>6.0000000000000001E-3</v>
      </c>
      <c r="Y20">
        <v>6521.42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25</v>
      </c>
      <c r="AG20">
        <v>6.0000000000000001E-3</v>
      </c>
      <c r="AH20">
        <v>2</v>
      </c>
      <c r="AI20">
        <v>70336226</v>
      </c>
      <c r="AJ20">
        <v>22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>
      <c r="A21">
        <f>ROW(Source!A37)</f>
        <v>37</v>
      </c>
      <c r="B21">
        <v>70336233</v>
      </c>
      <c r="C21">
        <v>70336224</v>
      </c>
      <c r="D21">
        <v>69333827</v>
      </c>
      <c r="E21">
        <v>1</v>
      </c>
      <c r="F21">
        <v>1</v>
      </c>
      <c r="G21">
        <v>1075</v>
      </c>
      <c r="H21">
        <v>3</v>
      </c>
      <c r="I21" t="s">
        <v>347</v>
      </c>
      <c r="J21" t="s">
        <v>348</v>
      </c>
      <c r="K21" t="s">
        <v>349</v>
      </c>
      <c r="L21">
        <v>1339</v>
      </c>
      <c r="N21">
        <v>1007</v>
      </c>
      <c r="O21" t="s">
        <v>56</v>
      </c>
      <c r="P21" t="s">
        <v>56</v>
      </c>
      <c r="Q21">
        <v>1</v>
      </c>
      <c r="X21">
        <v>1.7999999999999999E-2</v>
      </c>
      <c r="Y21">
        <v>1828.56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25</v>
      </c>
      <c r="AG21">
        <v>1.7999999999999999E-2</v>
      </c>
      <c r="AH21">
        <v>2</v>
      </c>
      <c r="AI21">
        <v>70336227</v>
      </c>
      <c r="AJ21">
        <v>23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>
      <c r="A22">
        <f>ROW(Source!A37)</f>
        <v>37</v>
      </c>
      <c r="B22">
        <v>70336234</v>
      </c>
      <c r="C22">
        <v>70336224</v>
      </c>
      <c r="D22">
        <v>69333708</v>
      </c>
      <c r="E22">
        <v>1</v>
      </c>
      <c r="F22">
        <v>1</v>
      </c>
      <c r="G22">
        <v>1075</v>
      </c>
      <c r="H22">
        <v>3</v>
      </c>
      <c r="I22" t="s">
        <v>350</v>
      </c>
      <c r="J22" t="s">
        <v>351</v>
      </c>
      <c r="K22" t="s">
        <v>352</v>
      </c>
      <c r="L22">
        <v>1339</v>
      </c>
      <c r="N22">
        <v>1007</v>
      </c>
      <c r="O22" t="s">
        <v>56</v>
      </c>
      <c r="P22" t="s">
        <v>56</v>
      </c>
      <c r="Q22">
        <v>1</v>
      </c>
      <c r="X22">
        <v>0.3</v>
      </c>
      <c r="Y22">
        <v>2472.13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25</v>
      </c>
      <c r="AG22">
        <v>0.3</v>
      </c>
      <c r="AH22">
        <v>2</v>
      </c>
      <c r="AI22">
        <v>70336228</v>
      </c>
      <c r="AJ22">
        <v>24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>
      <c r="A23">
        <f>ROW(Source!A37)</f>
        <v>37</v>
      </c>
      <c r="B23">
        <v>70336235</v>
      </c>
      <c r="C23">
        <v>70336224</v>
      </c>
      <c r="D23">
        <v>69334307</v>
      </c>
      <c r="E23">
        <v>1</v>
      </c>
      <c r="F23">
        <v>1</v>
      </c>
      <c r="G23">
        <v>1075</v>
      </c>
      <c r="H23">
        <v>3</v>
      </c>
      <c r="I23" t="s">
        <v>353</v>
      </c>
      <c r="J23" t="s">
        <v>354</v>
      </c>
      <c r="K23" t="s">
        <v>355</v>
      </c>
      <c r="L23">
        <v>1348</v>
      </c>
      <c r="N23">
        <v>1009</v>
      </c>
      <c r="O23" t="s">
        <v>94</v>
      </c>
      <c r="P23" t="s">
        <v>94</v>
      </c>
      <c r="Q23">
        <v>1000</v>
      </c>
      <c r="X23">
        <v>5.4000000000000003E-3</v>
      </c>
      <c r="Y23">
        <v>9098.51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25</v>
      </c>
      <c r="AG23">
        <v>5.4000000000000003E-3</v>
      </c>
      <c r="AH23">
        <v>2</v>
      </c>
      <c r="AI23">
        <v>70336229</v>
      </c>
      <c r="AJ23">
        <v>25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>
      <c r="A24">
        <f>ROW(Source!A37)</f>
        <v>37</v>
      </c>
      <c r="B24">
        <v>70336236</v>
      </c>
      <c r="C24">
        <v>70336224</v>
      </c>
      <c r="D24">
        <v>69312178</v>
      </c>
      <c r="E24">
        <v>1075</v>
      </c>
      <c r="F24">
        <v>1</v>
      </c>
      <c r="G24">
        <v>1075</v>
      </c>
      <c r="H24">
        <v>3</v>
      </c>
      <c r="I24" t="s">
        <v>518</v>
      </c>
      <c r="J24" t="s">
        <v>4</v>
      </c>
      <c r="K24" t="s">
        <v>519</v>
      </c>
      <c r="L24">
        <v>1339</v>
      </c>
      <c r="N24">
        <v>1007</v>
      </c>
      <c r="O24" t="s">
        <v>56</v>
      </c>
      <c r="P24" t="s">
        <v>56</v>
      </c>
      <c r="Q24">
        <v>1</v>
      </c>
      <c r="X24">
        <v>0.41599999999999998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 t="s">
        <v>25</v>
      </c>
      <c r="AG24">
        <v>0.41599999999999998</v>
      </c>
      <c r="AH24">
        <v>3</v>
      </c>
      <c r="AI24">
        <v>-1</v>
      </c>
      <c r="AJ24" t="s">
        <v>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>
      <c r="A25">
        <f>ROW(Source!A38)</f>
        <v>38</v>
      </c>
      <c r="B25">
        <v>70336231</v>
      </c>
      <c r="C25">
        <v>70336224</v>
      </c>
      <c r="D25">
        <v>69275358</v>
      </c>
      <c r="E25">
        <v>1075</v>
      </c>
      <c r="F25">
        <v>1</v>
      </c>
      <c r="G25">
        <v>1075</v>
      </c>
      <c r="H25">
        <v>1</v>
      </c>
      <c r="I25" t="s">
        <v>322</v>
      </c>
      <c r="J25" t="s">
        <v>4</v>
      </c>
      <c r="K25" t="s">
        <v>323</v>
      </c>
      <c r="L25">
        <v>1191</v>
      </c>
      <c r="N25">
        <v>1013</v>
      </c>
      <c r="O25" t="s">
        <v>324</v>
      </c>
      <c r="P25" t="s">
        <v>324</v>
      </c>
      <c r="Q25">
        <v>1</v>
      </c>
      <c r="X25">
        <v>132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26</v>
      </c>
      <c r="AG25">
        <v>145.20000000000002</v>
      </c>
      <c r="AH25">
        <v>2</v>
      </c>
      <c r="AI25">
        <v>70336225</v>
      </c>
      <c r="AJ25">
        <v>27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>
      <c r="A26">
        <f>ROW(Source!A38)</f>
        <v>38</v>
      </c>
      <c r="B26">
        <v>70336232</v>
      </c>
      <c r="C26">
        <v>70336224</v>
      </c>
      <c r="D26">
        <v>69333752</v>
      </c>
      <c r="E26">
        <v>1</v>
      </c>
      <c r="F26">
        <v>1</v>
      </c>
      <c r="G26">
        <v>1075</v>
      </c>
      <c r="H26">
        <v>3</v>
      </c>
      <c r="I26" t="s">
        <v>344</v>
      </c>
      <c r="J26" t="s">
        <v>345</v>
      </c>
      <c r="K26" t="s">
        <v>346</v>
      </c>
      <c r="L26">
        <v>1348</v>
      </c>
      <c r="N26">
        <v>1009</v>
      </c>
      <c r="O26" t="s">
        <v>94</v>
      </c>
      <c r="P26" t="s">
        <v>94</v>
      </c>
      <c r="Q26">
        <v>1000</v>
      </c>
      <c r="X26">
        <v>6.0000000000000001E-3</v>
      </c>
      <c r="Y26">
        <v>6521.42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25</v>
      </c>
      <c r="AG26">
        <v>6.0000000000000001E-3</v>
      </c>
      <c r="AH26">
        <v>2</v>
      </c>
      <c r="AI26">
        <v>70336226</v>
      </c>
      <c r="AJ26">
        <v>28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>
      <c r="A27">
        <f>ROW(Source!A38)</f>
        <v>38</v>
      </c>
      <c r="B27">
        <v>70336233</v>
      </c>
      <c r="C27">
        <v>70336224</v>
      </c>
      <c r="D27">
        <v>69333827</v>
      </c>
      <c r="E27">
        <v>1</v>
      </c>
      <c r="F27">
        <v>1</v>
      </c>
      <c r="G27">
        <v>1075</v>
      </c>
      <c r="H27">
        <v>3</v>
      </c>
      <c r="I27" t="s">
        <v>347</v>
      </c>
      <c r="J27" t="s">
        <v>348</v>
      </c>
      <c r="K27" t="s">
        <v>349</v>
      </c>
      <c r="L27">
        <v>1339</v>
      </c>
      <c r="N27">
        <v>1007</v>
      </c>
      <c r="O27" t="s">
        <v>56</v>
      </c>
      <c r="P27" t="s">
        <v>56</v>
      </c>
      <c r="Q27">
        <v>1</v>
      </c>
      <c r="X27">
        <v>1.7999999999999999E-2</v>
      </c>
      <c r="Y27">
        <v>1828.56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25</v>
      </c>
      <c r="AG27">
        <v>1.7999999999999999E-2</v>
      </c>
      <c r="AH27">
        <v>2</v>
      </c>
      <c r="AI27">
        <v>70336227</v>
      </c>
      <c r="AJ27">
        <v>29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>
      <c r="A28">
        <f>ROW(Source!A38)</f>
        <v>38</v>
      </c>
      <c r="B28">
        <v>70336234</v>
      </c>
      <c r="C28">
        <v>70336224</v>
      </c>
      <c r="D28">
        <v>69333708</v>
      </c>
      <c r="E28">
        <v>1</v>
      </c>
      <c r="F28">
        <v>1</v>
      </c>
      <c r="G28">
        <v>1075</v>
      </c>
      <c r="H28">
        <v>3</v>
      </c>
      <c r="I28" t="s">
        <v>350</v>
      </c>
      <c r="J28" t="s">
        <v>351</v>
      </c>
      <c r="K28" t="s">
        <v>352</v>
      </c>
      <c r="L28">
        <v>1339</v>
      </c>
      <c r="N28">
        <v>1007</v>
      </c>
      <c r="O28" t="s">
        <v>56</v>
      </c>
      <c r="P28" t="s">
        <v>56</v>
      </c>
      <c r="Q28">
        <v>1</v>
      </c>
      <c r="X28">
        <v>0.3</v>
      </c>
      <c r="Y28">
        <v>2472.13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25</v>
      </c>
      <c r="AG28">
        <v>0.3</v>
      </c>
      <c r="AH28">
        <v>2</v>
      </c>
      <c r="AI28">
        <v>70336228</v>
      </c>
      <c r="AJ28">
        <v>30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>
      <c r="A29">
        <f>ROW(Source!A38)</f>
        <v>38</v>
      </c>
      <c r="B29">
        <v>70336235</v>
      </c>
      <c r="C29">
        <v>70336224</v>
      </c>
      <c r="D29">
        <v>69334307</v>
      </c>
      <c r="E29">
        <v>1</v>
      </c>
      <c r="F29">
        <v>1</v>
      </c>
      <c r="G29">
        <v>1075</v>
      </c>
      <c r="H29">
        <v>3</v>
      </c>
      <c r="I29" t="s">
        <v>353</v>
      </c>
      <c r="J29" t="s">
        <v>354</v>
      </c>
      <c r="K29" t="s">
        <v>355</v>
      </c>
      <c r="L29">
        <v>1348</v>
      </c>
      <c r="N29">
        <v>1009</v>
      </c>
      <c r="O29" t="s">
        <v>94</v>
      </c>
      <c r="P29" t="s">
        <v>94</v>
      </c>
      <c r="Q29">
        <v>1000</v>
      </c>
      <c r="X29">
        <v>5.4000000000000003E-3</v>
      </c>
      <c r="Y29">
        <v>9098.51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25</v>
      </c>
      <c r="AG29">
        <v>5.4000000000000003E-3</v>
      </c>
      <c r="AH29">
        <v>2</v>
      </c>
      <c r="AI29">
        <v>70336229</v>
      </c>
      <c r="AJ29">
        <v>31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>
      <c r="A30">
        <f>ROW(Source!A38)</f>
        <v>38</v>
      </c>
      <c r="B30">
        <v>70336236</v>
      </c>
      <c r="C30">
        <v>70336224</v>
      </c>
      <c r="D30">
        <v>69312178</v>
      </c>
      <c r="E30">
        <v>1075</v>
      </c>
      <c r="F30">
        <v>1</v>
      </c>
      <c r="G30">
        <v>1075</v>
      </c>
      <c r="H30">
        <v>3</v>
      </c>
      <c r="I30" t="s">
        <v>518</v>
      </c>
      <c r="J30" t="s">
        <v>4</v>
      </c>
      <c r="K30" t="s">
        <v>519</v>
      </c>
      <c r="L30">
        <v>1339</v>
      </c>
      <c r="N30">
        <v>1007</v>
      </c>
      <c r="O30" t="s">
        <v>56</v>
      </c>
      <c r="P30" t="s">
        <v>56</v>
      </c>
      <c r="Q30">
        <v>1</v>
      </c>
      <c r="X30">
        <v>0.41599999999999998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 t="s">
        <v>25</v>
      </c>
      <c r="AG30">
        <v>0.41599999999999998</v>
      </c>
      <c r="AH30">
        <v>3</v>
      </c>
      <c r="AI30">
        <v>-1</v>
      </c>
      <c r="AJ30" t="s">
        <v>4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>
      <c r="A31">
        <f>ROW(Source!A41)</f>
        <v>41</v>
      </c>
      <c r="B31">
        <v>70337201</v>
      </c>
      <c r="C31">
        <v>70337200</v>
      </c>
      <c r="D31">
        <v>69275358</v>
      </c>
      <c r="E31">
        <v>1075</v>
      </c>
      <c r="F31">
        <v>1</v>
      </c>
      <c r="G31">
        <v>1075</v>
      </c>
      <c r="H31">
        <v>1</v>
      </c>
      <c r="I31" t="s">
        <v>322</v>
      </c>
      <c r="J31" t="s">
        <v>4</v>
      </c>
      <c r="K31" t="s">
        <v>323</v>
      </c>
      <c r="L31">
        <v>1191</v>
      </c>
      <c r="N31">
        <v>1013</v>
      </c>
      <c r="O31" t="s">
        <v>324</v>
      </c>
      <c r="P31" t="s">
        <v>324</v>
      </c>
      <c r="Q31">
        <v>1</v>
      </c>
      <c r="X31">
        <v>0.47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4</v>
      </c>
      <c r="AG31">
        <v>0.47</v>
      </c>
      <c r="AH31">
        <v>2</v>
      </c>
      <c r="AI31">
        <v>70337201</v>
      </c>
      <c r="AJ31">
        <v>33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>
      <c r="A32">
        <f>ROW(Source!A41)</f>
        <v>41</v>
      </c>
      <c r="B32">
        <v>70337202</v>
      </c>
      <c r="C32">
        <v>70337200</v>
      </c>
      <c r="D32">
        <v>69334185</v>
      </c>
      <c r="E32">
        <v>1</v>
      </c>
      <c r="F32">
        <v>1</v>
      </c>
      <c r="G32">
        <v>1075</v>
      </c>
      <c r="H32">
        <v>3</v>
      </c>
      <c r="I32" t="s">
        <v>356</v>
      </c>
      <c r="J32" t="s">
        <v>357</v>
      </c>
      <c r="K32" t="s">
        <v>358</v>
      </c>
      <c r="L32">
        <v>1346</v>
      </c>
      <c r="N32">
        <v>1009</v>
      </c>
      <c r="O32" t="s">
        <v>170</v>
      </c>
      <c r="P32" t="s">
        <v>170</v>
      </c>
      <c r="Q32">
        <v>1</v>
      </c>
      <c r="X32">
        <v>0.15</v>
      </c>
      <c r="Y32">
        <v>9.86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4</v>
      </c>
      <c r="AG32">
        <v>0.15</v>
      </c>
      <c r="AH32">
        <v>2</v>
      </c>
      <c r="AI32">
        <v>70337202</v>
      </c>
      <c r="AJ32">
        <v>34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>
      <c r="A33">
        <f>ROW(Source!A41)</f>
        <v>41</v>
      </c>
      <c r="B33">
        <v>70337203</v>
      </c>
      <c r="C33">
        <v>70337200</v>
      </c>
      <c r="D33">
        <v>69340492</v>
      </c>
      <c r="E33">
        <v>1</v>
      </c>
      <c r="F33">
        <v>1</v>
      </c>
      <c r="G33">
        <v>1075</v>
      </c>
      <c r="H33">
        <v>3</v>
      </c>
      <c r="I33" t="s">
        <v>359</v>
      </c>
      <c r="J33" t="s">
        <v>360</v>
      </c>
      <c r="K33" t="s">
        <v>361</v>
      </c>
      <c r="L33">
        <v>1348</v>
      </c>
      <c r="N33">
        <v>1009</v>
      </c>
      <c r="O33" t="s">
        <v>94</v>
      </c>
      <c r="P33" t="s">
        <v>94</v>
      </c>
      <c r="Q33">
        <v>1000</v>
      </c>
      <c r="X33">
        <v>6.0000000000000002E-5</v>
      </c>
      <c r="Y33">
        <v>19003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4</v>
      </c>
      <c r="AG33">
        <v>6.0000000000000002E-5</v>
      </c>
      <c r="AH33">
        <v>2</v>
      </c>
      <c r="AI33">
        <v>70337203</v>
      </c>
      <c r="AJ33">
        <v>35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>
      <c r="A34">
        <f>ROW(Source!A41)</f>
        <v>41</v>
      </c>
      <c r="B34">
        <v>70337204</v>
      </c>
      <c r="C34">
        <v>70337200</v>
      </c>
      <c r="D34">
        <v>69340532</v>
      </c>
      <c r="E34">
        <v>1</v>
      </c>
      <c r="F34">
        <v>1</v>
      </c>
      <c r="G34">
        <v>1075</v>
      </c>
      <c r="H34">
        <v>3</v>
      </c>
      <c r="I34" t="s">
        <v>362</v>
      </c>
      <c r="J34" t="s">
        <v>363</v>
      </c>
      <c r="K34" t="s">
        <v>364</v>
      </c>
      <c r="L34">
        <v>1346</v>
      </c>
      <c r="N34">
        <v>1009</v>
      </c>
      <c r="O34" t="s">
        <v>170</v>
      </c>
      <c r="P34" t="s">
        <v>170</v>
      </c>
      <c r="Q34">
        <v>1</v>
      </c>
      <c r="X34">
        <v>0.72</v>
      </c>
      <c r="Y34">
        <v>78.58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4</v>
      </c>
      <c r="AG34">
        <v>0.72</v>
      </c>
      <c r="AH34">
        <v>2</v>
      </c>
      <c r="AI34">
        <v>70337204</v>
      </c>
      <c r="AJ34">
        <v>36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>
      <c r="A35">
        <f>ROW(Source!A42)</f>
        <v>42</v>
      </c>
      <c r="B35">
        <v>70337201</v>
      </c>
      <c r="C35">
        <v>70337200</v>
      </c>
      <c r="D35">
        <v>69275358</v>
      </c>
      <c r="E35">
        <v>1075</v>
      </c>
      <c r="F35">
        <v>1</v>
      </c>
      <c r="G35">
        <v>1075</v>
      </c>
      <c r="H35">
        <v>1</v>
      </c>
      <c r="I35" t="s">
        <v>322</v>
      </c>
      <c r="J35" t="s">
        <v>4</v>
      </c>
      <c r="K35" t="s">
        <v>323</v>
      </c>
      <c r="L35">
        <v>1191</v>
      </c>
      <c r="N35">
        <v>1013</v>
      </c>
      <c r="O35" t="s">
        <v>324</v>
      </c>
      <c r="P35" t="s">
        <v>324</v>
      </c>
      <c r="Q35">
        <v>1</v>
      </c>
      <c r="X35">
        <v>0.47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1</v>
      </c>
      <c r="AF35" t="s">
        <v>4</v>
      </c>
      <c r="AG35">
        <v>0.47</v>
      </c>
      <c r="AH35">
        <v>2</v>
      </c>
      <c r="AI35">
        <v>70337201</v>
      </c>
      <c r="AJ35">
        <v>37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>
      <c r="A36">
        <f>ROW(Source!A42)</f>
        <v>42</v>
      </c>
      <c r="B36">
        <v>70337202</v>
      </c>
      <c r="C36">
        <v>70337200</v>
      </c>
      <c r="D36">
        <v>69334185</v>
      </c>
      <c r="E36">
        <v>1</v>
      </c>
      <c r="F36">
        <v>1</v>
      </c>
      <c r="G36">
        <v>1075</v>
      </c>
      <c r="H36">
        <v>3</v>
      </c>
      <c r="I36" t="s">
        <v>356</v>
      </c>
      <c r="J36" t="s">
        <v>357</v>
      </c>
      <c r="K36" t="s">
        <v>358</v>
      </c>
      <c r="L36">
        <v>1346</v>
      </c>
      <c r="N36">
        <v>1009</v>
      </c>
      <c r="O36" t="s">
        <v>170</v>
      </c>
      <c r="P36" t="s">
        <v>170</v>
      </c>
      <c r="Q36">
        <v>1</v>
      </c>
      <c r="X36">
        <v>0.15</v>
      </c>
      <c r="Y36">
        <v>9.86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4</v>
      </c>
      <c r="AG36">
        <v>0.15</v>
      </c>
      <c r="AH36">
        <v>2</v>
      </c>
      <c r="AI36">
        <v>70337202</v>
      </c>
      <c r="AJ36">
        <v>38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>
      <c r="A37">
        <f>ROW(Source!A42)</f>
        <v>42</v>
      </c>
      <c r="B37">
        <v>70337203</v>
      </c>
      <c r="C37">
        <v>70337200</v>
      </c>
      <c r="D37">
        <v>69340492</v>
      </c>
      <c r="E37">
        <v>1</v>
      </c>
      <c r="F37">
        <v>1</v>
      </c>
      <c r="G37">
        <v>1075</v>
      </c>
      <c r="H37">
        <v>3</v>
      </c>
      <c r="I37" t="s">
        <v>359</v>
      </c>
      <c r="J37" t="s">
        <v>360</v>
      </c>
      <c r="K37" t="s">
        <v>361</v>
      </c>
      <c r="L37">
        <v>1348</v>
      </c>
      <c r="N37">
        <v>1009</v>
      </c>
      <c r="O37" t="s">
        <v>94</v>
      </c>
      <c r="P37" t="s">
        <v>94</v>
      </c>
      <c r="Q37">
        <v>1000</v>
      </c>
      <c r="X37">
        <v>6.0000000000000002E-5</v>
      </c>
      <c r="Y37">
        <v>19003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4</v>
      </c>
      <c r="AG37">
        <v>6.0000000000000002E-5</v>
      </c>
      <c r="AH37">
        <v>2</v>
      </c>
      <c r="AI37">
        <v>70337203</v>
      </c>
      <c r="AJ37">
        <v>39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>
      <c r="A38">
        <f>ROW(Source!A42)</f>
        <v>42</v>
      </c>
      <c r="B38">
        <v>70337204</v>
      </c>
      <c r="C38">
        <v>70337200</v>
      </c>
      <c r="D38">
        <v>69340532</v>
      </c>
      <c r="E38">
        <v>1</v>
      </c>
      <c r="F38">
        <v>1</v>
      </c>
      <c r="G38">
        <v>1075</v>
      </c>
      <c r="H38">
        <v>3</v>
      </c>
      <c r="I38" t="s">
        <v>362</v>
      </c>
      <c r="J38" t="s">
        <v>363</v>
      </c>
      <c r="K38" t="s">
        <v>364</v>
      </c>
      <c r="L38">
        <v>1346</v>
      </c>
      <c r="N38">
        <v>1009</v>
      </c>
      <c r="O38" t="s">
        <v>170</v>
      </c>
      <c r="P38" t="s">
        <v>170</v>
      </c>
      <c r="Q38">
        <v>1</v>
      </c>
      <c r="X38">
        <v>0.72</v>
      </c>
      <c r="Y38">
        <v>78.58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4</v>
      </c>
      <c r="AG38">
        <v>0.72</v>
      </c>
      <c r="AH38">
        <v>2</v>
      </c>
      <c r="AI38">
        <v>70337204</v>
      </c>
      <c r="AJ38">
        <v>40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>
      <c r="A39">
        <f>ROW(Source!A43)</f>
        <v>43</v>
      </c>
      <c r="B39">
        <v>70336242</v>
      </c>
      <c r="C39">
        <v>70336238</v>
      </c>
      <c r="D39">
        <v>69275358</v>
      </c>
      <c r="E39">
        <v>1075</v>
      </c>
      <c r="F39">
        <v>1</v>
      </c>
      <c r="G39">
        <v>1075</v>
      </c>
      <c r="H39">
        <v>1</v>
      </c>
      <c r="I39" t="s">
        <v>322</v>
      </c>
      <c r="J39" t="s">
        <v>4</v>
      </c>
      <c r="K39" t="s">
        <v>323</v>
      </c>
      <c r="L39">
        <v>1191</v>
      </c>
      <c r="N39">
        <v>1013</v>
      </c>
      <c r="O39" t="s">
        <v>324</v>
      </c>
      <c r="P39" t="s">
        <v>324</v>
      </c>
      <c r="Q39">
        <v>1</v>
      </c>
      <c r="X39">
        <v>6.51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26</v>
      </c>
      <c r="AG39">
        <v>7.1610000000000005</v>
      </c>
      <c r="AH39">
        <v>2</v>
      </c>
      <c r="AI39">
        <v>70336239</v>
      </c>
      <c r="AJ39">
        <v>41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>
      <c r="A40">
        <f>ROW(Source!A43)</f>
        <v>43</v>
      </c>
      <c r="B40">
        <v>70336243</v>
      </c>
      <c r="C40">
        <v>70336238</v>
      </c>
      <c r="D40">
        <v>69364509</v>
      </c>
      <c r="E40">
        <v>1</v>
      </c>
      <c r="F40">
        <v>1</v>
      </c>
      <c r="G40">
        <v>1075</v>
      </c>
      <c r="H40">
        <v>2</v>
      </c>
      <c r="I40" t="s">
        <v>365</v>
      </c>
      <c r="J40" t="s">
        <v>366</v>
      </c>
      <c r="K40" t="s">
        <v>367</v>
      </c>
      <c r="L40">
        <v>1368</v>
      </c>
      <c r="N40">
        <v>1011</v>
      </c>
      <c r="O40" t="s">
        <v>328</v>
      </c>
      <c r="P40" t="s">
        <v>328</v>
      </c>
      <c r="Q40">
        <v>1</v>
      </c>
      <c r="X40">
        <v>0.15</v>
      </c>
      <c r="Y40">
        <v>0</v>
      </c>
      <c r="Z40">
        <v>83.1</v>
      </c>
      <c r="AA40">
        <v>12.62</v>
      </c>
      <c r="AB40">
        <v>0</v>
      </c>
      <c r="AC40">
        <v>0</v>
      </c>
      <c r="AD40">
        <v>1</v>
      </c>
      <c r="AE40">
        <v>0</v>
      </c>
      <c r="AF40" t="s">
        <v>26</v>
      </c>
      <c r="AG40">
        <v>0.16500000000000001</v>
      </c>
      <c r="AH40">
        <v>2</v>
      </c>
      <c r="AI40">
        <v>70336240</v>
      </c>
      <c r="AJ40">
        <v>42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>
      <c r="A41">
        <f>ROW(Source!A43)</f>
        <v>43</v>
      </c>
      <c r="B41">
        <v>70336244</v>
      </c>
      <c r="C41">
        <v>70336238</v>
      </c>
      <c r="D41">
        <v>69315882</v>
      </c>
      <c r="E41">
        <v>1075</v>
      </c>
      <c r="F41">
        <v>1</v>
      </c>
      <c r="G41">
        <v>1075</v>
      </c>
      <c r="H41">
        <v>3</v>
      </c>
      <c r="I41" t="s">
        <v>520</v>
      </c>
      <c r="J41" t="s">
        <v>4</v>
      </c>
      <c r="K41" t="s">
        <v>521</v>
      </c>
      <c r="L41">
        <v>1301</v>
      </c>
      <c r="N41">
        <v>1003</v>
      </c>
      <c r="O41" t="s">
        <v>43</v>
      </c>
      <c r="P41" t="s">
        <v>43</v>
      </c>
      <c r="Q41">
        <v>1</v>
      </c>
      <c r="X41">
        <v>105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 t="s">
        <v>25</v>
      </c>
      <c r="AG41">
        <v>105</v>
      </c>
      <c r="AH41">
        <v>3</v>
      </c>
      <c r="AI41">
        <v>-1</v>
      </c>
      <c r="AJ41" t="s">
        <v>4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>
      <c r="A42">
        <f>ROW(Source!A44)</f>
        <v>44</v>
      </c>
      <c r="B42">
        <v>70336242</v>
      </c>
      <c r="C42">
        <v>70336238</v>
      </c>
      <c r="D42">
        <v>69275358</v>
      </c>
      <c r="E42">
        <v>1075</v>
      </c>
      <c r="F42">
        <v>1</v>
      </c>
      <c r="G42">
        <v>1075</v>
      </c>
      <c r="H42">
        <v>1</v>
      </c>
      <c r="I42" t="s">
        <v>322</v>
      </c>
      <c r="J42" t="s">
        <v>4</v>
      </c>
      <c r="K42" t="s">
        <v>323</v>
      </c>
      <c r="L42">
        <v>1191</v>
      </c>
      <c r="N42">
        <v>1013</v>
      </c>
      <c r="O42" t="s">
        <v>324</v>
      </c>
      <c r="P42" t="s">
        <v>324</v>
      </c>
      <c r="Q42">
        <v>1</v>
      </c>
      <c r="X42">
        <v>6.51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26</v>
      </c>
      <c r="AG42">
        <v>7.1610000000000005</v>
      </c>
      <c r="AH42">
        <v>2</v>
      </c>
      <c r="AI42">
        <v>70336239</v>
      </c>
      <c r="AJ42">
        <v>44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>
      <c r="A43">
        <f>ROW(Source!A44)</f>
        <v>44</v>
      </c>
      <c r="B43">
        <v>70336243</v>
      </c>
      <c r="C43">
        <v>70336238</v>
      </c>
      <c r="D43">
        <v>69364509</v>
      </c>
      <c r="E43">
        <v>1</v>
      </c>
      <c r="F43">
        <v>1</v>
      </c>
      <c r="G43">
        <v>1075</v>
      </c>
      <c r="H43">
        <v>2</v>
      </c>
      <c r="I43" t="s">
        <v>365</v>
      </c>
      <c r="J43" t="s">
        <v>366</v>
      </c>
      <c r="K43" t="s">
        <v>367</v>
      </c>
      <c r="L43">
        <v>1368</v>
      </c>
      <c r="N43">
        <v>1011</v>
      </c>
      <c r="O43" t="s">
        <v>328</v>
      </c>
      <c r="P43" t="s">
        <v>328</v>
      </c>
      <c r="Q43">
        <v>1</v>
      </c>
      <c r="X43">
        <v>0.15</v>
      </c>
      <c r="Y43">
        <v>0</v>
      </c>
      <c r="Z43">
        <v>83.1</v>
      </c>
      <c r="AA43">
        <v>12.62</v>
      </c>
      <c r="AB43">
        <v>0</v>
      </c>
      <c r="AC43">
        <v>0</v>
      </c>
      <c r="AD43">
        <v>1</v>
      </c>
      <c r="AE43">
        <v>0</v>
      </c>
      <c r="AF43" t="s">
        <v>26</v>
      </c>
      <c r="AG43">
        <v>0.16500000000000001</v>
      </c>
      <c r="AH43">
        <v>2</v>
      </c>
      <c r="AI43">
        <v>70336240</v>
      </c>
      <c r="AJ43">
        <v>45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>
      <c r="A44">
        <f>ROW(Source!A44)</f>
        <v>44</v>
      </c>
      <c r="B44">
        <v>70336244</v>
      </c>
      <c r="C44">
        <v>70336238</v>
      </c>
      <c r="D44">
        <v>69315882</v>
      </c>
      <c r="E44">
        <v>1075</v>
      </c>
      <c r="F44">
        <v>1</v>
      </c>
      <c r="G44">
        <v>1075</v>
      </c>
      <c r="H44">
        <v>3</v>
      </c>
      <c r="I44" t="s">
        <v>520</v>
      </c>
      <c r="J44" t="s">
        <v>4</v>
      </c>
      <c r="K44" t="s">
        <v>521</v>
      </c>
      <c r="L44">
        <v>1301</v>
      </c>
      <c r="N44">
        <v>1003</v>
      </c>
      <c r="O44" t="s">
        <v>43</v>
      </c>
      <c r="P44" t="s">
        <v>43</v>
      </c>
      <c r="Q44">
        <v>1</v>
      </c>
      <c r="X44">
        <v>105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 t="s">
        <v>25</v>
      </c>
      <c r="AG44">
        <v>105</v>
      </c>
      <c r="AH44">
        <v>3</v>
      </c>
      <c r="AI44">
        <v>-1</v>
      </c>
      <c r="AJ44" t="s">
        <v>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>
      <c r="A45">
        <f>ROW(Source!A47)</f>
        <v>47</v>
      </c>
      <c r="B45">
        <v>70336254</v>
      </c>
      <c r="C45">
        <v>70336246</v>
      </c>
      <c r="D45">
        <v>69275358</v>
      </c>
      <c r="E45">
        <v>1075</v>
      </c>
      <c r="F45">
        <v>1</v>
      </c>
      <c r="G45">
        <v>1075</v>
      </c>
      <c r="H45">
        <v>1</v>
      </c>
      <c r="I45" t="s">
        <v>322</v>
      </c>
      <c r="J45" t="s">
        <v>4</v>
      </c>
      <c r="K45" t="s">
        <v>323</v>
      </c>
      <c r="L45">
        <v>1191</v>
      </c>
      <c r="N45">
        <v>1013</v>
      </c>
      <c r="O45" t="s">
        <v>324</v>
      </c>
      <c r="P45" t="s">
        <v>324</v>
      </c>
      <c r="Q45">
        <v>1</v>
      </c>
      <c r="X45">
        <v>132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26</v>
      </c>
      <c r="AG45">
        <v>145.20000000000002</v>
      </c>
      <c r="AH45">
        <v>2</v>
      </c>
      <c r="AI45">
        <v>70336247</v>
      </c>
      <c r="AJ45">
        <v>47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>
      <c r="A46">
        <f>ROW(Source!A47)</f>
        <v>47</v>
      </c>
      <c r="B46">
        <v>70336255</v>
      </c>
      <c r="C46">
        <v>70336246</v>
      </c>
      <c r="D46">
        <v>69333752</v>
      </c>
      <c r="E46">
        <v>1</v>
      </c>
      <c r="F46">
        <v>1</v>
      </c>
      <c r="G46">
        <v>1075</v>
      </c>
      <c r="H46">
        <v>3</v>
      </c>
      <c r="I46" t="s">
        <v>344</v>
      </c>
      <c r="J46" t="s">
        <v>345</v>
      </c>
      <c r="K46" t="s">
        <v>346</v>
      </c>
      <c r="L46">
        <v>1348</v>
      </c>
      <c r="N46">
        <v>1009</v>
      </c>
      <c r="O46" t="s">
        <v>94</v>
      </c>
      <c r="P46" t="s">
        <v>94</v>
      </c>
      <c r="Q46">
        <v>1000</v>
      </c>
      <c r="X46">
        <v>6.0000000000000001E-3</v>
      </c>
      <c r="Y46">
        <v>6521.42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25</v>
      </c>
      <c r="AG46">
        <v>6.0000000000000001E-3</v>
      </c>
      <c r="AH46">
        <v>2</v>
      </c>
      <c r="AI46">
        <v>70336248</v>
      </c>
      <c r="AJ46">
        <v>48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>
      <c r="A47">
        <f>ROW(Source!A47)</f>
        <v>47</v>
      </c>
      <c r="B47">
        <v>70336256</v>
      </c>
      <c r="C47">
        <v>70336246</v>
      </c>
      <c r="D47">
        <v>69333827</v>
      </c>
      <c r="E47">
        <v>1</v>
      </c>
      <c r="F47">
        <v>1</v>
      </c>
      <c r="G47">
        <v>1075</v>
      </c>
      <c r="H47">
        <v>3</v>
      </c>
      <c r="I47" t="s">
        <v>347</v>
      </c>
      <c r="J47" t="s">
        <v>348</v>
      </c>
      <c r="K47" t="s">
        <v>349</v>
      </c>
      <c r="L47">
        <v>1339</v>
      </c>
      <c r="N47">
        <v>1007</v>
      </c>
      <c r="O47" t="s">
        <v>56</v>
      </c>
      <c r="P47" t="s">
        <v>56</v>
      </c>
      <c r="Q47">
        <v>1</v>
      </c>
      <c r="X47">
        <v>1.7999999999999999E-2</v>
      </c>
      <c r="Y47">
        <v>1828.56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25</v>
      </c>
      <c r="AG47">
        <v>1.7999999999999999E-2</v>
      </c>
      <c r="AH47">
        <v>2</v>
      </c>
      <c r="AI47">
        <v>70336249</v>
      </c>
      <c r="AJ47">
        <v>49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>
      <c r="A48">
        <f>ROW(Source!A47)</f>
        <v>47</v>
      </c>
      <c r="B48">
        <v>70336257</v>
      </c>
      <c r="C48">
        <v>70336246</v>
      </c>
      <c r="D48">
        <v>69333708</v>
      </c>
      <c r="E48">
        <v>1</v>
      </c>
      <c r="F48">
        <v>1</v>
      </c>
      <c r="G48">
        <v>1075</v>
      </c>
      <c r="H48">
        <v>3</v>
      </c>
      <c r="I48" t="s">
        <v>350</v>
      </c>
      <c r="J48" t="s">
        <v>351</v>
      </c>
      <c r="K48" t="s">
        <v>352</v>
      </c>
      <c r="L48">
        <v>1339</v>
      </c>
      <c r="N48">
        <v>1007</v>
      </c>
      <c r="O48" t="s">
        <v>56</v>
      </c>
      <c r="P48" t="s">
        <v>56</v>
      </c>
      <c r="Q48">
        <v>1</v>
      </c>
      <c r="X48">
        <v>0.3</v>
      </c>
      <c r="Y48">
        <v>2472.13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25</v>
      </c>
      <c r="AG48">
        <v>0.3</v>
      </c>
      <c r="AH48">
        <v>2</v>
      </c>
      <c r="AI48">
        <v>70336250</v>
      </c>
      <c r="AJ48">
        <v>50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>
      <c r="A49">
        <f>ROW(Source!A47)</f>
        <v>47</v>
      </c>
      <c r="B49">
        <v>70336258</v>
      </c>
      <c r="C49">
        <v>70336246</v>
      </c>
      <c r="D49">
        <v>69334307</v>
      </c>
      <c r="E49">
        <v>1</v>
      </c>
      <c r="F49">
        <v>1</v>
      </c>
      <c r="G49">
        <v>1075</v>
      </c>
      <c r="H49">
        <v>3</v>
      </c>
      <c r="I49" t="s">
        <v>353</v>
      </c>
      <c r="J49" t="s">
        <v>354</v>
      </c>
      <c r="K49" t="s">
        <v>355</v>
      </c>
      <c r="L49">
        <v>1348</v>
      </c>
      <c r="N49">
        <v>1009</v>
      </c>
      <c r="O49" t="s">
        <v>94</v>
      </c>
      <c r="P49" t="s">
        <v>94</v>
      </c>
      <c r="Q49">
        <v>1000</v>
      </c>
      <c r="X49">
        <v>5.4000000000000003E-3</v>
      </c>
      <c r="Y49">
        <v>9098.51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25</v>
      </c>
      <c r="AG49">
        <v>5.4000000000000003E-3</v>
      </c>
      <c r="AH49">
        <v>2</v>
      </c>
      <c r="AI49">
        <v>70336251</v>
      </c>
      <c r="AJ49">
        <v>51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>
      <c r="A50">
        <f>ROW(Source!A47)</f>
        <v>47</v>
      </c>
      <c r="B50">
        <v>70336259</v>
      </c>
      <c r="C50">
        <v>70336246</v>
      </c>
      <c r="D50">
        <v>69312178</v>
      </c>
      <c r="E50">
        <v>1075</v>
      </c>
      <c r="F50">
        <v>1</v>
      </c>
      <c r="G50">
        <v>1075</v>
      </c>
      <c r="H50">
        <v>3</v>
      </c>
      <c r="I50" t="s">
        <v>518</v>
      </c>
      <c r="J50" t="s">
        <v>4</v>
      </c>
      <c r="K50" t="s">
        <v>519</v>
      </c>
      <c r="L50">
        <v>1339</v>
      </c>
      <c r="N50">
        <v>1007</v>
      </c>
      <c r="O50" t="s">
        <v>56</v>
      </c>
      <c r="P50" t="s">
        <v>56</v>
      </c>
      <c r="Q50">
        <v>1</v>
      </c>
      <c r="X50">
        <v>0.41599999999999998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 t="s">
        <v>25</v>
      </c>
      <c r="AG50">
        <v>0.41599999999999998</v>
      </c>
      <c r="AH50">
        <v>3</v>
      </c>
      <c r="AI50">
        <v>-1</v>
      </c>
      <c r="AJ50" t="s">
        <v>4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>
      <c r="A51">
        <f>ROW(Source!A48)</f>
        <v>48</v>
      </c>
      <c r="B51">
        <v>70336254</v>
      </c>
      <c r="C51">
        <v>70336246</v>
      </c>
      <c r="D51">
        <v>69275358</v>
      </c>
      <c r="E51">
        <v>1075</v>
      </c>
      <c r="F51">
        <v>1</v>
      </c>
      <c r="G51">
        <v>1075</v>
      </c>
      <c r="H51">
        <v>1</v>
      </c>
      <c r="I51" t="s">
        <v>322</v>
      </c>
      <c r="J51" t="s">
        <v>4</v>
      </c>
      <c r="K51" t="s">
        <v>323</v>
      </c>
      <c r="L51">
        <v>1191</v>
      </c>
      <c r="N51">
        <v>1013</v>
      </c>
      <c r="O51" t="s">
        <v>324</v>
      </c>
      <c r="P51" t="s">
        <v>324</v>
      </c>
      <c r="Q51">
        <v>1</v>
      </c>
      <c r="X51">
        <v>132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26</v>
      </c>
      <c r="AG51">
        <v>145.20000000000002</v>
      </c>
      <c r="AH51">
        <v>2</v>
      </c>
      <c r="AI51">
        <v>70336247</v>
      </c>
      <c r="AJ51">
        <v>54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>
      <c r="A52">
        <f>ROW(Source!A48)</f>
        <v>48</v>
      </c>
      <c r="B52">
        <v>70336255</v>
      </c>
      <c r="C52">
        <v>70336246</v>
      </c>
      <c r="D52">
        <v>69333752</v>
      </c>
      <c r="E52">
        <v>1</v>
      </c>
      <c r="F52">
        <v>1</v>
      </c>
      <c r="G52">
        <v>1075</v>
      </c>
      <c r="H52">
        <v>3</v>
      </c>
      <c r="I52" t="s">
        <v>344</v>
      </c>
      <c r="J52" t="s">
        <v>345</v>
      </c>
      <c r="K52" t="s">
        <v>346</v>
      </c>
      <c r="L52">
        <v>1348</v>
      </c>
      <c r="N52">
        <v>1009</v>
      </c>
      <c r="O52" t="s">
        <v>94</v>
      </c>
      <c r="P52" t="s">
        <v>94</v>
      </c>
      <c r="Q52">
        <v>1000</v>
      </c>
      <c r="X52">
        <v>6.0000000000000001E-3</v>
      </c>
      <c r="Y52">
        <v>6521.42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25</v>
      </c>
      <c r="AG52">
        <v>6.0000000000000001E-3</v>
      </c>
      <c r="AH52">
        <v>2</v>
      </c>
      <c r="AI52">
        <v>70336248</v>
      </c>
      <c r="AJ52">
        <v>55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>
      <c r="A53">
        <f>ROW(Source!A48)</f>
        <v>48</v>
      </c>
      <c r="B53">
        <v>70336256</v>
      </c>
      <c r="C53">
        <v>70336246</v>
      </c>
      <c r="D53">
        <v>69333827</v>
      </c>
      <c r="E53">
        <v>1</v>
      </c>
      <c r="F53">
        <v>1</v>
      </c>
      <c r="G53">
        <v>1075</v>
      </c>
      <c r="H53">
        <v>3</v>
      </c>
      <c r="I53" t="s">
        <v>347</v>
      </c>
      <c r="J53" t="s">
        <v>348</v>
      </c>
      <c r="K53" t="s">
        <v>349</v>
      </c>
      <c r="L53">
        <v>1339</v>
      </c>
      <c r="N53">
        <v>1007</v>
      </c>
      <c r="O53" t="s">
        <v>56</v>
      </c>
      <c r="P53" t="s">
        <v>56</v>
      </c>
      <c r="Q53">
        <v>1</v>
      </c>
      <c r="X53">
        <v>1.7999999999999999E-2</v>
      </c>
      <c r="Y53">
        <v>1828.56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25</v>
      </c>
      <c r="AG53">
        <v>1.7999999999999999E-2</v>
      </c>
      <c r="AH53">
        <v>2</v>
      </c>
      <c r="AI53">
        <v>70336249</v>
      </c>
      <c r="AJ53">
        <v>56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>
      <c r="A54">
        <f>ROW(Source!A48)</f>
        <v>48</v>
      </c>
      <c r="B54">
        <v>70336257</v>
      </c>
      <c r="C54">
        <v>70336246</v>
      </c>
      <c r="D54">
        <v>69333708</v>
      </c>
      <c r="E54">
        <v>1</v>
      </c>
      <c r="F54">
        <v>1</v>
      </c>
      <c r="G54">
        <v>1075</v>
      </c>
      <c r="H54">
        <v>3</v>
      </c>
      <c r="I54" t="s">
        <v>350</v>
      </c>
      <c r="J54" t="s">
        <v>351</v>
      </c>
      <c r="K54" t="s">
        <v>352</v>
      </c>
      <c r="L54">
        <v>1339</v>
      </c>
      <c r="N54">
        <v>1007</v>
      </c>
      <c r="O54" t="s">
        <v>56</v>
      </c>
      <c r="P54" t="s">
        <v>56</v>
      </c>
      <c r="Q54">
        <v>1</v>
      </c>
      <c r="X54">
        <v>0.3</v>
      </c>
      <c r="Y54">
        <v>2472.13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25</v>
      </c>
      <c r="AG54">
        <v>0.3</v>
      </c>
      <c r="AH54">
        <v>2</v>
      </c>
      <c r="AI54">
        <v>70336250</v>
      </c>
      <c r="AJ54">
        <v>57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>
      <c r="A55">
        <f>ROW(Source!A48)</f>
        <v>48</v>
      </c>
      <c r="B55">
        <v>70336258</v>
      </c>
      <c r="C55">
        <v>70336246</v>
      </c>
      <c r="D55">
        <v>69334307</v>
      </c>
      <c r="E55">
        <v>1</v>
      </c>
      <c r="F55">
        <v>1</v>
      </c>
      <c r="G55">
        <v>1075</v>
      </c>
      <c r="H55">
        <v>3</v>
      </c>
      <c r="I55" t="s">
        <v>353</v>
      </c>
      <c r="J55" t="s">
        <v>354</v>
      </c>
      <c r="K55" t="s">
        <v>355</v>
      </c>
      <c r="L55">
        <v>1348</v>
      </c>
      <c r="N55">
        <v>1009</v>
      </c>
      <c r="O55" t="s">
        <v>94</v>
      </c>
      <c r="P55" t="s">
        <v>94</v>
      </c>
      <c r="Q55">
        <v>1000</v>
      </c>
      <c r="X55">
        <v>5.4000000000000003E-3</v>
      </c>
      <c r="Y55">
        <v>9098.51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25</v>
      </c>
      <c r="AG55">
        <v>5.4000000000000003E-3</v>
      </c>
      <c r="AH55">
        <v>2</v>
      </c>
      <c r="AI55">
        <v>70336251</v>
      </c>
      <c r="AJ55">
        <v>58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>
      <c r="A56">
        <f>ROW(Source!A48)</f>
        <v>48</v>
      </c>
      <c r="B56">
        <v>70336259</v>
      </c>
      <c r="C56">
        <v>70336246</v>
      </c>
      <c r="D56">
        <v>69312178</v>
      </c>
      <c r="E56">
        <v>1075</v>
      </c>
      <c r="F56">
        <v>1</v>
      </c>
      <c r="G56">
        <v>1075</v>
      </c>
      <c r="H56">
        <v>3</v>
      </c>
      <c r="I56" t="s">
        <v>518</v>
      </c>
      <c r="J56" t="s">
        <v>4</v>
      </c>
      <c r="K56" t="s">
        <v>519</v>
      </c>
      <c r="L56">
        <v>1339</v>
      </c>
      <c r="N56">
        <v>1007</v>
      </c>
      <c r="O56" t="s">
        <v>56</v>
      </c>
      <c r="P56" t="s">
        <v>56</v>
      </c>
      <c r="Q56">
        <v>1</v>
      </c>
      <c r="X56">
        <v>0.41599999999999998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 t="s">
        <v>25</v>
      </c>
      <c r="AG56">
        <v>0.41599999999999998</v>
      </c>
      <c r="AH56">
        <v>3</v>
      </c>
      <c r="AI56">
        <v>-1</v>
      </c>
      <c r="AJ56" t="s">
        <v>4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>
      <c r="A57">
        <f>ROW(Source!A53)</f>
        <v>53</v>
      </c>
      <c r="B57">
        <v>70336270</v>
      </c>
      <c r="C57">
        <v>70336262</v>
      </c>
      <c r="D57">
        <v>69275358</v>
      </c>
      <c r="E57">
        <v>1075</v>
      </c>
      <c r="F57">
        <v>1</v>
      </c>
      <c r="G57">
        <v>1075</v>
      </c>
      <c r="H57">
        <v>1</v>
      </c>
      <c r="I57" t="s">
        <v>322</v>
      </c>
      <c r="J57" t="s">
        <v>4</v>
      </c>
      <c r="K57" t="s">
        <v>323</v>
      </c>
      <c r="L57">
        <v>1191</v>
      </c>
      <c r="N57">
        <v>1013</v>
      </c>
      <c r="O57" t="s">
        <v>324</v>
      </c>
      <c r="P57" t="s">
        <v>324</v>
      </c>
      <c r="Q57">
        <v>1</v>
      </c>
      <c r="X57">
        <v>21.2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26</v>
      </c>
      <c r="AG57">
        <v>23.32</v>
      </c>
      <c r="AH57">
        <v>2</v>
      </c>
      <c r="AI57">
        <v>70336263</v>
      </c>
      <c r="AJ57">
        <v>61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>
      <c r="A58">
        <f>ROW(Source!A53)</f>
        <v>53</v>
      </c>
      <c r="B58">
        <v>70336271</v>
      </c>
      <c r="C58">
        <v>70336262</v>
      </c>
      <c r="D58">
        <v>69364509</v>
      </c>
      <c r="E58">
        <v>1</v>
      </c>
      <c r="F58">
        <v>1</v>
      </c>
      <c r="G58">
        <v>1075</v>
      </c>
      <c r="H58">
        <v>2</v>
      </c>
      <c r="I58" t="s">
        <v>365</v>
      </c>
      <c r="J58" t="s">
        <v>366</v>
      </c>
      <c r="K58" t="s">
        <v>367</v>
      </c>
      <c r="L58">
        <v>1368</v>
      </c>
      <c r="N58">
        <v>1011</v>
      </c>
      <c r="O58" t="s">
        <v>328</v>
      </c>
      <c r="P58" t="s">
        <v>328</v>
      </c>
      <c r="Q58">
        <v>1</v>
      </c>
      <c r="X58">
        <v>0.2</v>
      </c>
      <c r="Y58">
        <v>0</v>
      </c>
      <c r="Z58">
        <v>83.1</v>
      </c>
      <c r="AA58">
        <v>12.62</v>
      </c>
      <c r="AB58">
        <v>0</v>
      </c>
      <c r="AC58">
        <v>0</v>
      </c>
      <c r="AD58">
        <v>1</v>
      </c>
      <c r="AE58">
        <v>0</v>
      </c>
      <c r="AF58" t="s">
        <v>26</v>
      </c>
      <c r="AG58">
        <v>0.22000000000000003</v>
      </c>
      <c r="AH58">
        <v>2</v>
      </c>
      <c r="AI58">
        <v>70336264</v>
      </c>
      <c r="AJ58">
        <v>62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>
      <c r="A59">
        <f>ROW(Source!A53)</f>
        <v>53</v>
      </c>
      <c r="B59">
        <v>70336272</v>
      </c>
      <c r="C59">
        <v>70336262</v>
      </c>
      <c r="D59">
        <v>69363945</v>
      </c>
      <c r="E59">
        <v>1</v>
      </c>
      <c r="F59">
        <v>1</v>
      </c>
      <c r="G59">
        <v>1075</v>
      </c>
      <c r="H59">
        <v>2</v>
      </c>
      <c r="I59" t="s">
        <v>369</v>
      </c>
      <c r="J59" t="s">
        <v>370</v>
      </c>
      <c r="K59" t="s">
        <v>371</v>
      </c>
      <c r="L59">
        <v>1368</v>
      </c>
      <c r="N59">
        <v>1011</v>
      </c>
      <c r="O59" t="s">
        <v>328</v>
      </c>
      <c r="P59" t="s">
        <v>328</v>
      </c>
      <c r="Q59">
        <v>1</v>
      </c>
      <c r="X59">
        <v>1.95</v>
      </c>
      <c r="Y59">
        <v>0</v>
      </c>
      <c r="Z59">
        <v>12.32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26</v>
      </c>
      <c r="AG59">
        <v>2.145</v>
      </c>
      <c r="AH59">
        <v>2</v>
      </c>
      <c r="AI59">
        <v>70336265</v>
      </c>
      <c r="AJ59">
        <v>63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>
      <c r="A60">
        <f>ROW(Source!A53)</f>
        <v>53</v>
      </c>
      <c r="B60">
        <v>70336273</v>
      </c>
      <c r="C60">
        <v>70336262</v>
      </c>
      <c r="D60">
        <v>69333737</v>
      </c>
      <c r="E60">
        <v>1</v>
      </c>
      <c r="F60">
        <v>1</v>
      </c>
      <c r="G60">
        <v>1075</v>
      </c>
      <c r="H60">
        <v>3</v>
      </c>
      <c r="I60" t="s">
        <v>372</v>
      </c>
      <c r="J60" t="s">
        <v>373</v>
      </c>
      <c r="K60" t="s">
        <v>374</v>
      </c>
      <c r="L60">
        <v>1346</v>
      </c>
      <c r="N60">
        <v>1009</v>
      </c>
      <c r="O60" t="s">
        <v>170</v>
      </c>
      <c r="P60" t="s">
        <v>170</v>
      </c>
      <c r="Q60">
        <v>1</v>
      </c>
      <c r="X60">
        <v>0.1</v>
      </c>
      <c r="Y60">
        <v>1.61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25</v>
      </c>
      <c r="AG60">
        <v>0.1</v>
      </c>
      <c r="AH60">
        <v>2</v>
      </c>
      <c r="AI60">
        <v>70336266</v>
      </c>
      <c r="AJ60">
        <v>64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>
      <c r="A61">
        <f>ROW(Source!A53)</f>
        <v>53</v>
      </c>
      <c r="B61">
        <v>70336274</v>
      </c>
      <c r="C61">
        <v>70336262</v>
      </c>
      <c r="D61">
        <v>69333917</v>
      </c>
      <c r="E61">
        <v>1</v>
      </c>
      <c r="F61">
        <v>1</v>
      </c>
      <c r="G61">
        <v>1075</v>
      </c>
      <c r="H61">
        <v>3</v>
      </c>
      <c r="I61" t="s">
        <v>375</v>
      </c>
      <c r="J61" t="s">
        <v>376</v>
      </c>
      <c r="K61" t="s">
        <v>377</v>
      </c>
      <c r="L61">
        <v>1348</v>
      </c>
      <c r="N61">
        <v>1009</v>
      </c>
      <c r="O61" t="s">
        <v>94</v>
      </c>
      <c r="P61" t="s">
        <v>94</v>
      </c>
      <c r="Q61">
        <v>1000</v>
      </c>
      <c r="X61">
        <v>2.4E-2</v>
      </c>
      <c r="Y61">
        <v>7359.71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25</v>
      </c>
      <c r="AG61">
        <v>2.4E-2</v>
      </c>
      <c r="AH61">
        <v>2</v>
      </c>
      <c r="AI61">
        <v>70336267</v>
      </c>
      <c r="AJ61">
        <v>65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>
      <c r="A62">
        <f>ROW(Source!A53)</f>
        <v>53</v>
      </c>
      <c r="B62">
        <v>70336275</v>
      </c>
      <c r="C62">
        <v>70336262</v>
      </c>
      <c r="D62">
        <v>69333689</v>
      </c>
      <c r="E62">
        <v>1</v>
      </c>
      <c r="F62">
        <v>1</v>
      </c>
      <c r="G62">
        <v>1075</v>
      </c>
      <c r="H62">
        <v>3</v>
      </c>
      <c r="I62" t="s">
        <v>378</v>
      </c>
      <c r="J62" t="s">
        <v>379</v>
      </c>
      <c r="K62" t="s">
        <v>380</v>
      </c>
      <c r="L62">
        <v>1348</v>
      </c>
      <c r="N62">
        <v>1009</v>
      </c>
      <c r="O62" t="s">
        <v>94</v>
      </c>
      <c r="P62" t="s">
        <v>94</v>
      </c>
      <c r="Q62">
        <v>1000</v>
      </c>
      <c r="X62">
        <v>1.6E-2</v>
      </c>
      <c r="Y62">
        <v>3806.03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25</v>
      </c>
      <c r="AG62">
        <v>1.6E-2</v>
      </c>
      <c r="AH62">
        <v>2</v>
      </c>
      <c r="AI62">
        <v>70336268</v>
      </c>
      <c r="AJ62">
        <v>66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>
      <c r="A63">
        <f>ROW(Source!A53)</f>
        <v>53</v>
      </c>
      <c r="B63">
        <v>70336276</v>
      </c>
      <c r="C63">
        <v>70336262</v>
      </c>
      <c r="D63">
        <v>69315865</v>
      </c>
      <c r="E63">
        <v>1075</v>
      </c>
      <c r="F63">
        <v>1</v>
      </c>
      <c r="G63">
        <v>1075</v>
      </c>
      <c r="H63">
        <v>3</v>
      </c>
      <c r="I63" t="s">
        <v>522</v>
      </c>
      <c r="J63" t="s">
        <v>4</v>
      </c>
      <c r="K63" t="s">
        <v>523</v>
      </c>
      <c r="L63">
        <v>1348</v>
      </c>
      <c r="N63">
        <v>1009</v>
      </c>
      <c r="O63" t="s">
        <v>94</v>
      </c>
      <c r="P63" t="s">
        <v>94</v>
      </c>
      <c r="Q63">
        <v>1000</v>
      </c>
      <c r="X63">
        <v>0.24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 t="s">
        <v>25</v>
      </c>
      <c r="AG63">
        <v>0.24</v>
      </c>
      <c r="AH63">
        <v>3</v>
      </c>
      <c r="AI63">
        <v>-1</v>
      </c>
      <c r="AJ63" t="s">
        <v>4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>
      <c r="A64">
        <f>ROW(Source!A54)</f>
        <v>54</v>
      </c>
      <c r="B64">
        <v>70336270</v>
      </c>
      <c r="C64">
        <v>70336262</v>
      </c>
      <c r="D64">
        <v>69275358</v>
      </c>
      <c r="E64">
        <v>1075</v>
      </c>
      <c r="F64">
        <v>1</v>
      </c>
      <c r="G64">
        <v>1075</v>
      </c>
      <c r="H64">
        <v>1</v>
      </c>
      <c r="I64" t="s">
        <v>322</v>
      </c>
      <c r="J64" t="s">
        <v>4</v>
      </c>
      <c r="K64" t="s">
        <v>323</v>
      </c>
      <c r="L64">
        <v>1191</v>
      </c>
      <c r="N64">
        <v>1013</v>
      </c>
      <c r="O64" t="s">
        <v>324</v>
      </c>
      <c r="P64" t="s">
        <v>324</v>
      </c>
      <c r="Q64">
        <v>1</v>
      </c>
      <c r="X64">
        <v>21.2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1</v>
      </c>
      <c r="AF64" t="s">
        <v>26</v>
      </c>
      <c r="AG64">
        <v>23.32</v>
      </c>
      <c r="AH64">
        <v>2</v>
      </c>
      <c r="AI64">
        <v>70336263</v>
      </c>
      <c r="AJ64">
        <v>68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>
      <c r="A65">
        <f>ROW(Source!A54)</f>
        <v>54</v>
      </c>
      <c r="B65">
        <v>70336271</v>
      </c>
      <c r="C65">
        <v>70336262</v>
      </c>
      <c r="D65">
        <v>69364509</v>
      </c>
      <c r="E65">
        <v>1</v>
      </c>
      <c r="F65">
        <v>1</v>
      </c>
      <c r="G65">
        <v>1075</v>
      </c>
      <c r="H65">
        <v>2</v>
      </c>
      <c r="I65" t="s">
        <v>365</v>
      </c>
      <c r="J65" t="s">
        <v>366</v>
      </c>
      <c r="K65" t="s">
        <v>367</v>
      </c>
      <c r="L65">
        <v>1368</v>
      </c>
      <c r="N65">
        <v>1011</v>
      </c>
      <c r="O65" t="s">
        <v>328</v>
      </c>
      <c r="P65" t="s">
        <v>328</v>
      </c>
      <c r="Q65">
        <v>1</v>
      </c>
      <c r="X65">
        <v>0.2</v>
      </c>
      <c r="Y65">
        <v>0</v>
      </c>
      <c r="Z65">
        <v>83.1</v>
      </c>
      <c r="AA65">
        <v>12.62</v>
      </c>
      <c r="AB65">
        <v>0</v>
      </c>
      <c r="AC65">
        <v>0</v>
      </c>
      <c r="AD65">
        <v>1</v>
      </c>
      <c r="AE65">
        <v>0</v>
      </c>
      <c r="AF65" t="s">
        <v>26</v>
      </c>
      <c r="AG65">
        <v>0.22000000000000003</v>
      </c>
      <c r="AH65">
        <v>2</v>
      </c>
      <c r="AI65">
        <v>70336264</v>
      </c>
      <c r="AJ65">
        <v>69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>
      <c r="A66">
        <f>ROW(Source!A54)</f>
        <v>54</v>
      </c>
      <c r="B66">
        <v>70336272</v>
      </c>
      <c r="C66">
        <v>70336262</v>
      </c>
      <c r="D66">
        <v>69363945</v>
      </c>
      <c r="E66">
        <v>1</v>
      </c>
      <c r="F66">
        <v>1</v>
      </c>
      <c r="G66">
        <v>1075</v>
      </c>
      <c r="H66">
        <v>2</v>
      </c>
      <c r="I66" t="s">
        <v>369</v>
      </c>
      <c r="J66" t="s">
        <v>370</v>
      </c>
      <c r="K66" t="s">
        <v>371</v>
      </c>
      <c r="L66">
        <v>1368</v>
      </c>
      <c r="N66">
        <v>1011</v>
      </c>
      <c r="O66" t="s">
        <v>328</v>
      </c>
      <c r="P66" t="s">
        <v>328</v>
      </c>
      <c r="Q66">
        <v>1</v>
      </c>
      <c r="X66">
        <v>1.95</v>
      </c>
      <c r="Y66">
        <v>0</v>
      </c>
      <c r="Z66">
        <v>12.32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26</v>
      </c>
      <c r="AG66">
        <v>2.145</v>
      </c>
      <c r="AH66">
        <v>2</v>
      </c>
      <c r="AI66">
        <v>70336265</v>
      </c>
      <c r="AJ66">
        <v>70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>
      <c r="A67">
        <f>ROW(Source!A54)</f>
        <v>54</v>
      </c>
      <c r="B67">
        <v>70336273</v>
      </c>
      <c r="C67">
        <v>70336262</v>
      </c>
      <c r="D67">
        <v>69333737</v>
      </c>
      <c r="E67">
        <v>1</v>
      </c>
      <c r="F67">
        <v>1</v>
      </c>
      <c r="G67">
        <v>1075</v>
      </c>
      <c r="H67">
        <v>3</v>
      </c>
      <c r="I67" t="s">
        <v>372</v>
      </c>
      <c r="J67" t="s">
        <v>373</v>
      </c>
      <c r="K67" t="s">
        <v>374</v>
      </c>
      <c r="L67">
        <v>1346</v>
      </c>
      <c r="N67">
        <v>1009</v>
      </c>
      <c r="O67" t="s">
        <v>170</v>
      </c>
      <c r="P67" t="s">
        <v>170</v>
      </c>
      <c r="Q67">
        <v>1</v>
      </c>
      <c r="X67">
        <v>0.1</v>
      </c>
      <c r="Y67">
        <v>1.61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25</v>
      </c>
      <c r="AG67">
        <v>0.1</v>
      </c>
      <c r="AH67">
        <v>2</v>
      </c>
      <c r="AI67">
        <v>70336266</v>
      </c>
      <c r="AJ67">
        <v>71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>
      <c r="A68">
        <f>ROW(Source!A54)</f>
        <v>54</v>
      </c>
      <c r="B68">
        <v>70336274</v>
      </c>
      <c r="C68">
        <v>70336262</v>
      </c>
      <c r="D68">
        <v>69333917</v>
      </c>
      <c r="E68">
        <v>1</v>
      </c>
      <c r="F68">
        <v>1</v>
      </c>
      <c r="G68">
        <v>1075</v>
      </c>
      <c r="H68">
        <v>3</v>
      </c>
      <c r="I68" t="s">
        <v>375</v>
      </c>
      <c r="J68" t="s">
        <v>376</v>
      </c>
      <c r="K68" t="s">
        <v>377</v>
      </c>
      <c r="L68">
        <v>1348</v>
      </c>
      <c r="N68">
        <v>1009</v>
      </c>
      <c r="O68" t="s">
        <v>94</v>
      </c>
      <c r="P68" t="s">
        <v>94</v>
      </c>
      <c r="Q68">
        <v>1000</v>
      </c>
      <c r="X68">
        <v>2.4E-2</v>
      </c>
      <c r="Y68">
        <v>7359.71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25</v>
      </c>
      <c r="AG68">
        <v>2.4E-2</v>
      </c>
      <c r="AH68">
        <v>2</v>
      </c>
      <c r="AI68">
        <v>70336267</v>
      </c>
      <c r="AJ68">
        <v>72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>
      <c r="A69">
        <f>ROW(Source!A54)</f>
        <v>54</v>
      </c>
      <c r="B69">
        <v>70336275</v>
      </c>
      <c r="C69">
        <v>70336262</v>
      </c>
      <c r="D69">
        <v>69333689</v>
      </c>
      <c r="E69">
        <v>1</v>
      </c>
      <c r="F69">
        <v>1</v>
      </c>
      <c r="G69">
        <v>1075</v>
      </c>
      <c r="H69">
        <v>3</v>
      </c>
      <c r="I69" t="s">
        <v>378</v>
      </c>
      <c r="J69" t="s">
        <v>379</v>
      </c>
      <c r="K69" t="s">
        <v>380</v>
      </c>
      <c r="L69">
        <v>1348</v>
      </c>
      <c r="N69">
        <v>1009</v>
      </c>
      <c r="O69" t="s">
        <v>94</v>
      </c>
      <c r="P69" t="s">
        <v>94</v>
      </c>
      <c r="Q69">
        <v>1000</v>
      </c>
      <c r="X69">
        <v>1.6E-2</v>
      </c>
      <c r="Y69">
        <v>3806.03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25</v>
      </c>
      <c r="AG69">
        <v>1.6E-2</v>
      </c>
      <c r="AH69">
        <v>2</v>
      </c>
      <c r="AI69">
        <v>70336268</v>
      </c>
      <c r="AJ69">
        <v>73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>
      <c r="A70">
        <f>ROW(Source!A54)</f>
        <v>54</v>
      </c>
      <c r="B70">
        <v>70336276</v>
      </c>
      <c r="C70">
        <v>70336262</v>
      </c>
      <c r="D70">
        <v>69315865</v>
      </c>
      <c r="E70">
        <v>1075</v>
      </c>
      <c r="F70">
        <v>1</v>
      </c>
      <c r="G70">
        <v>1075</v>
      </c>
      <c r="H70">
        <v>3</v>
      </c>
      <c r="I70" t="s">
        <v>522</v>
      </c>
      <c r="J70" t="s">
        <v>4</v>
      </c>
      <c r="K70" t="s">
        <v>523</v>
      </c>
      <c r="L70">
        <v>1348</v>
      </c>
      <c r="N70">
        <v>1009</v>
      </c>
      <c r="O70" t="s">
        <v>94</v>
      </c>
      <c r="P70" t="s">
        <v>94</v>
      </c>
      <c r="Q70">
        <v>1000</v>
      </c>
      <c r="X70">
        <v>0.24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 t="s">
        <v>25</v>
      </c>
      <c r="AG70">
        <v>0.24</v>
      </c>
      <c r="AH70">
        <v>3</v>
      </c>
      <c r="AI70">
        <v>-1</v>
      </c>
      <c r="AJ70" t="s">
        <v>4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>
      <c r="A71">
        <f>ROW(Source!A57)</f>
        <v>57</v>
      </c>
      <c r="B71">
        <v>70336284</v>
      </c>
      <c r="C71">
        <v>70336278</v>
      </c>
      <c r="D71">
        <v>69275358</v>
      </c>
      <c r="E71">
        <v>1075</v>
      </c>
      <c r="F71">
        <v>1</v>
      </c>
      <c r="G71">
        <v>1075</v>
      </c>
      <c r="H71">
        <v>1</v>
      </c>
      <c r="I71" t="s">
        <v>322</v>
      </c>
      <c r="J71" t="s">
        <v>4</v>
      </c>
      <c r="K71" t="s">
        <v>323</v>
      </c>
      <c r="L71">
        <v>1191</v>
      </c>
      <c r="N71">
        <v>1013</v>
      </c>
      <c r="O71" t="s">
        <v>324</v>
      </c>
      <c r="P71" t="s">
        <v>324</v>
      </c>
      <c r="Q71">
        <v>1</v>
      </c>
      <c r="X71">
        <v>10.119999999999999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26</v>
      </c>
      <c r="AG71">
        <v>11.132</v>
      </c>
      <c r="AH71">
        <v>2</v>
      </c>
      <c r="AI71">
        <v>70336279</v>
      </c>
      <c r="AJ71">
        <v>75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>
      <c r="A72">
        <f>ROW(Source!A57)</f>
        <v>57</v>
      </c>
      <c r="B72">
        <v>70336285</v>
      </c>
      <c r="C72">
        <v>70336278</v>
      </c>
      <c r="D72">
        <v>69364509</v>
      </c>
      <c r="E72">
        <v>1</v>
      </c>
      <c r="F72">
        <v>1</v>
      </c>
      <c r="G72">
        <v>1075</v>
      </c>
      <c r="H72">
        <v>2</v>
      </c>
      <c r="I72" t="s">
        <v>365</v>
      </c>
      <c r="J72" t="s">
        <v>366</v>
      </c>
      <c r="K72" t="s">
        <v>367</v>
      </c>
      <c r="L72">
        <v>1368</v>
      </c>
      <c r="N72">
        <v>1011</v>
      </c>
      <c r="O72" t="s">
        <v>328</v>
      </c>
      <c r="P72" t="s">
        <v>328</v>
      </c>
      <c r="Q72">
        <v>1</v>
      </c>
      <c r="X72">
        <v>0.61</v>
      </c>
      <c r="Y72">
        <v>0</v>
      </c>
      <c r="Z72">
        <v>83.1</v>
      </c>
      <c r="AA72">
        <v>12.62</v>
      </c>
      <c r="AB72">
        <v>0</v>
      </c>
      <c r="AC72">
        <v>0</v>
      </c>
      <c r="AD72">
        <v>1</v>
      </c>
      <c r="AE72">
        <v>0</v>
      </c>
      <c r="AF72" t="s">
        <v>26</v>
      </c>
      <c r="AG72">
        <v>0.67100000000000004</v>
      </c>
      <c r="AH72">
        <v>2</v>
      </c>
      <c r="AI72">
        <v>70336280</v>
      </c>
      <c r="AJ72">
        <v>76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>
      <c r="A73">
        <f>ROW(Source!A57)</f>
        <v>57</v>
      </c>
      <c r="B73">
        <v>70336286</v>
      </c>
      <c r="C73">
        <v>70336278</v>
      </c>
      <c r="D73">
        <v>69363843</v>
      </c>
      <c r="E73">
        <v>1</v>
      </c>
      <c r="F73">
        <v>1</v>
      </c>
      <c r="G73">
        <v>1075</v>
      </c>
      <c r="H73">
        <v>2</v>
      </c>
      <c r="I73" t="s">
        <v>381</v>
      </c>
      <c r="J73" t="s">
        <v>382</v>
      </c>
      <c r="K73" t="s">
        <v>383</v>
      </c>
      <c r="L73">
        <v>1368</v>
      </c>
      <c r="N73">
        <v>1011</v>
      </c>
      <c r="O73" t="s">
        <v>328</v>
      </c>
      <c r="P73" t="s">
        <v>328</v>
      </c>
      <c r="Q73">
        <v>1</v>
      </c>
      <c r="X73">
        <v>0.7</v>
      </c>
      <c r="Y73">
        <v>0</v>
      </c>
      <c r="Z73">
        <v>3.18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26</v>
      </c>
      <c r="AG73">
        <v>0.77</v>
      </c>
      <c r="AH73">
        <v>2</v>
      </c>
      <c r="AI73">
        <v>70336281</v>
      </c>
      <c r="AJ73">
        <v>77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>
      <c r="A74">
        <f>ROW(Source!A57)</f>
        <v>57</v>
      </c>
      <c r="B74">
        <v>70336287</v>
      </c>
      <c r="C74">
        <v>70336278</v>
      </c>
      <c r="D74">
        <v>69358069</v>
      </c>
      <c r="E74">
        <v>1</v>
      </c>
      <c r="F74">
        <v>1</v>
      </c>
      <c r="G74">
        <v>1075</v>
      </c>
      <c r="H74">
        <v>3</v>
      </c>
      <c r="I74" t="s">
        <v>384</v>
      </c>
      <c r="J74" t="s">
        <v>385</v>
      </c>
      <c r="K74" t="s">
        <v>386</v>
      </c>
      <c r="L74">
        <v>1339</v>
      </c>
      <c r="N74">
        <v>1007</v>
      </c>
      <c r="O74" t="s">
        <v>56</v>
      </c>
      <c r="P74" t="s">
        <v>56</v>
      </c>
      <c r="Q74">
        <v>1</v>
      </c>
      <c r="X74">
        <v>0.05</v>
      </c>
      <c r="Y74">
        <v>451.14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25</v>
      </c>
      <c r="AG74">
        <v>0.05</v>
      </c>
      <c r="AH74">
        <v>2</v>
      </c>
      <c r="AI74">
        <v>70336282</v>
      </c>
      <c r="AJ74">
        <v>79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>
      <c r="A75">
        <f>ROW(Source!A57)</f>
        <v>57</v>
      </c>
      <c r="B75">
        <v>70336288</v>
      </c>
      <c r="C75">
        <v>70336278</v>
      </c>
      <c r="D75">
        <v>69312986</v>
      </c>
      <c r="E75">
        <v>1075</v>
      </c>
      <c r="F75">
        <v>1</v>
      </c>
      <c r="G75">
        <v>1075</v>
      </c>
      <c r="H75">
        <v>3</v>
      </c>
      <c r="I75" t="s">
        <v>524</v>
      </c>
      <c r="J75" t="s">
        <v>4</v>
      </c>
      <c r="K75" t="s">
        <v>525</v>
      </c>
      <c r="L75">
        <v>1339</v>
      </c>
      <c r="N75">
        <v>1007</v>
      </c>
      <c r="O75" t="s">
        <v>56</v>
      </c>
      <c r="P75" t="s">
        <v>56</v>
      </c>
      <c r="Q75">
        <v>1</v>
      </c>
      <c r="X75">
        <v>0.97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 t="s">
        <v>25</v>
      </c>
      <c r="AG75">
        <v>0.97</v>
      </c>
      <c r="AH75">
        <v>3</v>
      </c>
      <c r="AI75">
        <v>-1</v>
      </c>
      <c r="AJ75" t="s">
        <v>4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>
      <c r="A76">
        <f>ROW(Source!A58)</f>
        <v>58</v>
      </c>
      <c r="B76">
        <v>70336284</v>
      </c>
      <c r="C76">
        <v>70336278</v>
      </c>
      <c r="D76">
        <v>69275358</v>
      </c>
      <c r="E76">
        <v>1075</v>
      </c>
      <c r="F76">
        <v>1</v>
      </c>
      <c r="G76">
        <v>1075</v>
      </c>
      <c r="H76">
        <v>1</v>
      </c>
      <c r="I76" t="s">
        <v>322</v>
      </c>
      <c r="J76" t="s">
        <v>4</v>
      </c>
      <c r="K76" t="s">
        <v>323</v>
      </c>
      <c r="L76">
        <v>1191</v>
      </c>
      <c r="N76">
        <v>1013</v>
      </c>
      <c r="O76" t="s">
        <v>324</v>
      </c>
      <c r="P76" t="s">
        <v>324</v>
      </c>
      <c r="Q76">
        <v>1</v>
      </c>
      <c r="X76">
        <v>10.119999999999999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26</v>
      </c>
      <c r="AG76">
        <v>11.132</v>
      </c>
      <c r="AH76">
        <v>2</v>
      </c>
      <c r="AI76">
        <v>70336279</v>
      </c>
      <c r="AJ76">
        <v>80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>
      <c r="A77">
        <f>ROW(Source!A58)</f>
        <v>58</v>
      </c>
      <c r="B77">
        <v>70336285</v>
      </c>
      <c r="C77">
        <v>70336278</v>
      </c>
      <c r="D77">
        <v>69364509</v>
      </c>
      <c r="E77">
        <v>1</v>
      </c>
      <c r="F77">
        <v>1</v>
      </c>
      <c r="G77">
        <v>1075</v>
      </c>
      <c r="H77">
        <v>2</v>
      </c>
      <c r="I77" t="s">
        <v>365</v>
      </c>
      <c r="J77" t="s">
        <v>366</v>
      </c>
      <c r="K77" t="s">
        <v>367</v>
      </c>
      <c r="L77">
        <v>1368</v>
      </c>
      <c r="N77">
        <v>1011</v>
      </c>
      <c r="O77" t="s">
        <v>328</v>
      </c>
      <c r="P77" t="s">
        <v>328</v>
      </c>
      <c r="Q77">
        <v>1</v>
      </c>
      <c r="X77">
        <v>0.61</v>
      </c>
      <c r="Y77">
        <v>0</v>
      </c>
      <c r="Z77">
        <v>83.1</v>
      </c>
      <c r="AA77">
        <v>12.62</v>
      </c>
      <c r="AB77">
        <v>0</v>
      </c>
      <c r="AC77">
        <v>0</v>
      </c>
      <c r="AD77">
        <v>1</v>
      </c>
      <c r="AE77">
        <v>0</v>
      </c>
      <c r="AF77" t="s">
        <v>26</v>
      </c>
      <c r="AG77">
        <v>0.67100000000000004</v>
      </c>
      <c r="AH77">
        <v>2</v>
      </c>
      <c r="AI77">
        <v>70336280</v>
      </c>
      <c r="AJ77">
        <v>81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>
      <c r="A78">
        <f>ROW(Source!A58)</f>
        <v>58</v>
      </c>
      <c r="B78">
        <v>70336286</v>
      </c>
      <c r="C78">
        <v>70336278</v>
      </c>
      <c r="D78">
        <v>69363843</v>
      </c>
      <c r="E78">
        <v>1</v>
      </c>
      <c r="F78">
        <v>1</v>
      </c>
      <c r="G78">
        <v>1075</v>
      </c>
      <c r="H78">
        <v>2</v>
      </c>
      <c r="I78" t="s">
        <v>381</v>
      </c>
      <c r="J78" t="s">
        <v>382</v>
      </c>
      <c r="K78" t="s">
        <v>383</v>
      </c>
      <c r="L78">
        <v>1368</v>
      </c>
      <c r="N78">
        <v>1011</v>
      </c>
      <c r="O78" t="s">
        <v>328</v>
      </c>
      <c r="P78" t="s">
        <v>328</v>
      </c>
      <c r="Q78">
        <v>1</v>
      </c>
      <c r="X78">
        <v>0.7</v>
      </c>
      <c r="Y78">
        <v>0</v>
      </c>
      <c r="Z78">
        <v>3.18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26</v>
      </c>
      <c r="AG78">
        <v>0.77</v>
      </c>
      <c r="AH78">
        <v>2</v>
      </c>
      <c r="AI78">
        <v>70336281</v>
      </c>
      <c r="AJ78">
        <v>82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>
      <c r="A79">
        <f>ROW(Source!A58)</f>
        <v>58</v>
      </c>
      <c r="B79">
        <v>70336287</v>
      </c>
      <c r="C79">
        <v>70336278</v>
      </c>
      <c r="D79">
        <v>69358069</v>
      </c>
      <c r="E79">
        <v>1</v>
      </c>
      <c r="F79">
        <v>1</v>
      </c>
      <c r="G79">
        <v>1075</v>
      </c>
      <c r="H79">
        <v>3</v>
      </c>
      <c r="I79" t="s">
        <v>384</v>
      </c>
      <c r="J79" t="s">
        <v>385</v>
      </c>
      <c r="K79" t="s">
        <v>386</v>
      </c>
      <c r="L79">
        <v>1339</v>
      </c>
      <c r="N79">
        <v>1007</v>
      </c>
      <c r="O79" t="s">
        <v>56</v>
      </c>
      <c r="P79" t="s">
        <v>56</v>
      </c>
      <c r="Q79">
        <v>1</v>
      </c>
      <c r="X79">
        <v>0.05</v>
      </c>
      <c r="Y79">
        <v>451.14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25</v>
      </c>
      <c r="AG79">
        <v>0.05</v>
      </c>
      <c r="AH79">
        <v>2</v>
      </c>
      <c r="AI79">
        <v>70336282</v>
      </c>
      <c r="AJ79">
        <v>84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>
      <c r="A80">
        <f>ROW(Source!A58)</f>
        <v>58</v>
      </c>
      <c r="B80">
        <v>70336288</v>
      </c>
      <c r="C80">
        <v>70336278</v>
      </c>
      <c r="D80">
        <v>69312986</v>
      </c>
      <c r="E80">
        <v>1075</v>
      </c>
      <c r="F80">
        <v>1</v>
      </c>
      <c r="G80">
        <v>1075</v>
      </c>
      <c r="H80">
        <v>3</v>
      </c>
      <c r="I80" t="s">
        <v>524</v>
      </c>
      <c r="J80" t="s">
        <v>4</v>
      </c>
      <c r="K80" t="s">
        <v>525</v>
      </c>
      <c r="L80">
        <v>1339</v>
      </c>
      <c r="N80">
        <v>1007</v>
      </c>
      <c r="O80" t="s">
        <v>56</v>
      </c>
      <c r="P80" t="s">
        <v>56</v>
      </c>
      <c r="Q80">
        <v>1</v>
      </c>
      <c r="X80">
        <v>0.97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 t="s">
        <v>25</v>
      </c>
      <c r="AG80">
        <v>0.97</v>
      </c>
      <c r="AH80">
        <v>3</v>
      </c>
      <c r="AI80">
        <v>-1</v>
      </c>
      <c r="AJ80" t="s">
        <v>4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>
      <c r="A81">
        <f>ROW(Source!A61)</f>
        <v>61</v>
      </c>
      <c r="B81">
        <v>70337174</v>
      </c>
      <c r="C81">
        <v>70337162</v>
      </c>
      <c r="D81">
        <v>69275358</v>
      </c>
      <c r="E81">
        <v>1075</v>
      </c>
      <c r="F81">
        <v>1</v>
      </c>
      <c r="G81">
        <v>1075</v>
      </c>
      <c r="H81">
        <v>1</v>
      </c>
      <c r="I81" t="s">
        <v>322</v>
      </c>
      <c r="J81" t="s">
        <v>4</v>
      </c>
      <c r="K81" t="s">
        <v>323</v>
      </c>
      <c r="L81">
        <v>1191</v>
      </c>
      <c r="N81">
        <v>1013</v>
      </c>
      <c r="O81" t="s">
        <v>324</v>
      </c>
      <c r="P81" t="s">
        <v>324</v>
      </c>
      <c r="Q81">
        <v>1</v>
      </c>
      <c r="X81">
        <v>135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1</v>
      </c>
      <c r="AF81" t="s">
        <v>4</v>
      </c>
      <c r="AG81">
        <v>135</v>
      </c>
      <c r="AH81">
        <v>2</v>
      </c>
      <c r="AI81">
        <v>70337163</v>
      </c>
      <c r="AJ81">
        <v>85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>
      <c r="A82">
        <f>ROW(Source!A61)</f>
        <v>61</v>
      </c>
      <c r="B82">
        <v>70337175</v>
      </c>
      <c r="C82">
        <v>70337162</v>
      </c>
      <c r="D82">
        <v>69364183</v>
      </c>
      <c r="E82">
        <v>1</v>
      </c>
      <c r="F82">
        <v>1</v>
      </c>
      <c r="G82">
        <v>1075</v>
      </c>
      <c r="H82">
        <v>2</v>
      </c>
      <c r="I82" t="s">
        <v>387</v>
      </c>
      <c r="J82" t="s">
        <v>388</v>
      </c>
      <c r="K82" t="s">
        <v>389</v>
      </c>
      <c r="L82">
        <v>1368</v>
      </c>
      <c r="N82">
        <v>1011</v>
      </c>
      <c r="O82" t="s">
        <v>328</v>
      </c>
      <c r="P82" t="s">
        <v>328</v>
      </c>
      <c r="Q82">
        <v>1</v>
      </c>
      <c r="X82">
        <v>8</v>
      </c>
      <c r="Y82">
        <v>0</v>
      </c>
      <c r="Z82">
        <v>24.95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4</v>
      </c>
      <c r="AG82">
        <v>8</v>
      </c>
      <c r="AH82">
        <v>2</v>
      </c>
      <c r="AI82">
        <v>70337164</v>
      </c>
      <c r="AJ82">
        <v>86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>
      <c r="A83">
        <f>ROW(Source!A61)</f>
        <v>61</v>
      </c>
      <c r="B83">
        <v>70337176</v>
      </c>
      <c r="C83">
        <v>70337162</v>
      </c>
      <c r="D83">
        <v>69364244</v>
      </c>
      <c r="E83">
        <v>1</v>
      </c>
      <c r="F83">
        <v>1</v>
      </c>
      <c r="G83">
        <v>1075</v>
      </c>
      <c r="H83">
        <v>2</v>
      </c>
      <c r="I83" t="s">
        <v>390</v>
      </c>
      <c r="J83" t="s">
        <v>391</v>
      </c>
      <c r="K83" t="s">
        <v>392</v>
      </c>
      <c r="L83">
        <v>1368</v>
      </c>
      <c r="N83">
        <v>1011</v>
      </c>
      <c r="O83" t="s">
        <v>328</v>
      </c>
      <c r="P83" t="s">
        <v>328</v>
      </c>
      <c r="Q83">
        <v>1</v>
      </c>
      <c r="X83">
        <v>2</v>
      </c>
      <c r="Y83">
        <v>0</v>
      </c>
      <c r="Z83">
        <v>4.6900000000000004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4</v>
      </c>
      <c r="AG83">
        <v>2</v>
      </c>
      <c r="AH83">
        <v>2</v>
      </c>
      <c r="AI83">
        <v>70337165</v>
      </c>
      <c r="AJ83">
        <v>87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>
      <c r="A84">
        <f>ROW(Source!A61)</f>
        <v>61</v>
      </c>
      <c r="B84">
        <v>70337177</v>
      </c>
      <c r="C84">
        <v>70337162</v>
      </c>
      <c r="D84">
        <v>69364382</v>
      </c>
      <c r="E84">
        <v>1</v>
      </c>
      <c r="F84">
        <v>1</v>
      </c>
      <c r="G84">
        <v>1075</v>
      </c>
      <c r="H84">
        <v>2</v>
      </c>
      <c r="I84" t="s">
        <v>393</v>
      </c>
      <c r="J84" t="s">
        <v>394</v>
      </c>
      <c r="K84" t="s">
        <v>395</v>
      </c>
      <c r="L84">
        <v>1368</v>
      </c>
      <c r="N84">
        <v>1011</v>
      </c>
      <c r="O84" t="s">
        <v>328</v>
      </c>
      <c r="P84" t="s">
        <v>328</v>
      </c>
      <c r="Q84">
        <v>1</v>
      </c>
      <c r="X84">
        <v>30</v>
      </c>
      <c r="Y84">
        <v>0</v>
      </c>
      <c r="Z84">
        <v>6.1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4</v>
      </c>
      <c r="AG84">
        <v>30</v>
      </c>
      <c r="AH84">
        <v>2</v>
      </c>
      <c r="AI84">
        <v>70337166</v>
      </c>
      <c r="AJ84">
        <v>88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>
      <c r="A85">
        <f>ROW(Source!A61)</f>
        <v>61</v>
      </c>
      <c r="B85">
        <v>70337178</v>
      </c>
      <c r="C85">
        <v>70337162</v>
      </c>
      <c r="D85">
        <v>69364509</v>
      </c>
      <c r="E85">
        <v>1</v>
      </c>
      <c r="F85">
        <v>1</v>
      </c>
      <c r="G85">
        <v>1075</v>
      </c>
      <c r="H85">
        <v>2</v>
      </c>
      <c r="I85" t="s">
        <v>365</v>
      </c>
      <c r="J85" t="s">
        <v>366</v>
      </c>
      <c r="K85" t="s">
        <v>367</v>
      </c>
      <c r="L85">
        <v>1368</v>
      </c>
      <c r="N85">
        <v>1011</v>
      </c>
      <c r="O85" t="s">
        <v>328</v>
      </c>
      <c r="P85" t="s">
        <v>328</v>
      </c>
      <c r="Q85">
        <v>1</v>
      </c>
      <c r="X85">
        <v>0.02</v>
      </c>
      <c r="Y85">
        <v>0</v>
      </c>
      <c r="Z85">
        <v>83.1</v>
      </c>
      <c r="AA85">
        <v>12.62</v>
      </c>
      <c r="AB85">
        <v>0</v>
      </c>
      <c r="AC85">
        <v>0</v>
      </c>
      <c r="AD85">
        <v>1</v>
      </c>
      <c r="AE85">
        <v>0</v>
      </c>
      <c r="AF85" t="s">
        <v>4</v>
      </c>
      <c r="AG85">
        <v>0.02</v>
      </c>
      <c r="AH85">
        <v>2</v>
      </c>
      <c r="AI85">
        <v>70337167</v>
      </c>
      <c r="AJ85">
        <v>89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>
      <c r="A86">
        <f>ROW(Source!A61)</f>
        <v>61</v>
      </c>
      <c r="B86">
        <v>70337180</v>
      </c>
      <c r="C86">
        <v>70337162</v>
      </c>
      <c r="D86">
        <v>69364627</v>
      </c>
      <c r="E86">
        <v>1</v>
      </c>
      <c r="F86">
        <v>1</v>
      </c>
      <c r="G86">
        <v>1075</v>
      </c>
      <c r="H86">
        <v>2</v>
      </c>
      <c r="I86" t="s">
        <v>396</v>
      </c>
      <c r="J86" t="s">
        <v>397</v>
      </c>
      <c r="K86" t="s">
        <v>398</v>
      </c>
      <c r="L86">
        <v>1368</v>
      </c>
      <c r="N86">
        <v>1011</v>
      </c>
      <c r="O86" t="s">
        <v>328</v>
      </c>
      <c r="P86" t="s">
        <v>328</v>
      </c>
      <c r="Q86">
        <v>1</v>
      </c>
      <c r="X86">
        <v>3</v>
      </c>
      <c r="Y86">
        <v>0</v>
      </c>
      <c r="Z86">
        <v>0.8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4</v>
      </c>
      <c r="AG86">
        <v>3</v>
      </c>
      <c r="AH86">
        <v>2</v>
      </c>
      <c r="AI86">
        <v>70337169</v>
      </c>
      <c r="AJ86">
        <v>90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>
      <c r="A87">
        <f>ROW(Source!A61)</f>
        <v>61</v>
      </c>
      <c r="B87">
        <v>70337179</v>
      </c>
      <c r="C87">
        <v>70337162</v>
      </c>
      <c r="D87">
        <v>69363764</v>
      </c>
      <c r="E87">
        <v>1</v>
      </c>
      <c r="F87">
        <v>1</v>
      </c>
      <c r="G87">
        <v>1075</v>
      </c>
      <c r="H87">
        <v>2</v>
      </c>
      <c r="I87" t="s">
        <v>399</v>
      </c>
      <c r="J87" t="s">
        <v>400</v>
      </c>
      <c r="K87" t="s">
        <v>401</v>
      </c>
      <c r="L87">
        <v>1368</v>
      </c>
      <c r="N87">
        <v>1011</v>
      </c>
      <c r="O87" t="s">
        <v>328</v>
      </c>
      <c r="P87" t="s">
        <v>328</v>
      </c>
      <c r="Q87">
        <v>1</v>
      </c>
      <c r="X87">
        <v>0.02</v>
      </c>
      <c r="Y87">
        <v>0</v>
      </c>
      <c r="Z87">
        <v>179.17</v>
      </c>
      <c r="AA87">
        <v>16.93</v>
      </c>
      <c r="AB87">
        <v>0</v>
      </c>
      <c r="AC87">
        <v>0</v>
      </c>
      <c r="AD87">
        <v>1</v>
      </c>
      <c r="AE87">
        <v>0</v>
      </c>
      <c r="AF87" t="s">
        <v>4</v>
      </c>
      <c r="AG87">
        <v>0.02</v>
      </c>
      <c r="AH87">
        <v>2</v>
      </c>
      <c r="AI87">
        <v>70337168</v>
      </c>
      <c r="AJ87">
        <v>91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>
      <c r="A88">
        <f>ROW(Source!A61)</f>
        <v>61</v>
      </c>
      <c r="B88">
        <v>70337181</v>
      </c>
      <c r="C88">
        <v>70337162</v>
      </c>
      <c r="D88">
        <v>69333737</v>
      </c>
      <c r="E88">
        <v>1</v>
      </c>
      <c r="F88">
        <v>1</v>
      </c>
      <c r="G88">
        <v>1075</v>
      </c>
      <c r="H88">
        <v>3</v>
      </c>
      <c r="I88" t="s">
        <v>372</v>
      </c>
      <c r="J88" t="s">
        <v>373</v>
      </c>
      <c r="K88" t="s">
        <v>374</v>
      </c>
      <c r="L88">
        <v>1346</v>
      </c>
      <c r="N88">
        <v>1009</v>
      </c>
      <c r="O88" t="s">
        <v>170</v>
      </c>
      <c r="P88" t="s">
        <v>170</v>
      </c>
      <c r="Q88">
        <v>1</v>
      </c>
      <c r="X88">
        <v>0.8</v>
      </c>
      <c r="Y88">
        <v>1.61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4</v>
      </c>
      <c r="AG88">
        <v>0.8</v>
      </c>
      <c r="AH88">
        <v>2</v>
      </c>
      <c r="AI88">
        <v>70337170</v>
      </c>
      <c r="AJ88">
        <v>92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>
      <c r="A89">
        <f>ROW(Source!A61)</f>
        <v>61</v>
      </c>
      <c r="B89">
        <v>70337182</v>
      </c>
      <c r="C89">
        <v>70337162</v>
      </c>
      <c r="D89">
        <v>69334221</v>
      </c>
      <c r="E89">
        <v>1</v>
      </c>
      <c r="F89">
        <v>1</v>
      </c>
      <c r="G89">
        <v>1075</v>
      </c>
      <c r="H89">
        <v>3</v>
      </c>
      <c r="I89" t="s">
        <v>402</v>
      </c>
      <c r="J89" t="s">
        <v>403</v>
      </c>
      <c r="K89" t="s">
        <v>404</v>
      </c>
      <c r="L89">
        <v>1327</v>
      </c>
      <c r="N89">
        <v>1005</v>
      </c>
      <c r="O89" t="s">
        <v>256</v>
      </c>
      <c r="P89" t="s">
        <v>256</v>
      </c>
      <c r="Q89">
        <v>1</v>
      </c>
      <c r="X89">
        <v>140</v>
      </c>
      <c r="Y89">
        <v>3.66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4</v>
      </c>
      <c r="AG89">
        <v>140</v>
      </c>
      <c r="AH89">
        <v>2</v>
      </c>
      <c r="AI89">
        <v>70337172</v>
      </c>
      <c r="AJ89">
        <v>94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>
      <c r="A90">
        <f>ROW(Source!A61)</f>
        <v>61</v>
      </c>
      <c r="B90">
        <v>70337183</v>
      </c>
      <c r="C90">
        <v>70337162</v>
      </c>
      <c r="D90">
        <v>69334338</v>
      </c>
      <c r="E90">
        <v>1</v>
      </c>
      <c r="F90">
        <v>1</v>
      </c>
      <c r="G90">
        <v>1075</v>
      </c>
      <c r="H90">
        <v>3</v>
      </c>
      <c r="I90" t="s">
        <v>405</v>
      </c>
      <c r="J90" t="s">
        <v>406</v>
      </c>
      <c r="K90" t="s">
        <v>407</v>
      </c>
      <c r="L90">
        <v>1348</v>
      </c>
      <c r="N90">
        <v>1009</v>
      </c>
      <c r="O90" t="s">
        <v>94</v>
      </c>
      <c r="P90" t="s">
        <v>94</v>
      </c>
      <c r="Q90">
        <v>1000</v>
      </c>
      <c r="X90">
        <v>2.0000000000000001E-4</v>
      </c>
      <c r="Y90">
        <v>13609.41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4</v>
      </c>
      <c r="AG90">
        <v>2.0000000000000001E-4</v>
      </c>
      <c r="AH90">
        <v>2</v>
      </c>
      <c r="AI90">
        <v>70337173</v>
      </c>
      <c r="AJ90">
        <v>95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>
      <c r="A91">
        <f>ROW(Source!A61)</f>
        <v>61</v>
      </c>
      <c r="B91">
        <v>70337184</v>
      </c>
      <c r="C91">
        <v>70337162</v>
      </c>
      <c r="D91">
        <v>69315594</v>
      </c>
      <c r="E91">
        <v>1075</v>
      </c>
      <c r="F91">
        <v>1</v>
      </c>
      <c r="G91">
        <v>1075</v>
      </c>
      <c r="H91">
        <v>3</v>
      </c>
      <c r="I91" t="s">
        <v>526</v>
      </c>
      <c r="J91" t="s">
        <v>4</v>
      </c>
      <c r="K91" t="s">
        <v>527</v>
      </c>
      <c r="L91">
        <v>1348</v>
      </c>
      <c r="N91">
        <v>1009</v>
      </c>
      <c r="O91" t="s">
        <v>94</v>
      </c>
      <c r="P91" t="s">
        <v>94</v>
      </c>
      <c r="Q91">
        <v>1000</v>
      </c>
      <c r="X91">
        <v>0.1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 t="s">
        <v>4</v>
      </c>
      <c r="AG91">
        <v>0.1</v>
      </c>
      <c r="AH91">
        <v>3</v>
      </c>
      <c r="AI91">
        <v>-1</v>
      </c>
      <c r="AJ91" t="s">
        <v>4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>
      <c r="A92">
        <f>ROW(Source!A62)</f>
        <v>62</v>
      </c>
      <c r="B92">
        <v>70337174</v>
      </c>
      <c r="C92">
        <v>70337162</v>
      </c>
      <c r="D92">
        <v>69275358</v>
      </c>
      <c r="E92">
        <v>1075</v>
      </c>
      <c r="F92">
        <v>1</v>
      </c>
      <c r="G92">
        <v>1075</v>
      </c>
      <c r="H92">
        <v>1</v>
      </c>
      <c r="I92" t="s">
        <v>322</v>
      </c>
      <c r="J92" t="s">
        <v>4</v>
      </c>
      <c r="K92" t="s">
        <v>323</v>
      </c>
      <c r="L92">
        <v>1191</v>
      </c>
      <c r="N92">
        <v>1013</v>
      </c>
      <c r="O92" t="s">
        <v>324</v>
      </c>
      <c r="P92" t="s">
        <v>324</v>
      </c>
      <c r="Q92">
        <v>1</v>
      </c>
      <c r="X92">
        <v>135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4</v>
      </c>
      <c r="AG92">
        <v>135</v>
      </c>
      <c r="AH92">
        <v>2</v>
      </c>
      <c r="AI92">
        <v>70337163</v>
      </c>
      <c r="AJ92">
        <v>96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>
      <c r="A93">
        <f>ROW(Source!A62)</f>
        <v>62</v>
      </c>
      <c r="B93">
        <v>70337175</v>
      </c>
      <c r="C93">
        <v>70337162</v>
      </c>
      <c r="D93">
        <v>69364183</v>
      </c>
      <c r="E93">
        <v>1</v>
      </c>
      <c r="F93">
        <v>1</v>
      </c>
      <c r="G93">
        <v>1075</v>
      </c>
      <c r="H93">
        <v>2</v>
      </c>
      <c r="I93" t="s">
        <v>387</v>
      </c>
      <c r="J93" t="s">
        <v>388</v>
      </c>
      <c r="K93" t="s">
        <v>389</v>
      </c>
      <c r="L93">
        <v>1368</v>
      </c>
      <c r="N93">
        <v>1011</v>
      </c>
      <c r="O93" t="s">
        <v>328</v>
      </c>
      <c r="P93" t="s">
        <v>328</v>
      </c>
      <c r="Q93">
        <v>1</v>
      </c>
      <c r="X93">
        <v>8</v>
      </c>
      <c r="Y93">
        <v>0</v>
      </c>
      <c r="Z93">
        <v>24.95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4</v>
      </c>
      <c r="AG93">
        <v>8</v>
      </c>
      <c r="AH93">
        <v>2</v>
      </c>
      <c r="AI93">
        <v>70337164</v>
      </c>
      <c r="AJ93">
        <v>97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>
      <c r="A94">
        <f>ROW(Source!A62)</f>
        <v>62</v>
      </c>
      <c r="B94">
        <v>70337176</v>
      </c>
      <c r="C94">
        <v>70337162</v>
      </c>
      <c r="D94">
        <v>69364244</v>
      </c>
      <c r="E94">
        <v>1</v>
      </c>
      <c r="F94">
        <v>1</v>
      </c>
      <c r="G94">
        <v>1075</v>
      </c>
      <c r="H94">
        <v>2</v>
      </c>
      <c r="I94" t="s">
        <v>390</v>
      </c>
      <c r="J94" t="s">
        <v>391</v>
      </c>
      <c r="K94" t="s">
        <v>392</v>
      </c>
      <c r="L94">
        <v>1368</v>
      </c>
      <c r="N94">
        <v>1011</v>
      </c>
      <c r="O94" t="s">
        <v>328</v>
      </c>
      <c r="P94" t="s">
        <v>328</v>
      </c>
      <c r="Q94">
        <v>1</v>
      </c>
      <c r="X94">
        <v>2</v>
      </c>
      <c r="Y94">
        <v>0</v>
      </c>
      <c r="Z94">
        <v>4.6900000000000004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4</v>
      </c>
      <c r="AG94">
        <v>2</v>
      </c>
      <c r="AH94">
        <v>2</v>
      </c>
      <c r="AI94">
        <v>70337165</v>
      </c>
      <c r="AJ94">
        <v>98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>
      <c r="A95">
        <f>ROW(Source!A62)</f>
        <v>62</v>
      </c>
      <c r="B95">
        <v>70337177</v>
      </c>
      <c r="C95">
        <v>70337162</v>
      </c>
      <c r="D95">
        <v>69364382</v>
      </c>
      <c r="E95">
        <v>1</v>
      </c>
      <c r="F95">
        <v>1</v>
      </c>
      <c r="G95">
        <v>1075</v>
      </c>
      <c r="H95">
        <v>2</v>
      </c>
      <c r="I95" t="s">
        <v>393</v>
      </c>
      <c r="J95" t="s">
        <v>394</v>
      </c>
      <c r="K95" t="s">
        <v>395</v>
      </c>
      <c r="L95">
        <v>1368</v>
      </c>
      <c r="N95">
        <v>1011</v>
      </c>
      <c r="O95" t="s">
        <v>328</v>
      </c>
      <c r="P95" t="s">
        <v>328</v>
      </c>
      <c r="Q95">
        <v>1</v>
      </c>
      <c r="X95">
        <v>30</v>
      </c>
      <c r="Y95">
        <v>0</v>
      </c>
      <c r="Z95">
        <v>6.1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4</v>
      </c>
      <c r="AG95">
        <v>30</v>
      </c>
      <c r="AH95">
        <v>2</v>
      </c>
      <c r="AI95">
        <v>70337166</v>
      </c>
      <c r="AJ95">
        <v>99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>
      <c r="A96">
        <f>ROW(Source!A62)</f>
        <v>62</v>
      </c>
      <c r="B96">
        <v>70337178</v>
      </c>
      <c r="C96">
        <v>70337162</v>
      </c>
      <c r="D96">
        <v>69364509</v>
      </c>
      <c r="E96">
        <v>1</v>
      </c>
      <c r="F96">
        <v>1</v>
      </c>
      <c r="G96">
        <v>1075</v>
      </c>
      <c r="H96">
        <v>2</v>
      </c>
      <c r="I96" t="s">
        <v>365</v>
      </c>
      <c r="J96" t="s">
        <v>366</v>
      </c>
      <c r="K96" t="s">
        <v>367</v>
      </c>
      <c r="L96">
        <v>1368</v>
      </c>
      <c r="N96">
        <v>1011</v>
      </c>
      <c r="O96" t="s">
        <v>328</v>
      </c>
      <c r="P96" t="s">
        <v>328</v>
      </c>
      <c r="Q96">
        <v>1</v>
      </c>
      <c r="X96">
        <v>0.02</v>
      </c>
      <c r="Y96">
        <v>0</v>
      </c>
      <c r="Z96">
        <v>83.1</v>
      </c>
      <c r="AA96">
        <v>12.62</v>
      </c>
      <c r="AB96">
        <v>0</v>
      </c>
      <c r="AC96">
        <v>0</v>
      </c>
      <c r="AD96">
        <v>1</v>
      </c>
      <c r="AE96">
        <v>0</v>
      </c>
      <c r="AF96" t="s">
        <v>4</v>
      </c>
      <c r="AG96">
        <v>0.02</v>
      </c>
      <c r="AH96">
        <v>2</v>
      </c>
      <c r="AI96">
        <v>70337167</v>
      </c>
      <c r="AJ96">
        <v>100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>
      <c r="A97">
        <f>ROW(Source!A62)</f>
        <v>62</v>
      </c>
      <c r="B97">
        <v>70337180</v>
      </c>
      <c r="C97">
        <v>70337162</v>
      </c>
      <c r="D97">
        <v>69364627</v>
      </c>
      <c r="E97">
        <v>1</v>
      </c>
      <c r="F97">
        <v>1</v>
      </c>
      <c r="G97">
        <v>1075</v>
      </c>
      <c r="H97">
        <v>2</v>
      </c>
      <c r="I97" t="s">
        <v>396</v>
      </c>
      <c r="J97" t="s">
        <v>397</v>
      </c>
      <c r="K97" t="s">
        <v>398</v>
      </c>
      <c r="L97">
        <v>1368</v>
      </c>
      <c r="N97">
        <v>1011</v>
      </c>
      <c r="O97" t="s">
        <v>328</v>
      </c>
      <c r="P97" t="s">
        <v>328</v>
      </c>
      <c r="Q97">
        <v>1</v>
      </c>
      <c r="X97">
        <v>3</v>
      </c>
      <c r="Y97">
        <v>0</v>
      </c>
      <c r="Z97">
        <v>0.8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4</v>
      </c>
      <c r="AG97">
        <v>3</v>
      </c>
      <c r="AH97">
        <v>2</v>
      </c>
      <c r="AI97">
        <v>70337169</v>
      </c>
      <c r="AJ97">
        <v>101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>
      <c r="A98">
        <f>ROW(Source!A62)</f>
        <v>62</v>
      </c>
      <c r="B98">
        <v>70337179</v>
      </c>
      <c r="C98">
        <v>70337162</v>
      </c>
      <c r="D98">
        <v>69363764</v>
      </c>
      <c r="E98">
        <v>1</v>
      </c>
      <c r="F98">
        <v>1</v>
      </c>
      <c r="G98">
        <v>1075</v>
      </c>
      <c r="H98">
        <v>2</v>
      </c>
      <c r="I98" t="s">
        <v>399</v>
      </c>
      <c r="J98" t="s">
        <v>400</v>
      </c>
      <c r="K98" t="s">
        <v>401</v>
      </c>
      <c r="L98">
        <v>1368</v>
      </c>
      <c r="N98">
        <v>1011</v>
      </c>
      <c r="O98" t="s">
        <v>328</v>
      </c>
      <c r="P98" t="s">
        <v>328</v>
      </c>
      <c r="Q98">
        <v>1</v>
      </c>
      <c r="X98">
        <v>0.02</v>
      </c>
      <c r="Y98">
        <v>0</v>
      </c>
      <c r="Z98">
        <v>179.17</v>
      </c>
      <c r="AA98">
        <v>16.93</v>
      </c>
      <c r="AB98">
        <v>0</v>
      </c>
      <c r="AC98">
        <v>0</v>
      </c>
      <c r="AD98">
        <v>1</v>
      </c>
      <c r="AE98">
        <v>0</v>
      </c>
      <c r="AF98" t="s">
        <v>4</v>
      </c>
      <c r="AG98">
        <v>0.02</v>
      </c>
      <c r="AH98">
        <v>2</v>
      </c>
      <c r="AI98">
        <v>70337168</v>
      </c>
      <c r="AJ98">
        <v>102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>
      <c r="A99">
        <f>ROW(Source!A62)</f>
        <v>62</v>
      </c>
      <c r="B99">
        <v>70337181</v>
      </c>
      <c r="C99">
        <v>70337162</v>
      </c>
      <c r="D99">
        <v>69333737</v>
      </c>
      <c r="E99">
        <v>1</v>
      </c>
      <c r="F99">
        <v>1</v>
      </c>
      <c r="G99">
        <v>1075</v>
      </c>
      <c r="H99">
        <v>3</v>
      </c>
      <c r="I99" t="s">
        <v>372</v>
      </c>
      <c r="J99" t="s">
        <v>373</v>
      </c>
      <c r="K99" t="s">
        <v>374</v>
      </c>
      <c r="L99">
        <v>1346</v>
      </c>
      <c r="N99">
        <v>1009</v>
      </c>
      <c r="O99" t="s">
        <v>170</v>
      </c>
      <c r="P99" t="s">
        <v>170</v>
      </c>
      <c r="Q99">
        <v>1</v>
      </c>
      <c r="X99">
        <v>0.8</v>
      </c>
      <c r="Y99">
        <v>1.61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4</v>
      </c>
      <c r="AG99">
        <v>0.8</v>
      </c>
      <c r="AH99">
        <v>2</v>
      </c>
      <c r="AI99">
        <v>70337170</v>
      </c>
      <c r="AJ99">
        <v>103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>
      <c r="A100">
        <f>ROW(Source!A62)</f>
        <v>62</v>
      </c>
      <c r="B100">
        <v>70337182</v>
      </c>
      <c r="C100">
        <v>70337162</v>
      </c>
      <c r="D100">
        <v>69334221</v>
      </c>
      <c r="E100">
        <v>1</v>
      </c>
      <c r="F100">
        <v>1</v>
      </c>
      <c r="G100">
        <v>1075</v>
      </c>
      <c r="H100">
        <v>3</v>
      </c>
      <c r="I100" t="s">
        <v>402</v>
      </c>
      <c r="J100" t="s">
        <v>403</v>
      </c>
      <c r="K100" t="s">
        <v>404</v>
      </c>
      <c r="L100">
        <v>1327</v>
      </c>
      <c r="N100">
        <v>1005</v>
      </c>
      <c r="O100" t="s">
        <v>256</v>
      </c>
      <c r="P100" t="s">
        <v>256</v>
      </c>
      <c r="Q100">
        <v>1</v>
      </c>
      <c r="X100">
        <v>140</v>
      </c>
      <c r="Y100">
        <v>3.66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4</v>
      </c>
      <c r="AG100">
        <v>140</v>
      </c>
      <c r="AH100">
        <v>2</v>
      </c>
      <c r="AI100">
        <v>70337172</v>
      </c>
      <c r="AJ100">
        <v>105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>
      <c r="A101">
        <f>ROW(Source!A62)</f>
        <v>62</v>
      </c>
      <c r="B101">
        <v>70337183</v>
      </c>
      <c r="C101">
        <v>70337162</v>
      </c>
      <c r="D101">
        <v>69334338</v>
      </c>
      <c r="E101">
        <v>1</v>
      </c>
      <c r="F101">
        <v>1</v>
      </c>
      <c r="G101">
        <v>1075</v>
      </c>
      <c r="H101">
        <v>3</v>
      </c>
      <c r="I101" t="s">
        <v>405</v>
      </c>
      <c r="J101" t="s">
        <v>406</v>
      </c>
      <c r="K101" t="s">
        <v>407</v>
      </c>
      <c r="L101">
        <v>1348</v>
      </c>
      <c r="N101">
        <v>1009</v>
      </c>
      <c r="O101" t="s">
        <v>94</v>
      </c>
      <c r="P101" t="s">
        <v>94</v>
      </c>
      <c r="Q101">
        <v>1000</v>
      </c>
      <c r="X101">
        <v>2.0000000000000001E-4</v>
      </c>
      <c r="Y101">
        <v>13609.41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4</v>
      </c>
      <c r="AG101">
        <v>2.0000000000000001E-4</v>
      </c>
      <c r="AH101">
        <v>2</v>
      </c>
      <c r="AI101">
        <v>70337173</v>
      </c>
      <c r="AJ101">
        <v>106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>
      <c r="A102">
        <f>ROW(Source!A62)</f>
        <v>62</v>
      </c>
      <c r="B102">
        <v>70337184</v>
      </c>
      <c r="C102">
        <v>70337162</v>
      </c>
      <c r="D102">
        <v>69315594</v>
      </c>
      <c r="E102">
        <v>1075</v>
      </c>
      <c r="F102">
        <v>1</v>
      </c>
      <c r="G102">
        <v>1075</v>
      </c>
      <c r="H102">
        <v>3</v>
      </c>
      <c r="I102" t="s">
        <v>526</v>
      </c>
      <c r="J102" t="s">
        <v>4</v>
      </c>
      <c r="K102" t="s">
        <v>527</v>
      </c>
      <c r="L102">
        <v>1348</v>
      </c>
      <c r="N102">
        <v>1009</v>
      </c>
      <c r="O102" t="s">
        <v>94</v>
      </c>
      <c r="P102" t="s">
        <v>94</v>
      </c>
      <c r="Q102">
        <v>1000</v>
      </c>
      <c r="X102">
        <v>0.1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 t="s">
        <v>4</v>
      </c>
      <c r="AG102">
        <v>0.1</v>
      </c>
      <c r="AH102">
        <v>3</v>
      </c>
      <c r="AI102">
        <v>-1</v>
      </c>
      <c r="AJ102" t="s">
        <v>4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>
      <c r="A103">
        <f>ROW(Source!A65)</f>
        <v>65</v>
      </c>
      <c r="B103">
        <v>70337186</v>
      </c>
      <c r="C103">
        <v>70336290</v>
      </c>
      <c r="D103">
        <v>69275358</v>
      </c>
      <c r="E103">
        <v>1075</v>
      </c>
      <c r="F103">
        <v>1</v>
      </c>
      <c r="G103">
        <v>1075</v>
      </c>
      <c r="H103">
        <v>1</v>
      </c>
      <c r="I103" t="s">
        <v>322</v>
      </c>
      <c r="J103" t="s">
        <v>4</v>
      </c>
      <c r="K103" t="s">
        <v>323</v>
      </c>
      <c r="L103">
        <v>1191</v>
      </c>
      <c r="N103">
        <v>1013</v>
      </c>
      <c r="O103" t="s">
        <v>324</v>
      </c>
      <c r="P103" t="s">
        <v>324</v>
      </c>
      <c r="Q103">
        <v>1</v>
      </c>
      <c r="X103">
        <v>3.04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1</v>
      </c>
      <c r="AF103" t="s">
        <v>26</v>
      </c>
      <c r="AG103">
        <v>3.3440000000000003</v>
      </c>
      <c r="AH103">
        <v>2</v>
      </c>
      <c r="AI103">
        <v>70337186</v>
      </c>
      <c r="AJ103">
        <v>107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>
      <c r="A104">
        <f>ROW(Source!A65)</f>
        <v>65</v>
      </c>
      <c r="B104">
        <v>70337187</v>
      </c>
      <c r="C104">
        <v>70336290</v>
      </c>
      <c r="D104">
        <v>69290910</v>
      </c>
      <c r="E104">
        <v>1075</v>
      </c>
      <c r="F104">
        <v>1</v>
      </c>
      <c r="G104">
        <v>1075</v>
      </c>
      <c r="H104">
        <v>3</v>
      </c>
      <c r="I104" t="s">
        <v>528</v>
      </c>
      <c r="J104" t="s">
        <v>4</v>
      </c>
      <c r="K104" t="s">
        <v>529</v>
      </c>
      <c r="L104">
        <v>1346</v>
      </c>
      <c r="N104">
        <v>1009</v>
      </c>
      <c r="O104" t="s">
        <v>170</v>
      </c>
      <c r="P104" t="s">
        <v>170</v>
      </c>
      <c r="Q104">
        <v>1</v>
      </c>
      <c r="X104">
        <v>1.9570000000000001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 t="s">
        <v>25</v>
      </c>
      <c r="AG104">
        <v>1.9570000000000001</v>
      </c>
      <c r="AH104">
        <v>3</v>
      </c>
      <c r="AI104">
        <v>-1</v>
      </c>
      <c r="AJ104" t="s">
        <v>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>
      <c r="A105">
        <f>ROW(Source!A66)</f>
        <v>66</v>
      </c>
      <c r="B105">
        <v>70337186</v>
      </c>
      <c r="C105">
        <v>70336290</v>
      </c>
      <c r="D105">
        <v>69275358</v>
      </c>
      <c r="E105">
        <v>1075</v>
      </c>
      <c r="F105">
        <v>1</v>
      </c>
      <c r="G105">
        <v>1075</v>
      </c>
      <c r="H105">
        <v>1</v>
      </c>
      <c r="I105" t="s">
        <v>322</v>
      </c>
      <c r="J105" t="s">
        <v>4</v>
      </c>
      <c r="K105" t="s">
        <v>323</v>
      </c>
      <c r="L105">
        <v>1191</v>
      </c>
      <c r="N105">
        <v>1013</v>
      </c>
      <c r="O105" t="s">
        <v>324</v>
      </c>
      <c r="P105" t="s">
        <v>324</v>
      </c>
      <c r="Q105">
        <v>1</v>
      </c>
      <c r="X105">
        <v>3.04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1</v>
      </c>
      <c r="AF105" t="s">
        <v>26</v>
      </c>
      <c r="AG105">
        <v>3.3440000000000003</v>
      </c>
      <c r="AH105">
        <v>2</v>
      </c>
      <c r="AI105">
        <v>70337186</v>
      </c>
      <c r="AJ105">
        <v>109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>
      <c r="A106">
        <f>ROW(Source!A66)</f>
        <v>66</v>
      </c>
      <c r="B106">
        <v>70337187</v>
      </c>
      <c r="C106">
        <v>70336290</v>
      </c>
      <c r="D106">
        <v>69290910</v>
      </c>
      <c r="E106">
        <v>1075</v>
      </c>
      <c r="F106">
        <v>1</v>
      </c>
      <c r="G106">
        <v>1075</v>
      </c>
      <c r="H106">
        <v>3</v>
      </c>
      <c r="I106" t="s">
        <v>528</v>
      </c>
      <c r="J106" t="s">
        <v>4</v>
      </c>
      <c r="K106" t="s">
        <v>529</v>
      </c>
      <c r="L106">
        <v>1346</v>
      </c>
      <c r="N106">
        <v>1009</v>
      </c>
      <c r="O106" t="s">
        <v>170</v>
      </c>
      <c r="P106" t="s">
        <v>170</v>
      </c>
      <c r="Q106">
        <v>1</v>
      </c>
      <c r="X106">
        <v>1.9570000000000001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 t="s">
        <v>25</v>
      </c>
      <c r="AG106">
        <v>1.9570000000000001</v>
      </c>
      <c r="AH106">
        <v>3</v>
      </c>
      <c r="AI106">
        <v>-1</v>
      </c>
      <c r="AJ106" t="s">
        <v>4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>
      <c r="A107">
        <f>ROW(Source!A69)</f>
        <v>69</v>
      </c>
      <c r="B107">
        <v>70336321</v>
      </c>
      <c r="C107">
        <v>70336314</v>
      </c>
      <c r="D107">
        <v>69275358</v>
      </c>
      <c r="E107">
        <v>1075</v>
      </c>
      <c r="F107">
        <v>1</v>
      </c>
      <c r="G107">
        <v>1075</v>
      </c>
      <c r="H107">
        <v>1</v>
      </c>
      <c r="I107" t="s">
        <v>322</v>
      </c>
      <c r="J107" t="s">
        <v>4</v>
      </c>
      <c r="K107" t="s">
        <v>323</v>
      </c>
      <c r="L107">
        <v>1191</v>
      </c>
      <c r="N107">
        <v>1013</v>
      </c>
      <c r="O107" t="s">
        <v>324</v>
      </c>
      <c r="P107" t="s">
        <v>324</v>
      </c>
      <c r="Q107">
        <v>1</v>
      </c>
      <c r="X107">
        <v>163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1</v>
      </c>
      <c r="AF107" t="s">
        <v>4</v>
      </c>
      <c r="AG107">
        <v>163</v>
      </c>
      <c r="AH107">
        <v>2</v>
      </c>
      <c r="AI107">
        <v>70336315</v>
      </c>
      <c r="AJ107">
        <v>111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>
      <c r="A108">
        <f>ROW(Source!A69)</f>
        <v>69</v>
      </c>
      <c r="B108">
        <v>70336322</v>
      </c>
      <c r="C108">
        <v>70336314</v>
      </c>
      <c r="D108">
        <v>69333711</v>
      </c>
      <c r="E108">
        <v>1</v>
      </c>
      <c r="F108">
        <v>1</v>
      </c>
      <c r="G108">
        <v>1075</v>
      </c>
      <c r="H108">
        <v>3</v>
      </c>
      <c r="I108" t="s">
        <v>408</v>
      </c>
      <c r="J108" t="s">
        <v>409</v>
      </c>
      <c r="K108" t="s">
        <v>410</v>
      </c>
      <c r="L108">
        <v>1339</v>
      </c>
      <c r="N108">
        <v>1007</v>
      </c>
      <c r="O108" t="s">
        <v>56</v>
      </c>
      <c r="P108" t="s">
        <v>56</v>
      </c>
      <c r="Q108">
        <v>1</v>
      </c>
      <c r="X108">
        <v>0.08</v>
      </c>
      <c r="Y108">
        <v>2472.13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4</v>
      </c>
      <c r="AG108">
        <v>0.08</v>
      </c>
      <c r="AH108">
        <v>2</v>
      </c>
      <c r="AI108">
        <v>70336316</v>
      </c>
      <c r="AJ108">
        <v>112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>
      <c r="A109">
        <f>ROW(Source!A69)</f>
        <v>69</v>
      </c>
      <c r="B109">
        <v>70336323</v>
      </c>
      <c r="C109">
        <v>70336314</v>
      </c>
      <c r="D109">
        <v>69341947</v>
      </c>
      <c r="E109">
        <v>1</v>
      </c>
      <c r="F109">
        <v>1</v>
      </c>
      <c r="G109">
        <v>1075</v>
      </c>
      <c r="H109">
        <v>3</v>
      </c>
      <c r="I109" t="s">
        <v>41</v>
      </c>
      <c r="J109" t="s">
        <v>44</v>
      </c>
      <c r="K109" t="s">
        <v>42</v>
      </c>
      <c r="L109">
        <v>1301</v>
      </c>
      <c r="N109">
        <v>1003</v>
      </c>
      <c r="O109" t="s">
        <v>43</v>
      </c>
      <c r="P109" t="s">
        <v>43</v>
      </c>
      <c r="Q109">
        <v>1</v>
      </c>
      <c r="X109">
        <v>990</v>
      </c>
      <c r="Y109">
        <v>15.01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4</v>
      </c>
      <c r="AG109">
        <v>990</v>
      </c>
      <c r="AH109">
        <v>2</v>
      </c>
      <c r="AI109">
        <v>70336317</v>
      </c>
      <c r="AJ109">
        <v>113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>
      <c r="A110">
        <f>ROW(Source!A69)</f>
        <v>69</v>
      </c>
      <c r="B110">
        <v>70336324</v>
      </c>
      <c r="C110">
        <v>70336314</v>
      </c>
      <c r="D110">
        <v>69341979</v>
      </c>
      <c r="E110">
        <v>1</v>
      </c>
      <c r="F110">
        <v>1</v>
      </c>
      <c r="G110">
        <v>1075</v>
      </c>
      <c r="H110">
        <v>3</v>
      </c>
      <c r="I110" t="s">
        <v>411</v>
      </c>
      <c r="J110" t="s">
        <v>412</v>
      </c>
      <c r="K110" t="s">
        <v>413</v>
      </c>
      <c r="L110">
        <v>1358</v>
      </c>
      <c r="N110">
        <v>1010</v>
      </c>
      <c r="O110" t="s">
        <v>343</v>
      </c>
      <c r="P110" t="s">
        <v>343</v>
      </c>
      <c r="Q110">
        <v>10</v>
      </c>
      <c r="X110">
        <v>32</v>
      </c>
      <c r="Y110">
        <v>159.69999999999999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4</v>
      </c>
      <c r="AG110">
        <v>32</v>
      </c>
      <c r="AH110">
        <v>2</v>
      </c>
      <c r="AI110">
        <v>70336318</v>
      </c>
      <c r="AJ110">
        <v>115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>
      <c r="A111">
        <f>ROW(Source!A69)</f>
        <v>69</v>
      </c>
      <c r="B111">
        <v>70336325</v>
      </c>
      <c r="C111">
        <v>70336314</v>
      </c>
      <c r="D111">
        <v>69358067</v>
      </c>
      <c r="E111">
        <v>1</v>
      </c>
      <c r="F111">
        <v>1</v>
      </c>
      <c r="G111">
        <v>1075</v>
      </c>
      <c r="H111">
        <v>3</v>
      </c>
      <c r="I111" t="s">
        <v>414</v>
      </c>
      <c r="J111" t="s">
        <v>415</v>
      </c>
      <c r="K111" t="s">
        <v>416</v>
      </c>
      <c r="L111">
        <v>1339</v>
      </c>
      <c r="N111">
        <v>1007</v>
      </c>
      <c r="O111" t="s">
        <v>56</v>
      </c>
      <c r="P111" t="s">
        <v>56</v>
      </c>
      <c r="Q111">
        <v>1</v>
      </c>
      <c r="X111">
        <v>0.3</v>
      </c>
      <c r="Y111">
        <v>376.21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4</v>
      </c>
      <c r="AG111">
        <v>0.3</v>
      </c>
      <c r="AH111">
        <v>2</v>
      </c>
      <c r="AI111">
        <v>70336319</v>
      </c>
      <c r="AJ111">
        <v>116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>
      <c r="A112">
        <f>ROW(Source!A69)</f>
        <v>69</v>
      </c>
      <c r="B112">
        <v>70336326</v>
      </c>
      <c r="C112">
        <v>70336314</v>
      </c>
      <c r="D112">
        <v>69315624</v>
      </c>
      <c r="E112">
        <v>1075</v>
      </c>
      <c r="F112">
        <v>1</v>
      </c>
      <c r="G112">
        <v>1075</v>
      </c>
      <c r="H112">
        <v>3</v>
      </c>
      <c r="I112" t="s">
        <v>530</v>
      </c>
      <c r="J112" t="s">
        <v>4</v>
      </c>
      <c r="K112" t="s">
        <v>531</v>
      </c>
      <c r="L112">
        <v>1327</v>
      </c>
      <c r="N112">
        <v>1005</v>
      </c>
      <c r="O112" t="s">
        <v>256</v>
      </c>
      <c r="P112" t="s">
        <v>256</v>
      </c>
      <c r="Q112">
        <v>1</v>
      </c>
      <c r="X112">
        <v>15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 t="s">
        <v>4</v>
      </c>
      <c r="AG112">
        <v>15</v>
      </c>
      <c r="AH112">
        <v>3</v>
      </c>
      <c r="AI112">
        <v>-1</v>
      </c>
      <c r="AJ112" t="s">
        <v>4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>
      <c r="A113">
        <f>ROW(Source!A70)</f>
        <v>70</v>
      </c>
      <c r="B113">
        <v>70336321</v>
      </c>
      <c r="C113">
        <v>70336314</v>
      </c>
      <c r="D113">
        <v>69275358</v>
      </c>
      <c r="E113">
        <v>1075</v>
      </c>
      <c r="F113">
        <v>1</v>
      </c>
      <c r="G113">
        <v>1075</v>
      </c>
      <c r="H113">
        <v>1</v>
      </c>
      <c r="I113" t="s">
        <v>322</v>
      </c>
      <c r="J113" t="s">
        <v>4</v>
      </c>
      <c r="K113" t="s">
        <v>323</v>
      </c>
      <c r="L113">
        <v>1191</v>
      </c>
      <c r="N113">
        <v>1013</v>
      </c>
      <c r="O113" t="s">
        <v>324</v>
      </c>
      <c r="P113" t="s">
        <v>324</v>
      </c>
      <c r="Q113">
        <v>1</v>
      </c>
      <c r="X113">
        <v>163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1</v>
      </c>
      <c r="AF113" t="s">
        <v>4</v>
      </c>
      <c r="AG113">
        <v>163</v>
      </c>
      <c r="AH113">
        <v>2</v>
      </c>
      <c r="AI113">
        <v>70336315</v>
      </c>
      <c r="AJ113">
        <v>117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>
      <c r="A114">
        <f>ROW(Source!A70)</f>
        <v>70</v>
      </c>
      <c r="B114">
        <v>70336322</v>
      </c>
      <c r="C114">
        <v>70336314</v>
      </c>
      <c r="D114">
        <v>69333711</v>
      </c>
      <c r="E114">
        <v>1</v>
      </c>
      <c r="F114">
        <v>1</v>
      </c>
      <c r="G114">
        <v>1075</v>
      </c>
      <c r="H114">
        <v>3</v>
      </c>
      <c r="I114" t="s">
        <v>408</v>
      </c>
      <c r="J114" t="s">
        <v>409</v>
      </c>
      <c r="K114" t="s">
        <v>410</v>
      </c>
      <c r="L114">
        <v>1339</v>
      </c>
      <c r="N114">
        <v>1007</v>
      </c>
      <c r="O114" t="s">
        <v>56</v>
      </c>
      <c r="P114" t="s">
        <v>56</v>
      </c>
      <c r="Q114">
        <v>1</v>
      </c>
      <c r="X114">
        <v>0.08</v>
      </c>
      <c r="Y114">
        <v>2472.13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4</v>
      </c>
      <c r="AG114">
        <v>0.08</v>
      </c>
      <c r="AH114">
        <v>2</v>
      </c>
      <c r="AI114">
        <v>70336316</v>
      </c>
      <c r="AJ114">
        <v>118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>
      <c r="A115">
        <f>ROW(Source!A70)</f>
        <v>70</v>
      </c>
      <c r="B115">
        <v>70336323</v>
      </c>
      <c r="C115">
        <v>70336314</v>
      </c>
      <c r="D115">
        <v>69341947</v>
      </c>
      <c r="E115">
        <v>1</v>
      </c>
      <c r="F115">
        <v>1</v>
      </c>
      <c r="G115">
        <v>1075</v>
      </c>
      <c r="H115">
        <v>3</v>
      </c>
      <c r="I115" t="s">
        <v>41</v>
      </c>
      <c r="J115" t="s">
        <v>44</v>
      </c>
      <c r="K115" t="s">
        <v>42</v>
      </c>
      <c r="L115">
        <v>1301</v>
      </c>
      <c r="N115">
        <v>1003</v>
      </c>
      <c r="O115" t="s">
        <v>43</v>
      </c>
      <c r="P115" t="s">
        <v>43</v>
      </c>
      <c r="Q115">
        <v>1</v>
      </c>
      <c r="X115">
        <v>990</v>
      </c>
      <c r="Y115">
        <v>15.01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4</v>
      </c>
      <c r="AG115">
        <v>990</v>
      </c>
      <c r="AH115">
        <v>2</v>
      </c>
      <c r="AI115">
        <v>70336317</v>
      </c>
      <c r="AJ115">
        <v>119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>
      <c r="A116">
        <f>ROW(Source!A70)</f>
        <v>70</v>
      </c>
      <c r="B116">
        <v>70336324</v>
      </c>
      <c r="C116">
        <v>70336314</v>
      </c>
      <c r="D116">
        <v>69341979</v>
      </c>
      <c r="E116">
        <v>1</v>
      </c>
      <c r="F116">
        <v>1</v>
      </c>
      <c r="G116">
        <v>1075</v>
      </c>
      <c r="H116">
        <v>3</v>
      </c>
      <c r="I116" t="s">
        <v>411</v>
      </c>
      <c r="J116" t="s">
        <v>412</v>
      </c>
      <c r="K116" t="s">
        <v>413</v>
      </c>
      <c r="L116">
        <v>1358</v>
      </c>
      <c r="N116">
        <v>1010</v>
      </c>
      <c r="O116" t="s">
        <v>343</v>
      </c>
      <c r="P116" t="s">
        <v>343</v>
      </c>
      <c r="Q116">
        <v>10</v>
      </c>
      <c r="X116">
        <v>32</v>
      </c>
      <c r="Y116">
        <v>159.69999999999999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4</v>
      </c>
      <c r="AG116">
        <v>32</v>
      </c>
      <c r="AH116">
        <v>2</v>
      </c>
      <c r="AI116">
        <v>70336318</v>
      </c>
      <c r="AJ116">
        <v>121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>
      <c r="A117">
        <f>ROW(Source!A70)</f>
        <v>70</v>
      </c>
      <c r="B117">
        <v>70336325</v>
      </c>
      <c r="C117">
        <v>70336314</v>
      </c>
      <c r="D117">
        <v>69358067</v>
      </c>
      <c r="E117">
        <v>1</v>
      </c>
      <c r="F117">
        <v>1</v>
      </c>
      <c r="G117">
        <v>1075</v>
      </c>
      <c r="H117">
        <v>3</v>
      </c>
      <c r="I117" t="s">
        <v>414</v>
      </c>
      <c r="J117" t="s">
        <v>415</v>
      </c>
      <c r="K117" t="s">
        <v>416</v>
      </c>
      <c r="L117">
        <v>1339</v>
      </c>
      <c r="N117">
        <v>1007</v>
      </c>
      <c r="O117" t="s">
        <v>56</v>
      </c>
      <c r="P117" t="s">
        <v>56</v>
      </c>
      <c r="Q117">
        <v>1</v>
      </c>
      <c r="X117">
        <v>0.3</v>
      </c>
      <c r="Y117">
        <v>376.21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4</v>
      </c>
      <c r="AG117">
        <v>0.3</v>
      </c>
      <c r="AH117">
        <v>2</v>
      </c>
      <c r="AI117">
        <v>70336319</v>
      </c>
      <c r="AJ117">
        <v>122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>
      <c r="A118">
        <f>ROW(Source!A70)</f>
        <v>70</v>
      </c>
      <c r="B118">
        <v>70336326</v>
      </c>
      <c r="C118">
        <v>70336314</v>
      </c>
      <c r="D118">
        <v>69315624</v>
      </c>
      <c r="E118">
        <v>1075</v>
      </c>
      <c r="F118">
        <v>1</v>
      </c>
      <c r="G118">
        <v>1075</v>
      </c>
      <c r="H118">
        <v>3</v>
      </c>
      <c r="I118" t="s">
        <v>530</v>
      </c>
      <c r="J118" t="s">
        <v>4</v>
      </c>
      <c r="K118" t="s">
        <v>531</v>
      </c>
      <c r="L118">
        <v>1327</v>
      </c>
      <c r="N118">
        <v>1005</v>
      </c>
      <c r="O118" t="s">
        <v>256</v>
      </c>
      <c r="P118" t="s">
        <v>256</v>
      </c>
      <c r="Q118">
        <v>1</v>
      </c>
      <c r="X118">
        <v>15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 t="s">
        <v>4</v>
      </c>
      <c r="AG118">
        <v>15</v>
      </c>
      <c r="AH118">
        <v>3</v>
      </c>
      <c r="AI118">
        <v>-1</v>
      </c>
      <c r="AJ118" t="s">
        <v>4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>
      <c r="A119">
        <f>ROW(Source!A76)</f>
        <v>76</v>
      </c>
      <c r="B119">
        <v>70336334</v>
      </c>
      <c r="C119">
        <v>70336330</v>
      </c>
      <c r="D119">
        <v>69275358</v>
      </c>
      <c r="E119">
        <v>1075</v>
      </c>
      <c r="F119">
        <v>1</v>
      </c>
      <c r="G119">
        <v>1075</v>
      </c>
      <c r="H119">
        <v>1</v>
      </c>
      <c r="I119" t="s">
        <v>322</v>
      </c>
      <c r="J119" t="s">
        <v>4</v>
      </c>
      <c r="K119" t="s">
        <v>323</v>
      </c>
      <c r="L119">
        <v>1191</v>
      </c>
      <c r="N119">
        <v>1013</v>
      </c>
      <c r="O119" t="s">
        <v>324</v>
      </c>
      <c r="P119" t="s">
        <v>324</v>
      </c>
      <c r="Q119">
        <v>1</v>
      </c>
      <c r="X119">
        <v>8.5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1</v>
      </c>
      <c r="AF119" t="s">
        <v>26</v>
      </c>
      <c r="AG119">
        <v>9.3500000000000014</v>
      </c>
      <c r="AH119">
        <v>2</v>
      </c>
      <c r="AI119">
        <v>70336331</v>
      </c>
      <c r="AJ119">
        <v>123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>
      <c r="A120">
        <f>ROW(Source!A76)</f>
        <v>76</v>
      </c>
      <c r="B120">
        <v>70336335</v>
      </c>
      <c r="C120">
        <v>70336330</v>
      </c>
      <c r="D120">
        <v>69364560</v>
      </c>
      <c r="E120">
        <v>1</v>
      </c>
      <c r="F120">
        <v>1</v>
      </c>
      <c r="G120">
        <v>1075</v>
      </c>
      <c r="H120">
        <v>2</v>
      </c>
      <c r="I120" t="s">
        <v>417</v>
      </c>
      <c r="J120" t="s">
        <v>418</v>
      </c>
      <c r="K120" t="s">
        <v>419</v>
      </c>
      <c r="L120">
        <v>1368</v>
      </c>
      <c r="N120">
        <v>1011</v>
      </c>
      <c r="O120" t="s">
        <v>328</v>
      </c>
      <c r="P120" t="s">
        <v>328</v>
      </c>
      <c r="Q120">
        <v>1</v>
      </c>
      <c r="X120">
        <v>8.5</v>
      </c>
      <c r="Y120">
        <v>0</v>
      </c>
      <c r="Z120">
        <v>0.77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26</v>
      </c>
      <c r="AG120">
        <v>9.3500000000000014</v>
      </c>
      <c r="AH120">
        <v>2</v>
      </c>
      <c r="AI120">
        <v>70336332</v>
      </c>
      <c r="AJ120">
        <v>124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>
      <c r="A121">
        <f>ROW(Source!A76)</f>
        <v>76</v>
      </c>
      <c r="B121">
        <v>70336336</v>
      </c>
      <c r="C121">
        <v>70336330</v>
      </c>
      <c r="D121">
        <v>69302396</v>
      </c>
      <c r="E121">
        <v>1075</v>
      </c>
      <c r="F121">
        <v>1</v>
      </c>
      <c r="G121">
        <v>1075</v>
      </c>
      <c r="H121">
        <v>3</v>
      </c>
      <c r="I121" t="s">
        <v>532</v>
      </c>
      <c r="J121" t="s">
        <v>4</v>
      </c>
      <c r="K121" t="s">
        <v>533</v>
      </c>
      <c r="L121">
        <v>1354</v>
      </c>
      <c r="N121">
        <v>1010</v>
      </c>
      <c r="O121" t="s">
        <v>134</v>
      </c>
      <c r="P121" t="s">
        <v>134</v>
      </c>
      <c r="Q121">
        <v>1</v>
      </c>
      <c r="X121">
        <v>10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 t="s">
        <v>25</v>
      </c>
      <c r="AG121">
        <v>10</v>
      </c>
      <c r="AH121">
        <v>3</v>
      </c>
      <c r="AI121">
        <v>-1</v>
      </c>
      <c r="AJ121" t="s">
        <v>4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>
      <c r="A122">
        <f>ROW(Source!A77)</f>
        <v>77</v>
      </c>
      <c r="B122">
        <v>70336334</v>
      </c>
      <c r="C122">
        <v>70336330</v>
      </c>
      <c r="D122">
        <v>69275358</v>
      </c>
      <c r="E122">
        <v>1075</v>
      </c>
      <c r="F122">
        <v>1</v>
      </c>
      <c r="G122">
        <v>1075</v>
      </c>
      <c r="H122">
        <v>1</v>
      </c>
      <c r="I122" t="s">
        <v>322</v>
      </c>
      <c r="J122" t="s">
        <v>4</v>
      </c>
      <c r="K122" t="s">
        <v>323</v>
      </c>
      <c r="L122">
        <v>1191</v>
      </c>
      <c r="N122">
        <v>1013</v>
      </c>
      <c r="O122" t="s">
        <v>324</v>
      </c>
      <c r="P122" t="s">
        <v>324</v>
      </c>
      <c r="Q122">
        <v>1</v>
      </c>
      <c r="X122">
        <v>8.5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1</v>
      </c>
      <c r="AF122" t="s">
        <v>26</v>
      </c>
      <c r="AG122">
        <v>9.3500000000000014</v>
      </c>
      <c r="AH122">
        <v>2</v>
      </c>
      <c r="AI122">
        <v>70336331</v>
      </c>
      <c r="AJ122">
        <v>126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>
      <c r="A123">
        <f>ROW(Source!A77)</f>
        <v>77</v>
      </c>
      <c r="B123">
        <v>70336335</v>
      </c>
      <c r="C123">
        <v>70336330</v>
      </c>
      <c r="D123">
        <v>69364560</v>
      </c>
      <c r="E123">
        <v>1</v>
      </c>
      <c r="F123">
        <v>1</v>
      </c>
      <c r="G123">
        <v>1075</v>
      </c>
      <c r="H123">
        <v>2</v>
      </c>
      <c r="I123" t="s">
        <v>417</v>
      </c>
      <c r="J123" t="s">
        <v>418</v>
      </c>
      <c r="K123" t="s">
        <v>419</v>
      </c>
      <c r="L123">
        <v>1368</v>
      </c>
      <c r="N123">
        <v>1011</v>
      </c>
      <c r="O123" t="s">
        <v>328</v>
      </c>
      <c r="P123" t="s">
        <v>328</v>
      </c>
      <c r="Q123">
        <v>1</v>
      </c>
      <c r="X123">
        <v>8.5</v>
      </c>
      <c r="Y123">
        <v>0</v>
      </c>
      <c r="Z123">
        <v>0.77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26</v>
      </c>
      <c r="AG123">
        <v>9.3500000000000014</v>
      </c>
      <c r="AH123">
        <v>2</v>
      </c>
      <c r="AI123">
        <v>70336332</v>
      </c>
      <c r="AJ123">
        <v>127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>
      <c r="A124">
        <f>ROW(Source!A77)</f>
        <v>77</v>
      </c>
      <c r="B124">
        <v>70336336</v>
      </c>
      <c r="C124">
        <v>70336330</v>
      </c>
      <c r="D124">
        <v>69302396</v>
      </c>
      <c r="E124">
        <v>1075</v>
      </c>
      <c r="F124">
        <v>1</v>
      </c>
      <c r="G124">
        <v>1075</v>
      </c>
      <c r="H124">
        <v>3</v>
      </c>
      <c r="I124" t="s">
        <v>532</v>
      </c>
      <c r="J124" t="s">
        <v>4</v>
      </c>
      <c r="K124" t="s">
        <v>533</v>
      </c>
      <c r="L124">
        <v>1354</v>
      </c>
      <c r="N124">
        <v>1010</v>
      </c>
      <c r="O124" t="s">
        <v>134</v>
      </c>
      <c r="P124" t="s">
        <v>134</v>
      </c>
      <c r="Q124">
        <v>1</v>
      </c>
      <c r="X124">
        <v>10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 t="s">
        <v>25</v>
      </c>
      <c r="AG124">
        <v>10</v>
      </c>
      <c r="AH124">
        <v>3</v>
      </c>
      <c r="AI124">
        <v>-1</v>
      </c>
      <c r="AJ124" t="s">
        <v>4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>
      <c r="A125">
        <f>ROW(Source!A80)</f>
        <v>80</v>
      </c>
      <c r="B125">
        <v>70336342</v>
      </c>
      <c r="C125">
        <v>70336338</v>
      </c>
      <c r="D125">
        <v>69275358</v>
      </c>
      <c r="E125">
        <v>1075</v>
      </c>
      <c r="F125">
        <v>1</v>
      </c>
      <c r="G125">
        <v>1075</v>
      </c>
      <c r="H125">
        <v>1</v>
      </c>
      <c r="I125" t="s">
        <v>322</v>
      </c>
      <c r="J125" t="s">
        <v>4</v>
      </c>
      <c r="K125" t="s">
        <v>323</v>
      </c>
      <c r="L125">
        <v>1191</v>
      </c>
      <c r="N125">
        <v>1013</v>
      </c>
      <c r="O125" t="s">
        <v>324</v>
      </c>
      <c r="P125" t="s">
        <v>324</v>
      </c>
      <c r="Q125">
        <v>1</v>
      </c>
      <c r="X125">
        <v>13.4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1</v>
      </c>
      <c r="AF125" t="s">
        <v>26</v>
      </c>
      <c r="AG125">
        <v>14.740000000000002</v>
      </c>
      <c r="AH125">
        <v>2</v>
      </c>
      <c r="AI125">
        <v>70336339</v>
      </c>
      <c r="AJ125">
        <v>129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>
      <c r="A126">
        <f>ROW(Source!A80)</f>
        <v>80</v>
      </c>
      <c r="B126">
        <v>70336343</v>
      </c>
      <c r="C126">
        <v>70336338</v>
      </c>
      <c r="D126">
        <v>69364509</v>
      </c>
      <c r="E126">
        <v>1</v>
      </c>
      <c r="F126">
        <v>1</v>
      </c>
      <c r="G126">
        <v>1075</v>
      </c>
      <c r="H126">
        <v>2</v>
      </c>
      <c r="I126" t="s">
        <v>365</v>
      </c>
      <c r="J126" t="s">
        <v>366</v>
      </c>
      <c r="K126" t="s">
        <v>367</v>
      </c>
      <c r="L126">
        <v>1368</v>
      </c>
      <c r="N126">
        <v>1011</v>
      </c>
      <c r="O126" t="s">
        <v>328</v>
      </c>
      <c r="P126" t="s">
        <v>328</v>
      </c>
      <c r="Q126">
        <v>1</v>
      </c>
      <c r="X126">
        <v>0.03</v>
      </c>
      <c r="Y126">
        <v>0</v>
      </c>
      <c r="Z126">
        <v>83.1</v>
      </c>
      <c r="AA126">
        <v>12.62</v>
      </c>
      <c r="AB126">
        <v>0</v>
      </c>
      <c r="AC126">
        <v>0</v>
      </c>
      <c r="AD126">
        <v>1</v>
      </c>
      <c r="AE126">
        <v>0</v>
      </c>
      <c r="AF126" t="s">
        <v>26</v>
      </c>
      <c r="AG126">
        <v>3.3000000000000002E-2</v>
      </c>
      <c r="AH126">
        <v>2</v>
      </c>
      <c r="AI126">
        <v>70336340</v>
      </c>
      <c r="AJ126">
        <v>130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>
      <c r="A127">
        <f>ROW(Source!A80)</f>
        <v>80</v>
      </c>
      <c r="B127">
        <v>70336344</v>
      </c>
      <c r="C127">
        <v>70336338</v>
      </c>
      <c r="D127">
        <v>69309851</v>
      </c>
      <c r="E127">
        <v>1075</v>
      </c>
      <c r="F127">
        <v>1</v>
      </c>
      <c r="G127">
        <v>1075</v>
      </c>
      <c r="H127">
        <v>3</v>
      </c>
      <c r="I127" t="s">
        <v>534</v>
      </c>
      <c r="J127" t="s">
        <v>4</v>
      </c>
      <c r="K127" t="s">
        <v>535</v>
      </c>
      <c r="L127">
        <v>1354</v>
      </c>
      <c r="N127">
        <v>1010</v>
      </c>
      <c r="O127" t="s">
        <v>134</v>
      </c>
      <c r="P127" t="s">
        <v>134</v>
      </c>
      <c r="Q127">
        <v>1</v>
      </c>
      <c r="X127">
        <v>100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 t="s">
        <v>25</v>
      </c>
      <c r="AG127">
        <v>100</v>
      </c>
      <c r="AH127">
        <v>3</v>
      </c>
      <c r="AI127">
        <v>-1</v>
      </c>
      <c r="AJ127" t="s">
        <v>4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>
      <c r="A128">
        <f>ROW(Source!A81)</f>
        <v>81</v>
      </c>
      <c r="B128">
        <v>70336342</v>
      </c>
      <c r="C128">
        <v>70336338</v>
      </c>
      <c r="D128">
        <v>69275358</v>
      </c>
      <c r="E128">
        <v>1075</v>
      </c>
      <c r="F128">
        <v>1</v>
      </c>
      <c r="G128">
        <v>1075</v>
      </c>
      <c r="H128">
        <v>1</v>
      </c>
      <c r="I128" t="s">
        <v>322</v>
      </c>
      <c r="J128" t="s">
        <v>4</v>
      </c>
      <c r="K128" t="s">
        <v>323</v>
      </c>
      <c r="L128">
        <v>1191</v>
      </c>
      <c r="N128">
        <v>1013</v>
      </c>
      <c r="O128" t="s">
        <v>324</v>
      </c>
      <c r="P128" t="s">
        <v>324</v>
      </c>
      <c r="Q128">
        <v>1</v>
      </c>
      <c r="X128">
        <v>13.4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1</v>
      </c>
      <c r="AF128" t="s">
        <v>26</v>
      </c>
      <c r="AG128">
        <v>14.740000000000002</v>
      </c>
      <c r="AH128">
        <v>2</v>
      </c>
      <c r="AI128">
        <v>70336339</v>
      </c>
      <c r="AJ128">
        <v>132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>
      <c r="A129">
        <f>ROW(Source!A81)</f>
        <v>81</v>
      </c>
      <c r="B129">
        <v>70336343</v>
      </c>
      <c r="C129">
        <v>70336338</v>
      </c>
      <c r="D129">
        <v>69364509</v>
      </c>
      <c r="E129">
        <v>1</v>
      </c>
      <c r="F129">
        <v>1</v>
      </c>
      <c r="G129">
        <v>1075</v>
      </c>
      <c r="H129">
        <v>2</v>
      </c>
      <c r="I129" t="s">
        <v>365</v>
      </c>
      <c r="J129" t="s">
        <v>366</v>
      </c>
      <c r="K129" t="s">
        <v>367</v>
      </c>
      <c r="L129">
        <v>1368</v>
      </c>
      <c r="N129">
        <v>1011</v>
      </c>
      <c r="O129" t="s">
        <v>328</v>
      </c>
      <c r="P129" t="s">
        <v>328</v>
      </c>
      <c r="Q129">
        <v>1</v>
      </c>
      <c r="X129">
        <v>0.03</v>
      </c>
      <c r="Y129">
        <v>0</v>
      </c>
      <c r="Z129">
        <v>83.1</v>
      </c>
      <c r="AA129">
        <v>12.62</v>
      </c>
      <c r="AB129">
        <v>0</v>
      </c>
      <c r="AC129">
        <v>0</v>
      </c>
      <c r="AD129">
        <v>1</v>
      </c>
      <c r="AE129">
        <v>0</v>
      </c>
      <c r="AF129" t="s">
        <v>26</v>
      </c>
      <c r="AG129">
        <v>3.3000000000000002E-2</v>
      </c>
      <c r="AH129">
        <v>2</v>
      </c>
      <c r="AI129">
        <v>70336340</v>
      </c>
      <c r="AJ129">
        <v>133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>
      <c r="A130">
        <f>ROW(Source!A81)</f>
        <v>81</v>
      </c>
      <c r="B130">
        <v>70336344</v>
      </c>
      <c r="C130">
        <v>70336338</v>
      </c>
      <c r="D130">
        <v>69309851</v>
      </c>
      <c r="E130">
        <v>1075</v>
      </c>
      <c r="F130">
        <v>1</v>
      </c>
      <c r="G130">
        <v>1075</v>
      </c>
      <c r="H130">
        <v>3</v>
      </c>
      <c r="I130" t="s">
        <v>534</v>
      </c>
      <c r="J130" t="s">
        <v>4</v>
      </c>
      <c r="K130" t="s">
        <v>535</v>
      </c>
      <c r="L130">
        <v>1354</v>
      </c>
      <c r="N130">
        <v>1010</v>
      </c>
      <c r="O130" t="s">
        <v>134</v>
      </c>
      <c r="P130" t="s">
        <v>134</v>
      </c>
      <c r="Q130">
        <v>1</v>
      </c>
      <c r="X130">
        <v>100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 t="s">
        <v>25</v>
      </c>
      <c r="AG130">
        <v>100</v>
      </c>
      <c r="AH130">
        <v>3</v>
      </c>
      <c r="AI130">
        <v>-1</v>
      </c>
      <c r="AJ130" t="s">
        <v>4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>
      <c r="A131">
        <f>ROW(Source!A84)</f>
        <v>84</v>
      </c>
      <c r="B131">
        <v>70336355</v>
      </c>
      <c r="C131">
        <v>70336346</v>
      </c>
      <c r="D131">
        <v>69275358</v>
      </c>
      <c r="E131">
        <v>1075</v>
      </c>
      <c r="F131">
        <v>1</v>
      </c>
      <c r="G131">
        <v>1075</v>
      </c>
      <c r="H131">
        <v>1</v>
      </c>
      <c r="I131" t="s">
        <v>322</v>
      </c>
      <c r="J131" t="s">
        <v>4</v>
      </c>
      <c r="K131" t="s">
        <v>323</v>
      </c>
      <c r="L131">
        <v>1191</v>
      </c>
      <c r="N131">
        <v>1013</v>
      </c>
      <c r="O131" t="s">
        <v>324</v>
      </c>
      <c r="P131" t="s">
        <v>324</v>
      </c>
      <c r="Q131">
        <v>1</v>
      </c>
      <c r="X131">
        <v>87.6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1</v>
      </c>
      <c r="AF131" t="s">
        <v>4</v>
      </c>
      <c r="AG131">
        <v>87.6</v>
      </c>
      <c r="AH131">
        <v>2</v>
      </c>
      <c r="AI131">
        <v>70336347</v>
      </c>
      <c r="AJ131">
        <v>135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>
      <c r="A132">
        <f>ROW(Source!A84)</f>
        <v>84</v>
      </c>
      <c r="B132">
        <v>70336356</v>
      </c>
      <c r="C132">
        <v>70336346</v>
      </c>
      <c r="D132">
        <v>69364211</v>
      </c>
      <c r="E132">
        <v>1</v>
      </c>
      <c r="F132">
        <v>1</v>
      </c>
      <c r="G132">
        <v>1075</v>
      </c>
      <c r="H132">
        <v>2</v>
      </c>
      <c r="I132" t="s">
        <v>420</v>
      </c>
      <c r="J132" t="s">
        <v>421</v>
      </c>
      <c r="K132" t="s">
        <v>422</v>
      </c>
      <c r="L132">
        <v>1368</v>
      </c>
      <c r="N132">
        <v>1011</v>
      </c>
      <c r="O132" t="s">
        <v>328</v>
      </c>
      <c r="P132" t="s">
        <v>328</v>
      </c>
      <c r="Q132">
        <v>1</v>
      </c>
      <c r="X132">
        <v>23.7</v>
      </c>
      <c r="Y132">
        <v>0</v>
      </c>
      <c r="Z132">
        <v>7.11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4</v>
      </c>
      <c r="AG132">
        <v>23.7</v>
      </c>
      <c r="AH132">
        <v>2</v>
      </c>
      <c r="AI132">
        <v>70336348</v>
      </c>
      <c r="AJ132">
        <v>136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>
      <c r="A133">
        <f>ROW(Source!A84)</f>
        <v>84</v>
      </c>
      <c r="B133">
        <v>70336357</v>
      </c>
      <c r="C133">
        <v>70336346</v>
      </c>
      <c r="D133">
        <v>69364509</v>
      </c>
      <c r="E133">
        <v>1</v>
      </c>
      <c r="F133">
        <v>1</v>
      </c>
      <c r="G133">
        <v>1075</v>
      </c>
      <c r="H133">
        <v>2</v>
      </c>
      <c r="I133" t="s">
        <v>365</v>
      </c>
      <c r="J133" t="s">
        <v>366</v>
      </c>
      <c r="K133" t="s">
        <v>367</v>
      </c>
      <c r="L133">
        <v>1368</v>
      </c>
      <c r="N133">
        <v>1011</v>
      </c>
      <c r="O133" t="s">
        <v>328</v>
      </c>
      <c r="P133" t="s">
        <v>328</v>
      </c>
      <c r="Q133">
        <v>1</v>
      </c>
      <c r="X133">
        <v>1.93</v>
      </c>
      <c r="Y133">
        <v>0</v>
      </c>
      <c r="Z133">
        <v>83.1</v>
      </c>
      <c r="AA133">
        <v>12.62</v>
      </c>
      <c r="AB133">
        <v>0</v>
      </c>
      <c r="AC133">
        <v>0</v>
      </c>
      <c r="AD133">
        <v>1</v>
      </c>
      <c r="AE133">
        <v>0</v>
      </c>
      <c r="AF133" t="s">
        <v>4</v>
      </c>
      <c r="AG133">
        <v>1.93</v>
      </c>
      <c r="AH133">
        <v>2</v>
      </c>
      <c r="AI133">
        <v>70336349</v>
      </c>
      <c r="AJ133">
        <v>137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>
      <c r="A134">
        <f>ROW(Source!A84)</f>
        <v>84</v>
      </c>
      <c r="B134">
        <v>70336358</v>
      </c>
      <c r="C134">
        <v>70336346</v>
      </c>
      <c r="D134">
        <v>69334593</v>
      </c>
      <c r="E134">
        <v>1</v>
      </c>
      <c r="F134">
        <v>1</v>
      </c>
      <c r="G134">
        <v>1075</v>
      </c>
      <c r="H134">
        <v>3</v>
      </c>
      <c r="I134" t="s">
        <v>423</v>
      </c>
      <c r="J134" t="s">
        <v>424</v>
      </c>
      <c r="K134" t="s">
        <v>425</v>
      </c>
      <c r="L134">
        <v>1348</v>
      </c>
      <c r="N134">
        <v>1009</v>
      </c>
      <c r="O134" t="s">
        <v>94</v>
      </c>
      <c r="P134" t="s">
        <v>94</v>
      </c>
      <c r="Q134">
        <v>1000</v>
      </c>
      <c r="X134">
        <v>9.1199999999999996E-3</v>
      </c>
      <c r="Y134">
        <v>332.74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4</v>
      </c>
      <c r="AG134">
        <v>9.1199999999999996E-3</v>
      </c>
      <c r="AH134">
        <v>2</v>
      </c>
      <c r="AI134">
        <v>70336350</v>
      </c>
      <c r="AJ134">
        <v>138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>
      <c r="A135">
        <f>ROW(Source!A84)</f>
        <v>84</v>
      </c>
      <c r="B135">
        <v>70336359</v>
      </c>
      <c r="C135">
        <v>70336346</v>
      </c>
      <c r="D135">
        <v>69334884</v>
      </c>
      <c r="E135">
        <v>1</v>
      </c>
      <c r="F135">
        <v>1</v>
      </c>
      <c r="G135">
        <v>1075</v>
      </c>
      <c r="H135">
        <v>3</v>
      </c>
      <c r="I135" t="s">
        <v>426</v>
      </c>
      <c r="J135" t="s">
        <v>427</v>
      </c>
      <c r="K135" t="s">
        <v>428</v>
      </c>
      <c r="L135">
        <v>1348</v>
      </c>
      <c r="N135">
        <v>1009</v>
      </c>
      <c r="O135" t="s">
        <v>94</v>
      </c>
      <c r="P135" t="s">
        <v>94</v>
      </c>
      <c r="Q135">
        <v>1000</v>
      </c>
      <c r="X135">
        <v>2.99E-3</v>
      </c>
      <c r="Y135">
        <v>8596.85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4</v>
      </c>
      <c r="AG135">
        <v>2.99E-3</v>
      </c>
      <c r="AH135">
        <v>2</v>
      </c>
      <c r="AI135">
        <v>70336351</v>
      </c>
      <c r="AJ135">
        <v>139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>
      <c r="A136">
        <f>ROW(Source!A84)</f>
        <v>84</v>
      </c>
      <c r="B136">
        <v>70336360</v>
      </c>
      <c r="C136">
        <v>70336346</v>
      </c>
      <c r="D136">
        <v>69333842</v>
      </c>
      <c r="E136">
        <v>1</v>
      </c>
      <c r="F136">
        <v>1</v>
      </c>
      <c r="G136">
        <v>1075</v>
      </c>
      <c r="H136">
        <v>3</v>
      </c>
      <c r="I136" t="s">
        <v>429</v>
      </c>
      <c r="J136" t="s">
        <v>430</v>
      </c>
      <c r="K136" t="s">
        <v>431</v>
      </c>
      <c r="L136">
        <v>1354</v>
      </c>
      <c r="N136">
        <v>1010</v>
      </c>
      <c r="O136" t="s">
        <v>134</v>
      </c>
      <c r="P136" t="s">
        <v>134</v>
      </c>
      <c r="Q136">
        <v>1</v>
      </c>
      <c r="X136">
        <v>952</v>
      </c>
      <c r="Y136">
        <v>3.86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4</v>
      </c>
      <c r="AG136">
        <v>952</v>
      </c>
      <c r="AH136">
        <v>2</v>
      </c>
      <c r="AI136">
        <v>70336352</v>
      </c>
      <c r="AJ136">
        <v>140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>
      <c r="A137">
        <f>ROW(Source!A84)</f>
        <v>84</v>
      </c>
      <c r="B137">
        <v>70336361</v>
      </c>
      <c r="C137">
        <v>70336346</v>
      </c>
      <c r="D137">
        <v>69334017</v>
      </c>
      <c r="E137">
        <v>1</v>
      </c>
      <c r="F137">
        <v>1</v>
      </c>
      <c r="G137">
        <v>1075</v>
      </c>
      <c r="H137">
        <v>3</v>
      </c>
      <c r="I137" t="s">
        <v>432</v>
      </c>
      <c r="J137" t="s">
        <v>433</v>
      </c>
      <c r="K137" t="s">
        <v>434</v>
      </c>
      <c r="L137">
        <v>1348</v>
      </c>
      <c r="N137">
        <v>1009</v>
      </c>
      <c r="O137" t="s">
        <v>94</v>
      </c>
      <c r="P137" t="s">
        <v>94</v>
      </c>
      <c r="Q137">
        <v>1000</v>
      </c>
      <c r="X137">
        <v>1.1169999999999999E-2</v>
      </c>
      <c r="Y137">
        <v>11242.42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4</v>
      </c>
      <c r="AG137">
        <v>1.1169999999999999E-2</v>
      </c>
      <c r="AH137">
        <v>2</v>
      </c>
      <c r="AI137">
        <v>70336353</v>
      </c>
      <c r="AJ137">
        <v>141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>
      <c r="A138">
        <f>ROW(Source!A84)</f>
        <v>84</v>
      </c>
      <c r="B138">
        <v>70336362</v>
      </c>
      <c r="C138">
        <v>70336346</v>
      </c>
      <c r="D138">
        <v>69294369</v>
      </c>
      <c r="E138">
        <v>1075</v>
      </c>
      <c r="F138">
        <v>1</v>
      </c>
      <c r="G138">
        <v>1075</v>
      </c>
      <c r="H138">
        <v>3</v>
      </c>
      <c r="I138" t="s">
        <v>536</v>
      </c>
      <c r="J138" t="s">
        <v>4</v>
      </c>
      <c r="K138" t="s">
        <v>537</v>
      </c>
      <c r="L138">
        <v>1348</v>
      </c>
      <c r="N138">
        <v>1009</v>
      </c>
      <c r="O138" t="s">
        <v>94</v>
      </c>
      <c r="P138" t="s">
        <v>94</v>
      </c>
      <c r="Q138">
        <v>1000</v>
      </c>
      <c r="X138">
        <v>1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 t="s">
        <v>4</v>
      </c>
      <c r="AG138">
        <v>1</v>
      </c>
      <c r="AH138">
        <v>3</v>
      </c>
      <c r="AI138">
        <v>-1</v>
      </c>
      <c r="AJ138" t="s">
        <v>4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>
      <c r="A139">
        <f>ROW(Source!A85)</f>
        <v>85</v>
      </c>
      <c r="B139">
        <v>70336355</v>
      </c>
      <c r="C139">
        <v>70336346</v>
      </c>
      <c r="D139">
        <v>69275358</v>
      </c>
      <c r="E139">
        <v>1075</v>
      </c>
      <c r="F139">
        <v>1</v>
      </c>
      <c r="G139">
        <v>1075</v>
      </c>
      <c r="H139">
        <v>1</v>
      </c>
      <c r="I139" t="s">
        <v>322</v>
      </c>
      <c r="J139" t="s">
        <v>4</v>
      </c>
      <c r="K139" t="s">
        <v>323</v>
      </c>
      <c r="L139">
        <v>1191</v>
      </c>
      <c r="N139">
        <v>1013</v>
      </c>
      <c r="O139" t="s">
        <v>324</v>
      </c>
      <c r="P139" t="s">
        <v>324</v>
      </c>
      <c r="Q139">
        <v>1</v>
      </c>
      <c r="X139">
        <v>87.6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1</v>
      </c>
      <c r="AF139" t="s">
        <v>4</v>
      </c>
      <c r="AG139">
        <v>87.6</v>
      </c>
      <c r="AH139">
        <v>2</v>
      </c>
      <c r="AI139">
        <v>70336347</v>
      </c>
      <c r="AJ139">
        <v>143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>
      <c r="A140">
        <f>ROW(Source!A85)</f>
        <v>85</v>
      </c>
      <c r="B140">
        <v>70336356</v>
      </c>
      <c r="C140">
        <v>70336346</v>
      </c>
      <c r="D140">
        <v>69364211</v>
      </c>
      <c r="E140">
        <v>1</v>
      </c>
      <c r="F140">
        <v>1</v>
      </c>
      <c r="G140">
        <v>1075</v>
      </c>
      <c r="H140">
        <v>2</v>
      </c>
      <c r="I140" t="s">
        <v>420</v>
      </c>
      <c r="J140" t="s">
        <v>421</v>
      </c>
      <c r="K140" t="s">
        <v>422</v>
      </c>
      <c r="L140">
        <v>1368</v>
      </c>
      <c r="N140">
        <v>1011</v>
      </c>
      <c r="O140" t="s">
        <v>328</v>
      </c>
      <c r="P140" t="s">
        <v>328</v>
      </c>
      <c r="Q140">
        <v>1</v>
      </c>
      <c r="X140">
        <v>23.7</v>
      </c>
      <c r="Y140">
        <v>0</v>
      </c>
      <c r="Z140">
        <v>7.11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4</v>
      </c>
      <c r="AG140">
        <v>23.7</v>
      </c>
      <c r="AH140">
        <v>2</v>
      </c>
      <c r="AI140">
        <v>70336348</v>
      </c>
      <c r="AJ140">
        <v>144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>
      <c r="A141">
        <f>ROW(Source!A85)</f>
        <v>85</v>
      </c>
      <c r="B141">
        <v>70336357</v>
      </c>
      <c r="C141">
        <v>70336346</v>
      </c>
      <c r="D141">
        <v>69364509</v>
      </c>
      <c r="E141">
        <v>1</v>
      </c>
      <c r="F141">
        <v>1</v>
      </c>
      <c r="G141">
        <v>1075</v>
      </c>
      <c r="H141">
        <v>2</v>
      </c>
      <c r="I141" t="s">
        <v>365</v>
      </c>
      <c r="J141" t="s">
        <v>366</v>
      </c>
      <c r="K141" t="s">
        <v>367</v>
      </c>
      <c r="L141">
        <v>1368</v>
      </c>
      <c r="N141">
        <v>1011</v>
      </c>
      <c r="O141" t="s">
        <v>328</v>
      </c>
      <c r="P141" t="s">
        <v>328</v>
      </c>
      <c r="Q141">
        <v>1</v>
      </c>
      <c r="X141">
        <v>1.93</v>
      </c>
      <c r="Y141">
        <v>0</v>
      </c>
      <c r="Z141">
        <v>83.1</v>
      </c>
      <c r="AA141">
        <v>12.62</v>
      </c>
      <c r="AB141">
        <v>0</v>
      </c>
      <c r="AC141">
        <v>0</v>
      </c>
      <c r="AD141">
        <v>1</v>
      </c>
      <c r="AE141">
        <v>0</v>
      </c>
      <c r="AF141" t="s">
        <v>4</v>
      </c>
      <c r="AG141">
        <v>1.93</v>
      </c>
      <c r="AH141">
        <v>2</v>
      </c>
      <c r="AI141">
        <v>70336349</v>
      </c>
      <c r="AJ141">
        <v>145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>
      <c r="A142">
        <f>ROW(Source!A85)</f>
        <v>85</v>
      </c>
      <c r="B142">
        <v>70336358</v>
      </c>
      <c r="C142">
        <v>70336346</v>
      </c>
      <c r="D142">
        <v>69334593</v>
      </c>
      <c r="E142">
        <v>1</v>
      </c>
      <c r="F142">
        <v>1</v>
      </c>
      <c r="G142">
        <v>1075</v>
      </c>
      <c r="H142">
        <v>3</v>
      </c>
      <c r="I142" t="s">
        <v>423</v>
      </c>
      <c r="J142" t="s">
        <v>424</v>
      </c>
      <c r="K142" t="s">
        <v>425</v>
      </c>
      <c r="L142">
        <v>1348</v>
      </c>
      <c r="N142">
        <v>1009</v>
      </c>
      <c r="O142" t="s">
        <v>94</v>
      </c>
      <c r="P142" t="s">
        <v>94</v>
      </c>
      <c r="Q142">
        <v>1000</v>
      </c>
      <c r="X142">
        <v>9.1199999999999996E-3</v>
      </c>
      <c r="Y142">
        <v>332.74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4</v>
      </c>
      <c r="AG142">
        <v>9.1199999999999996E-3</v>
      </c>
      <c r="AH142">
        <v>2</v>
      </c>
      <c r="AI142">
        <v>70336350</v>
      </c>
      <c r="AJ142">
        <v>146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>
      <c r="A143">
        <f>ROW(Source!A85)</f>
        <v>85</v>
      </c>
      <c r="B143">
        <v>70336359</v>
      </c>
      <c r="C143">
        <v>70336346</v>
      </c>
      <c r="D143">
        <v>69334884</v>
      </c>
      <c r="E143">
        <v>1</v>
      </c>
      <c r="F143">
        <v>1</v>
      </c>
      <c r="G143">
        <v>1075</v>
      </c>
      <c r="H143">
        <v>3</v>
      </c>
      <c r="I143" t="s">
        <v>426</v>
      </c>
      <c r="J143" t="s">
        <v>427</v>
      </c>
      <c r="K143" t="s">
        <v>428</v>
      </c>
      <c r="L143">
        <v>1348</v>
      </c>
      <c r="N143">
        <v>1009</v>
      </c>
      <c r="O143" t="s">
        <v>94</v>
      </c>
      <c r="P143" t="s">
        <v>94</v>
      </c>
      <c r="Q143">
        <v>1000</v>
      </c>
      <c r="X143">
        <v>2.99E-3</v>
      </c>
      <c r="Y143">
        <v>8596.85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4</v>
      </c>
      <c r="AG143">
        <v>2.99E-3</v>
      </c>
      <c r="AH143">
        <v>2</v>
      </c>
      <c r="AI143">
        <v>70336351</v>
      </c>
      <c r="AJ143">
        <v>147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>
      <c r="A144">
        <f>ROW(Source!A85)</f>
        <v>85</v>
      </c>
      <c r="B144">
        <v>70336360</v>
      </c>
      <c r="C144">
        <v>70336346</v>
      </c>
      <c r="D144">
        <v>69333842</v>
      </c>
      <c r="E144">
        <v>1</v>
      </c>
      <c r="F144">
        <v>1</v>
      </c>
      <c r="G144">
        <v>1075</v>
      </c>
      <c r="H144">
        <v>3</v>
      </c>
      <c r="I144" t="s">
        <v>429</v>
      </c>
      <c r="J144" t="s">
        <v>430</v>
      </c>
      <c r="K144" t="s">
        <v>431</v>
      </c>
      <c r="L144">
        <v>1354</v>
      </c>
      <c r="N144">
        <v>1010</v>
      </c>
      <c r="O144" t="s">
        <v>134</v>
      </c>
      <c r="P144" t="s">
        <v>134</v>
      </c>
      <c r="Q144">
        <v>1</v>
      </c>
      <c r="X144">
        <v>952</v>
      </c>
      <c r="Y144">
        <v>3.86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4</v>
      </c>
      <c r="AG144">
        <v>952</v>
      </c>
      <c r="AH144">
        <v>2</v>
      </c>
      <c r="AI144">
        <v>70336352</v>
      </c>
      <c r="AJ144">
        <v>148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>
      <c r="A145">
        <f>ROW(Source!A85)</f>
        <v>85</v>
      </c>
      <c r="B145">
        <v>70336361</v>
      </c>
      <c r="C145">
        <v>70336346</v>
      </c>
      <c r="D145">
        <v>69334017</v>
      </c>
      <c r="E145">
        <v>1</v>
      </c>
      <c r="F145">
        <v>1</v>
      </c>
      <c r="G145">
        <v>1075</v>
      </c>
      <c r="H145">
        <v>3</v>
      </c>
      <c r="I145" t="s">
        <v>432</v>
      </c>
      <c r="J145" t="s">
        <v>433</v>
      </c>
      <c r="K145" t="s">
        <v>434</v>
      </c>
      <c r="L145">
        <v>1348</v>
      </c>
      <c r="N145">
        <v>1009</v>
      </c>
      <c r="O145" t="s">
        <v>94</v>
      </c>
      <c r="P145" t="s">
        <v>94</v>
      </c>
      <c r="Q145">
        <v>1000</v>
      </c>
      <c r="X145">
        <v>1.1169999999999999E-2</v>
      </c>
      <c r="Y145">
        <v>11242.42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4</v>
      </c>
      <c r="AG145">
        <v>1.1169999999999999E-2</v>
      </c>
      <c r="AH145">
        <v>2</v>
      </c>
      <c r="AI145">
        <v>70336353</v>
      </c>
      <c r="AJ145">
        <v>149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>
      <c r="A146">
        <f>ROW(Source!A85)</f>
        <v>85</v>
      </c>
      <c r="B146">
        <v>70336362</v>
      </c>
      <c r="C146">
        <v>70336346</v>
      </c>
      <c r="D146">
        <v>69294369</v>
      </c>
      <c r="E146">
        <v>1075</v>
      </c>
      <c r="F146">
        <v>1</v>
      </c>
      <c r="G146">
        <v>1075</v>
      </c>
      <c r="H146">
        <v>3</v>
      </c>
      <c r="I146" t="s">
        <v>536</v>
      </c>
      <c r="J146" t="s">
        <v>4</v>
      </c>
      <c r="K146" t="s">
        <v>537</v>
      </c>
      <c r="L146">
        <v>1348</v>
      </c>
      <c r="N146">
        <v>1009</v>
      </c>
      <c r="O146" t="s">
        <v>94</v>
      </c>
      <c r="P146" t="s">
        <v>94</v>
      </c>
      <c r="Q146">
        <v>1000</v>
      </c>
      <c r="X146">
        <v>1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 t="s">
        <v>4</v>
      </c>
      <c r="AG146">
        <v>1</v>
      </c>
      <c r="AH146">
        <v>3</v>
      </c>
      <c r="AI146">
        <v>-1</v>
      </c>
      <c r="AJ146" t="s">
        <v>4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>
      <c r="A147">
        <f>ROW(Source!A88)</f>
        <v>88</v>
      </c>
      <c r="B147">
        <v>70336372</v>
      </c>
      <c r="C147">
        <v>70336364</v>
      </c>
      <c r="D147">
        <v>69275358</v>
      </c>
      <c r="E147">
        <v>1075</v>
      </c>
      <c r="F147">
        <v>1</v>
      </c>
      <c r="G147">
        <v>1075</v>
      </c>
      <c r="H147">
        <v>1</v>
      </c>
      <c r="I147" t="s">
        <v>322</v>
      </c>
      <c r="J147" t="s">
        <v>4</v>
      </c>
      <c r="K147" t="s">
        <v>323</v>
      </c>
      <c r="L147">
        <v>1191</v>
      </c>
      <c r="N147">
        <v>1013</v>
      </c>
      <c r="O147" t="s">
        <v>324</v>
      </c>
      <c r="P147" t="s">
        <v>324</v>
      </c>
      <c r="Q147">
        <v>1</v>
      </c>
      <c r="X147">
        <v>5.31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1</v>
      </c>
      <c r="AF147" t="s">
        <v>4</v>
      </c>
      <c r="AG147">
        <v>5.31</v>
      </c>
      <c r="AH147">
        <v>2</v>
      </c>
      <c r="AI147">
        <v>70336365</v>
      </c>
      <c r="AJ147">
        <v>151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>
      <c r="A148">
        <f>ROW(Source!A88)</f>
        <v>88</v>
      </c>
      <c r="B148">
        <v>70336373</v>
      </c>
      <c r="C148">
        <v>70336364</v>
      </c>
      <c r="D148">
        <v>69364112</v>
      </c>
      <c r="E148">
        <v>1</v>
      </c>
      <c r="F148">
        <v>1</v>
      </c>
      <c r="G148">
        <v>1075</v>
      </c>
      <c r="H148">
        <v>2</v>
      </c>
      <c r="I148" t="s">
        <v>435</v>
      </c>
      <c r="J148" t="s">
        <v>436</v>
      </c>
      <c r="K148" t="s">
        <v>437</v>
      </c>
      <c r="L148">
        <v>1368</v>
      </c>
      <c r="N148">
        <v>1011</v>
      </c>
      <c r="O148" t="s">
        <v>328</v>
      </c>
      <c r="P148" t="s">
        <v>328</v>
      </c>
      <c r="Q148">
        <v>1</v>
      </c>
      <c r="X148">
        <v>1.1200000000000001</v>
      </c>
      <c r="Y148">
        <v>0</v>
      </c>
      <c r="Z148">
        <v>10.4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4</v>
      </c>
      <c r="AG148">
        <v>1.1200000000000001</v>
      </c>
      <c r="AH148">
        <v>2</v>
      </c>
      <c r="AI148">
        <v>70336366</v>
      </c>
      <c r="AJ148">
        <v>152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>
      <c r="A149">
        <f>ROW(Source!A88)</f>
        <v>88</v>
      </c>
      <c r="B149">
        <v>70336374</v>
      </c>
      <c r="C149">
        <v>70336364</v>
      </c>
      <c r="D149">
        <v>69364509</v>
      </c>
      <c r="E149">
        <v>1</v>
      </c>
      <c r="F149">
        <v>1</v>
      </c>
      <c r="G149">
        <v>1075</v>
      </c>
      <c r="H149">
        <v>2</v>
      </c>
      <c r="I149" t="s">
        <v>365</v>
      </c>
      <c r="J149" t="s">
        <v>366</v>
      </c>
      <c r="K149" t="s">
        <v>367</v>
      </c>
      <c r="L149">
        <v>1368</v>
      </c>
      <c r="N149">
        <v>1011</v>
      </c>
      <c r="O149" t="s">
        <v>328</v>
      </c>
      <c r="P149" t="s">
        <v>328</v>
      </c>
      <c r="Q149">
        <v>1</v>
      </c>
      <c r="X149">
        <v>0.01</v>
      </c>
      <c r="Y149">
        <v>0</v>
      </c>
      <c r="Z149">
        <v>83.1</v>
      </c>
      <c r="AA149">
        <v>12.62</v>
      </c>
      <c r="AB149">
        <v>0</v>
      </c>
      <c r="AC149">
        <v>0</v>
      </c>
      <c r="AD149">
        <v>1</v>
      </c>
      <c r="AE149">
        <v>0</v>
      </c>
      <c r="AF149" t="s">
        <v>4</v>
      </c>
      <c r="AG149">
        <v>0.01</v>
      </c>
      <c r="AH149">
        <v>2</v>
      </c>
      <c r="AI149">
        <v>70336367</v>
      </c>
      <c r="AJ149">
        <v>153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>
      <c r="A150">
        <f>ROW(Source!A88)</f>
        <v>88</v>
      </c>
      <c r="B150">
        <v>70336375</v>
      </c>
      <c r="C150">
        <v>70336364</v>
      </c>
      <c r="D150">
        <v>69363829</v>
      </c>
      <c r="E150">
        <v>1</v>
      </c>
      <c r="F150">
        <v>1</v>
      </c>
      <c r="G150">
        <v>1075</v>
      </c>
      <c r="H150">
        <v>2</v>
      </c>
      <c r="I150" t="s">
        <v>438</v>
      </c>
      <c r="J150" t="s">
        <v>439</v>
      </c>
      <c r="K150" t="s">
        <v>440</v>
      </c>
      <c r="L150">
        <v>1368</v>
      </c>
      <c r="N150">
        <v>1011</v>
      </c>
      <c r="O150" t="s">
        <v>328</v>
      </c>
      <c r="P150" t="s">
        <v>328</v>
      </c>
      <c r="Q150">
        <v>1</v>
      </c>
      <c r="X150">
        <v>0.01</v>
      </c>
      <c r="Y150">
        <v>0</v>
      </c>
      <c r="Z150">
        <v>114.83</v>
      </c>
      <c r="AA150">
        <v>12.62</v>
      </c>
      <c r="AB150">
        <v>0</v>
      </c>
      <c r="AC150">
        <v>0</v>
      </c>
      <c r="AD150">
        <v>1</v>
      </c>
      <c r="AE150">
        <v>0</v>
      </c>
      <c r="AF150" t="s">
        <v>4</v>
      </c>
      <c r="AG150">
        <v>0.01</v>
      </c>
      <c r="AH150">
        <v>2</v>
      </c>
      <c r="AI150">
        <v>70336368</v>
      </c>
      <c r="AJ150">
        <v>154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>
      <c r="A151">
        <f>ROW(Source!A88)</f>
        <v>88</v>
      </c>
      <c r="B151">
        <v>70336376</v>
      </c>
      <c r="C151">
        <v>70336364</v>
      </c>
      <c r="D151">
        <v>69363841</v>
      </c>
      <c r="E151">
        <v>1</v>
      </c>
      <c r="F151">
        <v>1</v>
      </c>
      <c r="G151">
        <v>1075</v>
      </c>
      <c r="H151">
        <v>2</v>
      </c>
      <c r="I151" t="s">
        <v>441</v>
      </c>
      <c r="J151" t="s">
        <v>442</v>
      </c>
      <c r="K151" t="s">
        <v>443</v>
      </c>
      <c r="L151">
        <v>1368</v>
      </c>
      <c r="N151">
        <v>1011</v>
      </c>
      <c r="O151" t="s">
        <v>328</v>
      </c>
      <c r="P151" t="s">
        <v>328</v>
      </c>
      <c r="Q151">
        <v>1</v>
      </c>
      <c r="X151">
        <v>0.01</v>
      </c>
      <c r="Y151">
        <v>0</v>
      </c>
      <c r="Z151">
        <v>0.77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4</v>
      </c>
      <c r="AG151">
        <v>0.01</v>
      </c>
      <c r="AH151">
        <v>2</v>
      </c>
      <c r="AI151">
        <v>70336369</v>
      </c>
      <c r="AJ151">
        <v>155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>
      <c r="A152">
        <f>ROW(Source!A88)</f>
        <v>88</v>
      </c>
      <c r="B152">
        <v>70336377</v>
      </c>
      <c r="C152">
        <v>70336364</v>
      </c>
      <c r="D152">
        <v>69334015</v>
      </c>
      <c r="E152">
        <v>1</v>
      </c>
      <c r="F152">
        <v>1</v>
      </c>
      <c r="G152">
        <v>1075</v>
      </c>
      <c r="H152">
        <v>3</v>
      </c>
      <c r="I152" t="s">
        <v>444</v>
      </c>
      <c r="J152" t="s">
        <v>445</v>
      </c>
      <c r="K152" t="s">
        <v>446</v>
      </c>
      <c r="L152">
        <v>1348</v>
      </c>
      <c r="N152">
        <v>1009</v>
      </c>
      <c r="O152" t="s">
        <v>94</v>
      </c>
      <c r="P152" t="s">
        <v>94</v>
      </c>
      <c r="Q152">
        <v>1000</v>
      </c>
      <c r="X152">
        <v>1.5E-3</v>
      </c>
      <c r="Y152">
        <v>6303.6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4</v>
      </c>
      <c r="AG152">
        <v>1.5E-3</v>
      </c>
      <c r="AH152">
        <v>2</v>
      </c>
      <c r="AI152">
        <v>70336371</v>
      </c>
      <c r="AJ152">
        <v>157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>
      <c r="A153">
        <f>ROW(Source!A88)</f>
        <v>88</v>
      </c>
      <c r="B153">
        <v>70336378</v>
      </c>
      <c r="C153">
        <v>70336364</v>
      </c>
      <c r="D153">
        <v>69291429</v>
      </c>
      <c r="E153">
        <v>1075</v>
      </c>
      <c r="F153">
        <v>1</v>
      </c>
      <c r="G153">
        <v>1075</v>
      </c>
      <c r="H153">
        <v>3</v>
      </c>
      <c r="I153" t="s">
        <v>538</v>
      </c>
      <c r="J153" t="s">
        <v>4</v>
      </c>
      <c r="K153" t="s">
        <v>539</v>
      </c>
      <c r="L153">
        <v>1348</v>
      </c>
      <c r="N153">
        <v>1009</v>
      </c>
      <c r="O153" t="s">
        <v>94</v>
      </c>
      <c r="P153" t="s">
        <v>94</v>
      </c>
      <c r="Q153">
        <v>1000</v>
      </c>
      <c r="X153">
        <v>8.9999999999999993E-3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 t="s">
        <v>4</v>
      </c>
      <c r="AG153">
        <v>8.9999999999999993E-3</v>
      </c>
      <c r="AH153">
        <v>3</v>
      </c>
      <c r="AI153">
        <v>-1</v>
      </c>
      <c r="AJ153" t="s">
        <v>4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>
      <c r="A154">
        <f>ROW(Source!A89)</f>
        <v>89</v>
      </c>
      <c r="B154">
        <v>70336372</v>
      </c>
      <c r="C154">
        <v>70336364</v>
      </c>
      <c r="D154">
        <v>69275358</v>
      </c>
      <c r="E154">
        <v>1075</v>
      </c>
      <c r="F154">
        <v>1</v>
      </c>
      <c r="G154">
        <v>1075</v>
      </c>
      <c r="H154">
        <v>1</v>
      </c>
      <c r="I154" t="s">
        <v>322</v>
      </c>
      <c r="J154" t="s">
        <v>4</v>
      </c>
      <c r="K154" t="s">
        <v>323</v>
      </c>
      <c r="L154">
        <v>1191</v>
      </c>
      <c r="N154">
        <v>1013</v>
      </c>
      <c r="O154" t="s">
        <v>324</v>
      </c>
      <c r="P154" t="s">
        <v>324</v>
      </c>
      <c r="Q154">
        <v>1</v>
      </c>
      <c r="X154">
        <v>5.31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1</v>
      </c>
      <c r="AF154" t="s">
        <v>4</v>
      </c>
      <c r="AG154">
        <v>5.31</v>
      </c>
      <c r="AH154">
        <v>2</v>
      </c>
      <c r="AI154">
        <v>70336365</v>
      </c>
      <c r="AJ154">
        <v>158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>
      <c r="A155">
        <f>ROW(Source!A89)</f>
        <v>89</v>
      </c>
      <c r="B155">
        <v>70336373</v>
      </c>
      <c r="C155">
        <v>70336364</v>
      </c>
      <c r="D155">
        <v>69364112</v>
      </c>
      <c r="E155">
        <v>1</v>
      </c>
      <c r="F155">
        <v>1</v>
      </c>
      <c r="G155">
        <v>1075</v>
      </c>
      <c r="H155">
        <v>2</v>
      </c>
      <c r="I155" t="s">
        <v>435</v>
      </c>
      <c r="J155" t="s">
        <v>436</v>
      </c>
      <c r="K155" t="s">
        <v>437</v>
      </c>
      <c r="L155">
        <v>1368</v>
      </c>
      <c r="N155">
        <v>1011</v>
      </c>
      <c r="O155" t="s">
        <v>328</v>
      </c>
      <c r="P155" t="s">
        <v>328</v>
      </c>
      <c r="Q155">
        <v>1</v>
      </c>
      <c r="X155">
        <v>1.1200000000000001</v>
      </c>
      <c r="Y155">
        <v>0</v>
      </c>
      <c r="Z155">
        <v>10.4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4</v>
      </c>
      <c r="AG155">
        <v>1.1200000000000001</v>
      </c>
      <c r="AH155">
        <v>2</v>
      </c>
      <c r="AI155">
        <v>70336366</v>
      </c>
      <c r="AJ155">
        <v>159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>
      <c r="A156">
        <f>ROW(Source!A89)</f>
        <v>89</v>
      </c>
      <c r="B156">
        <v>70336374</v>
      </c>
      <c r="C156">
        <v>70336364</v>
      </c>
      <c r="D156">
        <v>69364509</v>
      </c>
      <c r="E156">
        <v>1</v>
      </c>
      <c r="F156">
        <v>1</v>
      </c>
      <c r="G156">
        <v>1075</v>
      </c>
      <c r="H156">
        <v>2</v>
      </c>
      <c r="I156" t="s">
        <v>365</v>
      </c>
      <c r="J156" t="s">
        <v>366</v>
      </c>
      <c r="K156" t="s">
        <v>367</v>
      </c>
      <c r="L156">
        <v>1368</v>
      </c>
      <c r="N156">
        <v>1011</v>
      </c>
      <c r="O156" t="s">
        <v>328</v>
      </c>
      <c r="P156" t="s">
        <v>328</v>
      </c>
      <c r="Q156">
        <v>1</v>
      </c>
      <c r="X156">
        <v>0.01</v>
      </c>
      <c r="Y156">
        <v>0</v>
      </c>
      <c r="Z156">
        <v>83.1</v>
      </c>
      <c r="AA156">
        <v>12.62</v>
      </c>
      <c r="AB156">
        <v>0</v>
      </c>
      <c r="AC156">
        <v>0</v>
      </c>
      <c r="AD156">
        <v>1</v>
      </c>
      <c r="AE156">
        <v>0</v>
      </c>
      <c r="AF156" t="s">
        <v>4</v>
      </c>
      <c r="AG156">
        <v>0.01</v>
      </c>
      <c r="AH156">
        <v>2</v>
      </c>
      <c r="AI156">
        <v>70336367</v>
      </c>
      <c r="AJ156">
        <v>160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>
      <c r="A157">
        <f>ROW(Source!A89)</f>
        <v>89</v>
      </c>
      <c r="B157">
        <v>70336375</v>
      </c>
      <c r="C157">
        <v>70336364</v>
      </c>
      <c r="D157">
        <v>69363829</v>
      </c>
      <c r="E157">
        <v>1</v>
      </c>
      <c r="F157">
        <v>1</v>
      </c>
      <c r="G157">
        <v>1075</v>
      </c>
      <c r="H157">
        <v>2</v>
      </c>
      <c r="I157" t="s">
        <v>438</v>
      </c>
      <c r="J157" t="s">
        <v>439</v>
      </c>
      <c r="K157" t="s">
        <v>440</v>
      </c>
      <c r="L157">
        <v>1368</v>
      </c>
      <c r="N157">
        <v>1011</v>
      </c>
      <c r="O157" t="s">
        <v>328</v>
      </c>
      <c r="P157" t="s">
        <v>328</v>
      </c>
      <c r="Q157">
        <v>1</v>
      </c>
      <c r="X157">
        <v>0.01</v>
      </c>
      <c r="Y157">
        <v>0</v>
      </c>
      <c r="Z157">
        <v>114.83</v>
      </c>
      <c r="AA157">
        <v>12.62</v>
      </c>
      <c r="AB157">
        <v>0</v>
      </c>
      <c r="AC157">
        <v>0</v>
      </c>
      <c r="AD157">
        <v>1</v>
      </c>
      <c r="AE157">
        <v>0</v>
      </c>
      <c r="AF157" t="s">
        <v>4</v>
      </c>
      <c r="AG157">
        <v>0.01</v>
      </c>
      <c r="AH157">
        <v>2</v>
      </c>
      <c r="AI157">
        <v>70336368</v>
      </c>
      <c r="AJ157">
        <v>161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>
      <c r="A158">
        <f>ROW(Source!A89)</f>
        <v>89</v>
      </c>
      <c r="B158">
        <v>70336376</v>
      </c>
      <c r="C158">
        <v>70336364</v>
      </c>
      <c r="D158">
        <v>69363841</v>
      </c>
      <c r="E158">
        <v>1</v>
      </c>
      <c r="F158">
        <v>1</v>
      </c>
      <c r="G158">
        <v>1075</v>
      </c>
      <c r="H158">
        <v>2</v>
      </c>
      <c r="I158" t="s">
        <v>441</v>
      </c>
      <c r="J158" t="s">
        <v>442</v>
      </c>
      <c r="K158" t="s">
        <v>443</v>
      </c>
      <c r="L158">
        <v>1368</v>
      </c>
      <c r="N158">
        <v>1011</v>
      </c>
      <c r="O158" t="s">
        <v>328</v>
      </c>
      <c r="P158" t="s">
        <v>328</v>
      </c>
      <c r="Q158">
        <v>1</v>
      </c>
      <c r="X158">
        <v>0.01</v>
      </c>
      <c r="Y158">
        <v>0</v>
      </c>
      <c r="Z158">
        <v>0.77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4</v>
      </c>
      <c r="AG158">
        <v>0.01</v>
      </c>
      <c r="AH158">
        <v>2</v>
      </c>
      <c r="AI158">
        <v>70336369</v>
      </c>
      <c r="AJ158">
        <v>162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>
      <c r="A159">
        <f>ROW(Source!A89)</f>
        <v>89</v>
      </c>
      <c r="B159">
        <v>70336377</v>
      </c>
      <c r="C159">
        <v>70336364</v>
      </c>
      <c r="D159">
        <v>69334015</v>
      </c>
      <c r="E159">
        <v>1</v>
      </c>
      <c r="F159">
        <v>1</v>
      </c>
      <c r="G159">
        <v>1075</v>
      </c>
      <c r="H159">
        <v>3</v>
      </c>
      <c r="I159" t="s">
        <v>444</v>
      </c>
      <c r="J159" t="s">
        <v>445</v>
      </c>
      <c r="K159" t="s">
        <v>446</v>
      </c>
      <c r="L159">
        <v>1348</v>
      </c>
      <c r="N159">
        <v>1009</v>
      </c>
      <c r="O159" t="s">
        <v>94</v>
      </c>
      <c r="P159" t="s">
        <v>94</v>
      </c>
      <c r="Q159">
        <v>1000</v>
      </c>
      <c r="X159">
        <v>1.5E-3</v>
      </c>
      <c r="Y159">
        <v>6303.6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4</v>
      </c>
      <c r="AG159">
        <v>1.5E-3</v>
      </c>
      <c r="AH159">
        <v>2</v>
      </c>
      <c r="AI159">
        <v>70336371</v>
      </c>
      <c r="AJ159">
        <v>164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>
      <c r="A160">
        <f>ROW(Source!A89)</f>
        <v>89</v>
      </c>
      <c r="B160">
        <v>70336378</v>
      </c>
      <c r="C160">
        <v>70336364</v>
      </c>
      <c r="D160">
        <v>69291429</v>
      </c>
      <c r="E160">
        <v>1075</v>
      </c>
      <c r="F160">
        <v>1</v>
      </c>
      <c r="G160">
        <v>1075</v>
      </c>
      <c r="H160">
        <v>3</v>
      </c>
      <c r="I160" t="s">
        <v>538</v>
      </c>
      <c r="J160" t="s">
        <v>4</v>
      </c>
      <c r="K160" t="s">
        <v>539</v>
      </c>
      <c r="L160">
        <v>1348</v>
      </c>
      <c r="N160">
        <v>1009</v>
      </c>
      <c r="O160" t="s">
        <v>94</v>
      </c>
      <c r="P160" t="s">
        <v>94</v>
      </c>
      <c r="Q160">
        <v>1000</v>
      </c>
      <c r="X160">
        <v>8.9999999999999993E-3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 t="s">
        <v>4</v>
      </c>
      <c r="AG160">
        <v>8.9999999999999993E-3</v>
      </c>
      <c r="AH160">
        <v>3</v>
      </c>
      <c r="AI160">
        <v>-1</v>
      </c>
      <c r="AJ160" t="s">
        <v>4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>
      <c r="A161">
        <f>ROW(Source!A92)</f>
        <v>92</v>
      </c>
      <c r="B161">
        <v>70336388</v>
      </c>
      <c r="C161">
        <v>70336380</v>
      </c>
      <c r="D161">
        <v>69275358</v>
      </c>
      <c r="E161">
        <v>1075</v>
      </c>
      <c r="F161">
        <v>1</v>
      </c>
      <c r="G161">
        <v>1075</v>
      </c>
      <c r="H161">
        <v>1</v>
      </c>
      <c r="I161" t="s">
        <v>322</v>
      </c>
      <c r="J161" t="s">
        <v>4</v>
      </c>
      <c r="K161" t="s">
        <v>323</v>
      </c>
      <c r="L161">
        <v>1191</v>
      </c>
      <c r="N161">
        <v>1013</v>
      </c>
      <c r="O161" t="s">
        <v>324</v>
      </c>
      <c r="P161" t="s">
        <v>324</v>
      </c>
      <c r="Q161">
        <v>1</v>
      </c>
      <c r="X161">
        <v>2.4300000000000002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1</v>
      </c>
      <c r="AF161" t="s">
        <v>4</v>
      </c>
      <c r="AG161">
        <v>2.4300000000000002</v>
      </c>
      <c r="AH161">
        <v>2</v>
      </c>
      <c r="AI161">
        <v>70336381</v>
      </c>
      <c r="AJ161">
        <v>165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>
      <c r="A162">
        <f>ROW(Source!A92)</f>
        <v>92</v>
      </c>
      <c r="B162">
        <v>70336389</v>
      </c>
      <c r="C162">
        <v>70336380</v>
      </c>
      <c r="D162">
        <v>69364112</v>
      </c>
      <c r="E162">
        <v>1</v>
      </c>
      <c r="F162">
        <v>1</v>
      </c>
      <c r="G162">
        <v>1075</v>
      </c>
      <c r="H162">
        <v>2</v>
      </c>
      <c r="I162" t="s">
        <v>435</v>
      </c>
      <c r="J162" t="s">
        <v>436</v>
      </c>
      <c r="K162" t="s">
        <v>437</v>
      </c>
      <c r="L162">
        <v>1368</v>
      </c>
      <c r="N162">
        <v>1011</v>
      </c>
      <c r="O162" t="s">
        <v>328</v>
      </c>
      <c r="P162" t="s">
        <v>328</v>
      </c>
      <c r="Q162">
        <v>1</v>
      </c>
      <c r="X162">
        <v>0.65</v>
      </c>
      <c r="Y162">
        <v>0</v>
      </c>
      <c r="Z162">
        <v>10.4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4</v>
      </c>
      <c r="AG162">
        <v>0.65</v>
      </c>
      <c r="AH162">
        <v>2</v>
      </c>
      <c r="AI162">
        <v>70336382</v>
      </c>
      <c r="AJ162">
        <v>166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>
      <c r="A163">
        <f>ROW(Source!A92)</f>
        <v>92</v>
      </c>
      <c r="B163">
        <v>70336390</v>
      </c>
      <c r="C163">
        <v>70336380</v>
      </c>
      <c r="D163">
        <v>69364509</v>
      </c>
      <c r="E163">
        <v>1</v>
      </c>
      <c r="F163">
        <v>1</v>
      </c>
      <c r="G163">
        <v>1075</v>
      </c>
      <c r="H163">
        <v>2</v>
      </c>
      <c r="I163" t="s">
        <v>365</v>
      </c>
      <c r="J163" t="s">
        <v>366</v>
      </c>
      <c r="K163" t="s">
        <v>367</v>
      </c>
      <c r="L163">
        <v>1368</v>
      </c>
      <c r="N163">
        <v>1011</v>
      </c>
      <c r="O163" t="s">
        <v>328</v>
      </c>
      <c r="P163" t="s">
        <v>328</v>
      </c>
      <c r="Q163">
        <v>1</v>
      </c>
      <c r="X163">
        <v>0.01</v>
      </c>
      <c r="Y163">
        <v>0</v>
      </c>
      <c r="Z163">
        <v>83.1</v>
      </c>
      <c r="AA163">
        <v>12.62</v>
      </c>
      <c r="AB163">
        <v>0</v>
      </c>
      <c r="AC163">
        <v>0</v>
      </c>
      <c r="AD163">
        <v>1</v>
      </c>
      <c r="AE163">
        <v>0</v>
      </c>
      <c r="AF163" t="s">
        <v>4</v>
      </c>
      <c r="AG163">
        <v>0.01</v>
      </c>
      <c r="AH163">
        <v>2</v>
      </c>
      <c r="AI163">
        <v>70336383</v>
      </c>
      <c r="AJ163">
        <v>167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>
      <c r="A164">
        <f>ROW(Source!A92)</f>
        <v>92</v>
      </c>
      <c r="B164">
        <v>70336391</v>
      </c>
      <c r="C164">
        <v>70336380</v>
      </c>
      <c r="D164">
        <v>69363829</v>
      </c>
      <c r="E164">
        <v>1</v>
      </c>
      <c r="F164">
        <v>1</v>
      </c>
      <c r="G164">
        <v>1075</v>
      </c>
      <c r="H164">
        <v>2</v>
      </c>
      <c r="I164" t="s">
        <v>438</v>
      </c>
      <c r="J164" t="s">
        <v>439</v>
      </c>
      <c r="K164" t="s">
        <v>440</v>
      </c>
      <c r="L164">
        <v>1368</v>
      </c>
      <c r="N164">
        <v>1011</v>
      </c>
      <c r="O164" t="s">
        <v>328</v>
      </c>
      <c r="P164" t="s">
        <v>328</v>
      </c>
      <c r="Q164">
        <v>1</v>
      </c>
      <c r="X164">
        <v>0.01</v>
      </c>
      <c r="Y164">
        <v>0</v>
      </c>
      <c r="Z164">
        <v>114.83</v>
      </c>
      <c r="AA164">
        <v>12.62</v>
      </c>
      <c r="AB164">
        <v>0</v>
      </c>
      <c r="AC164">
        <v>0</v>
      </c>
      <c r="AD164">
        <v>1</v>
      </c>
      <c r="AE164">
        <v>0</v>
      </c>
      <c r="AF164" t="s">
        <v>4</v>
      </c>
      <c r="AG164">
        <v>0.01</v>
      </c>
      <c r="AH164">
        <v>2</v>
      </c>
      <c r="AI164">
        <v>70336384</v>
      </c>
      <c r="AJ164">
        <v>168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>
      <c r="A165">
        <f>ROW(Source!A92)</f>
        <v>92</v>
      </c>
      <c r="B165">
        <v>70336392</v>
      </c>
      <c r="C165">
        <v>70336380</v>
      </c>
      <c r="D165">
        <v>69363841</v>
      </c>
      <c r="E165">
        <v>1</v>
      </c>
      <c r="F165">
        <v>1</v>
      </c>
      <c r="G165">
        <v>1075</v>
      </c>
      <c r="H165">
        <v>2</v>
      </c>
      <c r="I165" t="s">
        <v>441</v>
      </c>
      <c r="J165" t="s">
        <v>442</v>
      </c>
      <c r="K165" t="s">
        <v>443</v>
      </c>
      <c r="L165">
        <v>1368</v>
      </c>
      <c r="N165">
        <v>1011</v>
      </c>
      <c r="O165" t="s">
        <v>328</v>
      </c>
      <c r="P165" t="s">
        <v>328</v>
      </c>
      <c r="Q165">
        <v>1</v>
      </c>
      <c r="X165">
        <v>0.01</v>
      </c>
      <c r="Y165">
        <v>0</v>
      </c>
      <c r="Z165">
        <v>0.77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4</v>
      </c>
      <c r="AG165">
        <v>0.01</v>
      </c>
      <c r="AH165">
        <v>2</v>
      </c>
      <c r="AI165">
        <v>70336385</v>
      </c>
      <c r="AJ165">
        <v>169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>
      <c r="A166">
        <f>ROW(Source!A92)</f>
        <v>92</v>
      </c>
      <c r="B166">
        <v>70336393</v>
      </c>
      <c r="C166">
        <v>70336380</v>
      </c>
      <c r="D166">
        <v>69334015</v>
      </c>
      <c r="E166">
        <v>1</v>
      </c>
      <c r="F166">
        <v>1</v>
      </c>
      <c r="G166">
        <v>1075</v>
      </c>
      <c r="H166">
        <v>3</v>
      </c>
      <c r="I166" t="s">
        <v>444</v>
      </c>
      <c r="J166" t="s">
        <v>445</v>
      </c>
      <c r="K166" t="s">
        <v>446</v>
      </c>
      <c r="L166">
        <v>1348</v>
      </c>
      <c r="N166">
        <v>1009</v>
      </c>
      <c r="O166" t="s">
        <v>94</v>
      </c>
      <c r="P166" t="s">
        <v>94</v>
      </c>
      <c r="Q166">
        <v>1000</v>
      </c>
      <c r="X166">
        <v>4.0000000000000001E-3</v>
      </c>
      <c r="Y166">
        <v>6303.6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4</v>
      </c>
      <c r="AG166">
        <v>4.0000000000000001E-3</v>
      </c>
      <c r="AH166">
        <v>2</v>
      </c>
      <c r="AI166">
        <v>70336387</v>
      </c>
      <c r="AJ166">
        <v>171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>
      <c r="A167">
        <f>ROW(Source!A92)</f>
        <v>92</v>
      </c>
      <c r="B167">
        <v>70336394</v>
      </c>
      <c r="C167">
        <v>70336380</v>
      </c>
      <c r="D167">
        <v>69291489</v>
      </c>
      <c r="E167">
        <v>1075</v>
      </c>
      <c r="F167">
        <v>1</v>
      </c>
      <c r="G167">
        <v>1075</v>
      </c>
      <c r="H167">
        <v>3</v>
      </c>
      <c r="I167" t="s">
        <v>540</v>
      </c>
      <c r="J167" t="s">
        <v>4</v>
      </c>
      <c r="K167" t="s">
        <v>541</v>
      </c>
      <c r="L167">
        <v>1346</v>
      </c>
      <c r="N167">
        <v>1009</v>
      </c>
      <c r="O167" t="s">
        <v>170</v>
      </c>
      <c r="P167" t="s">
        <v>170</v>
      </c>
      <c r="Q167">
        <v>1</v>
      </c>
      <c r="X167">
        <v>19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 t="s">
        <v>4</v>
      </c>
      <c r="AG167">
        <v>19</v>
      </c>
      <c r="AH167">
        <v>3</v>
      </c>
      <c r="AI167">
        <v>-1</v>
      </c>
      <c r="AJ167" t="s">
        <v>4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>
      <c r="A168">
        <f>ROW(Source!A93)</f>
        <v>93</v>
      </c>
      <c r="B168">
        <v>70336388</v>
      </c>
      <c r="C168">
        <v>70336380</v>
      </c>
      <c r="D168">
        <v>69275358</v>
      </c>
      <c r="E168">
        <v>1075</v>
      </c>
      <c r="F168">
        <v>1</v>
      </c>
      <c r="G168">
        <v>1075</v>
      </c>
      <c r="H168">
        <v>1</v>
      </c>
      <c r="I168" t="s">
        <v>322</v>
      </c>
      <c r="J168" t="s">
        <v>4</v>
      </c>
      <c r="K168" t="s">
        <v>323</v>
      </c>
      <c r="L168">
        <v>1191</v>
      </c>
      <c r="N168">
        <v>1013</v>
      </c>
      <c r="O168" t="s">
        <v>324</v>
      </c>
      <c r="P168" t="s">
        <v>324</v>
      </c>
      <c r="Q168">
        <v>1</v>
      </c>
      <c r="X168">
        <v>2.4300000000000002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1</v>
      </c>
      <c r="AF168" t="s">
        <v>4</v>
      </c>
      <c r="AG168">
        <v>2.4300000000000002</v>
      </c>
      <c r="AH168">
        <v>2</v>
      </c>
      <c r="AI168">
        <v>70336381</v>
      </c>
      <c r="AJ168">
        <v>172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>
      <c r="A169">
        <f>ROW(Source!A93)</f>
        <v>93</v>
      </c>
      <c r="B169">
        <v>70336389</v>
      </c>
      <c r="C169">
        <v>70336380</v>
      </c>
      <c r="D169">
        <v>69364112</v>
      </c>
      <c r="E169">
        <v>1</v>
      </c>
      <c r="F169">
        <v>1</v>
      </c>
      <c r="G169">
        <v>1075</v>
      </c>
      <c r="H169">
        <v>2</v>
      </c>
      <c r="I169" t="s">
        <v>435</v>
      </c>
      <c r="J169" t="s">
        <v>436</v>
      </c>
      <c r="K169" t="s">
        <v>437</v>
      </c>
      <c r="L169">
        <v>1368</v>
      </c>
      <c r="N169">
        <v>1011</v>
      </c>
      <c r="O169" t="s">
        <v>328</v>
      </c>
      <c r="P169" t="s">
        <v>328</v>
      </c>
      <c r="Q169">
        <v>1</v>
      </c>
      <c r="X169">
        <v>0.65</v>
      </c>
      <c r="Y169">
        <v>0</v>
      </c>
      <c r="Z169">
        <v>10.4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4</v>
      </c>
      <c r="AG169">
        <v>0.65</v>
      </c>
      <c r="AH169">
        <v>2</v>
      </c>
      <c r="AI169">
        <v>70336382</v>
      </c>
      <c r="AJ169">
        <v>173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>
      <c r="A170">
        <f>ROW(Source!A93)</f>
        <v>93</v>
      </c>
      <c r="B170">
        <v>70336390</v>
      </c>
      <c r="C170">
        <v>70336380</v>
      </c>
      <c r="D170">
        <v>69364509</v>
      </c>
      <c r="E170">
        <v>1</v>
      </c>
      <c r="F170">
        <v>1</v>
      </c>
      <c r="G170">
        <v>1075</v>
      </c>
      <c r="H170">
        <v>2</v>
      </c>
      <c r="I170" t="s">
        <v>365</v>
      </c>
      <c r="J170" t="s">
        <v>366</v>
      </c>
      <c r="K170" t="s">
        <v>367</v>
      </c>
      <c r="L170">
        <v>1368</v>
      </c>
      <c r="N170">
        <v>1011</v>
      </c>
      <c r="O170" t="s">
        <v>328</v>
      </c>
      <c r="P170" t="s">
        <v>328</v>
      </c>
      <c r="Q170">
        <v>1</v>
      </c>
      <c r="X170">
        <v>0.01</v>
      </c>
      <c r="Y170">
        <v>0</v>
      </c>
      <c r="Z170">
        <v>83.1</v>
      </c>
      <c r="AA170">
        <v>12.62</v>
      </c>
      <c r="AB170">
        <v>0</v>
      </c>
      <c r="AC170">
        <v>0</v>
      </c>
      <c r="AD170">
        <v>1</v>
      </c>
      <c r="AE170">
        <v>0</v>
      </c>
      <c r="AF170" t="s">
        <v>4</v>
      </c>
      <c r="AG170">
        <v>0.01</v>
      </c>
      <c r="AH170">
        <v>2</v>
      </c>
      <c r="AI170">
        <v>70336383</v>
      </c>
      <c r="AJ170">
        <v>174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>
      <c r="A171">
        <f>ROW(Source!A93)</f>
        <v>93</v>
      </c>
      <c r="B171">
        <v>70336391</v>
      </c>
      <c r="C171">
        <v>70336380</v>
      </c>
      <c r="D171">
        <v>69363829</v>
      </c>
      <c r="E171">
        <v>1</v>
      </c>
      <c r="F171">
        <v>1</v>
      </c>
      <c r="G171">
        <v>1075</v>
      </c>
      <c r="H171">
        <v>2</v>
      </c>
      <c r="I171" t="s">
        <v>438</v>
      </c>
      <c r="J171" t="s">
        <v>439</v>
      </c>
      <c r="K171" t="s">
        <v>440</v>
      </c>
      <c r="L171">
        <v>1368</v>
      </c>
      <c r="N171">
        <v>1011</v>
      </c>
      <c r="O171" t="s">
        <v>328</v>
      </c>
      <c r="P171" t="s">
        <v>328</v>
      </c>
      <c r="Q171">
        <v>1</v>
      </c>
      <c r="X171">
        <v>0.01</v>
      </c>
      <c r="Y171">
        <v>0</v>
      </c>
      <c r="Z171">
        <v>114.83</v>
      </c>
      <c r="AA171">
        <v>12.62</v>
      </c>
      <c r="AB171">
        <v>0</v>
      </c>
      <c r="AC171">
        <v>0</v>
      </c>
      <c r="AD171">
        <v>1</v>
      </c>
      <c r="AE171">
        <v>0</v>
      </c>
      <c r="AF171" t="s">
        <v>4</v>
      </c>
      <c r="AG171">
        <v>0.01</v>
      </c>
      <c r="AH171">
        <v>2</v>
      </c>
      <c r="AI171">
        <v>70336384</v>
      </c>
      <c r="AJ171">
        <v>175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>
      <c r="A172">
        <f>ROW(Source!A93)</f>
        <v>93</v>
      </c>
      <c r="B172">
        <v>70336392</v>
      </c>
      <c r="C172">
        <v>70336380</v>
      </c>
      <c r="D172">
        <v>69363841</v>
      </c>
      <c r="E172">
        <v>1</v>
      </c>
      <c r="F172">
        <v>1</v>
      </c>
      <c r="G172">
        <v>1075</v>
      </c>
      <c r="H172">
        <v>2</v>
      </c>
      <c r="I172" t="s">
        <v>441</v>
      </c>
      <c r="J172" t="s">
        <v>442</v>
      </c>
      <c r="K172" t="s">
        <v>443</v>
      </c>
      <c r="L172">
        <v>1368</v>
      </c>
      <c r="N172">
        <v>1011</v>
      </c>
      <c r="O172" t="s">
        <v>328</v>
      </c>
      <c r="P172" t="s">
        <v>328</v>
      </c>
      <c r="Q172">
        <v>1</v>
      </c>
      <c r="X172">
        <v>0.01</v>
      </c>
      <c r="Y172">
        <v>0</v>
      </c>
      <c r="Z172">
        <v>0.77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4</v>
      </c>
      <c r="AG172">
        <v>0.01</v>
      </c>
      <c r="AH172">
        <v>2</v>
      </c>
      <c r="AI172">
        <v>70336385</v>
      </c>
      <c r="AJ172">
        <v>176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>
      <c r="A173">
        <f>ROW(Source!A93)</f>
        <v>93</v>
      </c>
      <c r="B173">
        <v>70336393</v>
      </c>
      <c r="C173">
        <v>70336380</v>
      </c>
      <c r="D173">
        <v>69334015</v>
      </c>
      <c r="E173">
        <v>1</v>
      </c>
      <c r="F173">
        <v>1</v>
      </c>
      <c r="G173">
        <v>1075</v>
      </c>
      <c r="H173">
        <v>3</v>
      </c>
      <c r="I173" t="s">
        <v>444</v>
      </c>
      <c r="J173" t="s">
        <v>445</v>
      </c>
      <c r="K173" t="s">
        <v>446</v>
      </c>
      <c r="L173">
        <v>1348</v>
      </c>
      <c r="N173">
        <v>1009</v>
      </c>
      <c r="O173" t="s">
        <v>94</v>
      </c>
      <c r="P173" t="s">
        <v>94</v>
      </c>
      <c r="Q173">
        <v>1000</v>
      </c>
      <c r="X173">
        <v>4.0000000000000001E-3</v>
      </c>
      <c r="Y173">
        <v>6303.6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4</v>
      </c>
      <c r="AG173">
        <v>4.0000000000000001E-3</v>
      </c>
      <c r="AH173">
        <v>2</v>
      </c>
      <c r="AI173">
        <v>70336387</v>
      </c>
      <c r="AJ173">
        <v>178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>
      <c r="A174">
        <f>ROW(Source!A93)</f>
        <v>93</v>
      </c>
      <c r="B174">
        <v>70336394</v>
      </c>
      <c r="C174">
        <v>70336380</v>
      </c>
      <c r="D174">
        <v>69291489</v>
      </c>
      <c r="E174">
        <v>1075</v>
      </c>
      <c r="F174">
        <v>1</v>
      </c>
      <c r="G174">
        <v>1075</v>
      </c>
      <c r="H174">
        <v>3</v>
      </c>
      <c r="I174" t="s">
        <v>540</v>
      </c>
      <c r="J174" t="s">
        <v>4</v>
      </c>
      <c r="K174" t="s">
        <v>541</v>
      </c>
      <c r="L174">
        <v>1346</v>
      </c>
      <c r="N174">
        <v>1009</v>
      </c>
      <c r="O174" t="s">
        <v>170</v>
      </c>
      <c r="P174" t="s">
        <v>170</v>
      </c>
      <c r="Q174">
        <v>1</v>
      </c>
      <c r="X174">
        <v>19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 t="s">
        <v>4</v>
      </c>
      <c r="AG174">
        <v>19</v>
      </c>
      <c r="AH174">
        <v>3</v>
      </c>
      <c r="AI174">
        <v>-1</v>
      </c>
      <c r="AJ174" t="s">
        <v>4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>
      <c r="A175">
        <f>ROW(Source!A96)</f>
        <v>96</v>
      </c>
      <c r="B175">
        <v>70336402</v>
      </c>
      <c r="C175">
        <v>70336396</v>
      </c>
      <c r="D175">
        <v>69275358</v>
      </c>
      <c r="E175">
        <v>1075</v>
      </c>
      <c r="F175">
        <v>1</v>
      </c>
      <c r="G175">
        <v>1075</v>
      </c>
      <c r="H175">
        <v>1</v>
      </c>
      <c r="I175" t="s">
        <v>322</v>
      </c>
      <c r="J175" t="s">
        <v>4</v>
      </c>
      <c r="K175" t="s">
        <v>323</v>
      </c>
      <c r="L175">
        <v>1191</v>
      </c>
      <c r="N175">
        <v>1013</v>
      </c>
      <c r="O175" t="s">
        <v>324</v>
      </c>
      <c r="P175" t="s">
        <v>324</v>
      </c>
      <c r="Q175">
        <v>1</v>
      </c>
      <c r="X175">
        <v>25.2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1</v>
      </c>
      <c r="AF175" t="s">
        <v>26</v>
      </c>
      <c r="AG175">
        <v>27.720000000000002</v>
      </c>
      <c r="AH175">
        <v>2</v>
      </c>
      <c r="AI175">
        <v>70336397</v>
      </c>
      <c r="AJ175">
        <v>179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>
      <c r="A176">
        <f>ROW(Source!A96)</f>
        <v>96</v>
      </c>
      <c r="B176">
        <v>70336403</v>
      </c>
      <c r="C176">
        <v>70336396</v>
      </c>
      <c r="D176">
        <v>69364509</v>
      </c>
      <c r="E176">
        <v>1</v>
      </c>
      <c r="F176">
        <v>1</v>
      </c>
      <c r="G176">
        <v>1075</v>
      </c>
      <c r="H176">
        <v>2</v>
      </c>
      <c r="I176" t="s">
        <v>365</v>
      </c>
      <c r="J176" t="s">
        <v>366</v>
      </c>
      <c r="K176" t="s">
        <v>367</v>
      </c>
      <c r="L176">
        <v>1368</v>
      </c>
      <c r="N176">
        <v>1011</v>
      </c>
      <c r="O176" t="s">
        <v>328</v>
      </c>
      <c r="P176" t="s">
        <v>328</v>
      </c>
      <c r="Q176">
        <v>1</v>
      </c>
      <c r="X176">
        <v>2.2999999999999998</v>
      </c>
      <c r="Y176">
        <v>0</v>
      </c>
      <c r="Z176">
        <v>83.1</v>
      </c>
      <c r="AA176">
        <v>12.62</v>
      </c>
      <c r="AB176">
        <v>0</v>
      </c>
      <c r="AC176">
        <v>0</v>
      </c>
      <c r="AD176">
        <v>1</v>
      </c>
      <c r="AE176">
        <v>0</v>
      </c>
      <c r="AF176" t="s">
        <v>26</v>
      </c>
      <c r="AG176">
        <v>2.5299999999999998</v>
      </c>
      <c r="AH176">
        <v>2</v>
      </c>
      <c r="AI176">
        <v>70336398</v>
      </c>
      <c r="AJ176">
        <v>180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>
      <c r="A177">
        <f>ROW(Source!A96)</f>
        <v>96</v>
      </c>
      <c r="B177">
        <v>70336404</v>
      </c>
      <c r="C177">
        <v>70336396</v>
      </c>
      <c r="D177">
        <v>69334001</v>
      </c>
      <c r="E177">
        <v>1</v>
      </c>
      <c r="F177">
        <v>1</v>
      </c>
      <c r="G177">
        <v>1075</v>
      </c>
      <c r="H177">
        <v>3</v>
      </c>
      <c r="I177" t="s">
        <v>447</v>
      </c>
      <c r="J177" t="s">
        <v>448</v>
      </c>
      <c r="K177" t="s">
        <v>449</v>
      </c>
      <c r="L177">
        <v>1348</v>
      </c>
      <c r="N177">
        <v>1009</v>
      </c>
      <c r="O177" t="s">
        <v>94</v>
      </c>
      <c r="P177" t="s">
        <v>94</v>
      </c>
      <c r="Q177">
        <v>1000</v>
      </c>
      <c r="X177">
        <v>1.9800000000000002E-2</v>
      </c>
      <c r="Y177">
        <v>10907.06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25</v>
      </c>
      <c r="AG177">
        <v>1.9800000000000002E-2</v>
      </c>
      <c r="AH177">
        <v>2</v>
      </c>
      <c r="AI177">
        <v>70336399</v>
      </c>
      <c r="AJ177">
        <v>181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>
      <c r="A178">
        <f>ROW(Source!A96)</f>
        <v>96</v>
      </c>
      <c r="B178">
        <v>70336405</v>
      </c>
      <c r="C178">
        <v>70336396</v>
      </c>
      <c r="D178">
        <v>69351871</v>
      </c>
      <c r="E178">
        <v>1</v>
      </c>
      <c r="F178">
        <v>1</v>
      </c>
      <c r="G178">
        <v>1075</v>
      </c>
      <c r="H178">
        <v>3</v>
      </c>
      <c r="I178" t="s">
        <v>450</v>
      </c>
      <c r="J178" t="s">
        <v>451</v>
      </c>
      <c r="K178" t="s">
        <v>452</v>
      </c>
      <c r="L178">
        <v>1355</v>
      </c>
      <c r="N178">
        <v>1010</v>
      </c>
      <c r="O178" t="s">
        <v>139</v>
      </c>
      <c r="P178" t="s">
        <v>139</v>
      </c>
      <c r="Q178">
        <v>100</v>
      </c>
      <c r="X178">
        <v>3.41</v>
      </c>
      <c r="Y178">
        <v>222.31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25</v>
      </c>
      <c r="AG178">
        <v>3.41</v>
      </c>
      <c r="AH178">
        <v>2</v>
      </c>
      <c r="AI178">
        <v>70336401</v>
      </c>
      <c r="AJ178">
        <v>183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>
      <c r="A179">
        <f>ROW(Source!A96)</f>
        <v>96</v>
      </c>
      <c r="B179">
        <v>70336406</v>
      </c>
      <c r="C179">
        <v>70336396</v>
      </c>
      <c r="D179">
        <v>69316102</v>
      </c>
      <c r="E179">
        <v>1075</v>
      </c>
      <c r="F179">
        <v>1</v>
      </c>
      <c r="G179">
        <v>1075</v>
      </c>
      <c r="H179">
        <v>3</v>
      </c>
      <c r="I179" t="s">
        <v>542</v>
      </c>
      <c r="J179" t="s">
        <v>4</v>
      </c>
      <c r="K179" t="s">
        <v>543</v>
      </c>
      <c r="L179">
        <v>1348</v>
      </c>
      <c r="N179">
        <v>1009</v>
      </c>
      <c r="O179" t="s">
        <v>94</v>
      </c>
      <c r="P179" t="s">
        <v>94</v>
      </c>
      <c r="Q179">
        <v>1000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 t="s">
        <v>25</v>
      </c>
      <c r="AG179">
        <v>0</v>
      </c>
      <c r="AH179">
        <v>3</v>
      </c>
      <c r="AI179">
        <v>-1</v>
      </c>
      <c r="AJ179" t="s">
        <v>4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>
      <c r="A180">
        <f>ROW(Source!A97)</f>
        <v>97</v>
      </c>
      <c r="B180">
        <v>70336402</v>
      </c>
      <c r="C180">
        <v>70336396</v>
      </c>
      <c r="D180">
        <v>69275358</v>
      </c>
      <c r="E180">
        <v>1075</v>
      </c>
      <c r="F180">
        <v>1</v>
      </c>
      <c r="G180">
        <v>1075</v>
      </c>
      <c r="H180">
        <v>1</v>
      </c>
      <c r="I180" t="s">
        <v>322</v>
      </c>
      <c r="J180" t="s">
        <v>4</v>
      </c>
      <c r="K180" t="s">
        <v>323</v>
      </c>
      <c r="L180">
        <v>1191</v>
      </c>
      <c r="N180">
        <v>1013</v>
      </c>
      <c r="O180" t="s">
        <v>324</v>
      </c>
      <c r="P180" t="s">
        <v>324</v>
      </c>
      <c r="Q180">
        <v>1</v>
      </c>
      <c r="X180">
        <v>25.2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1</v>
      </c>
      <c r="AF180" t="s">
        <v>26</v>
      </c>
      <c r="AG180">
        <v>27.720000000000002</v>
      </c>
      <c r="AH180">
        <v>2</v>
      </c>
      <c r="AI180">
        <v>70336397</v>
      </c>
      <c r="AJ180">
        <v>184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>
      <c r="A181">
        <f>ROW(Source!A97)</f>
        <v>97</v>
      </c>
      <c r="B181">
        <v>70336403</v>
      </c>
      <c r="C181">
        <v>70336396</v>
      </c>
      <c r="D181">
        <v>69364509</v>
      </c>
      <c r="E181">
        <v>1</v>
      </c>
      <c r="F181">
        <v>1</v>
      </c>
      <c r="G181">
        <v>1075</v>
      </c>
      <c r="H181">
        <v>2</v>
      </c>
      <c r="I181" t="s">
        <v>365</v>
      </c>
      <c r="J181" t="s">
        <v>366</v>
      </c>
      <c r="K181" t="s">
        <v>367</v>
      </c>
      <c r="L181">
        <v>1368</v>
      </c>
      <c r="N181">
        <v>1011</v>
      </c>
      <c r="O181" t="s">
        <v>328</v>
      </c>
      <c r="P181" t="s">
        <v>328</v>
      </c>
      <c r="Q181">
        <v>1</v>
      </c>
      <c r="X181">
        <v>2.2999999999999998</v>
      </c>
      <c r="Y181">
        <v>0</v>
      </c>
      <c r="Z181">
        <v>83.1</v>
      </c>
      <c r="AA181">
        <v>12.62</v>
      </c>
      <c r="AB181">
        <v>0</v>
      </c>
      <c r="AC181">
        <v>0</v>
      </c>
      <c r="AD181">
        <v>1</v>
      </c>
      <c r="AE181">
        <v>0</v>
      </c>
      <c r="AF181" t="s">
        <v>26</v>
      </c>
      <c r="AG181">
        <v>2.5299999999999998</v>
      </c>
      <c r="AH181">
        <v>2</v>
      </c>
      <c r="AI181">
        <v>70336398</v>
      </c>
      <c r="AJ181">
        <v>185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>
      <c r="A182">
        <f>ROW(Source!A97)</f>
        <v>97</v>
      </c>
      <c r="B182">
        <v>70336404</v>
      </c>
      <c r="C182">
        <v>70336396</v>
      </c>
      <c r="D182">
        <v>69334001</v>
      </c>
      <c r="E182">
        <v>1</v>
      </c>
      <c r="F182">
        <v>1</v>
      </c>
      <c r="G182">
        <v>1075</v>
      </c>
      <c r="H182">
        <v>3</v>
      </c>
      <c r="I182" t="s">
        <v>447</v>
      </c>
      <c r="J182" t="s">
        <v>448</v>
      </c>
      <c r="K182" t="s">
        <v>449</v>
      </c>
      <c r="L182">
        <v>1348</v>
      </c>
      <c r="N182">
        <v>1009</v>
      </c>
      <c r="O182" t="s">
        <v>94</v>
      </c>
      <c r="P182" t="s">
        <v>94</v>
      </c>
      <c r="Q182">
        <v>1000</v>
      </c>
      <c r="X182">
        <v>1.9800000000000002E-2</v>
      </c>
      <c r="Y182">
        <v>10907.06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25</v>
      </c>
      <c r="AG182">
        <v>1.9800000000000002E-2</v>
      </c>
      <c r="AH182">
        <v>2</v>
      </c>
      <c r="AI182">
        <v>70336399</v>
      </c>
      <c r="AJ182">
        <v>186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>
      <c r="A183">
        <f>ROW(Source!A97)</f>
        <v>97</v>
      </c>
      <c r="B183">
        <v>70336405</v>
      </c>
      <c r="C183">
        <v>70336396</v>
      </c>
      <c r="D183">
        <v>69351871</v>
      </c>
      <c r="E183">
        <v>1</v>
      </c>
      <c r="F183">
        <v>1</v>
      </c>
      <c r="G183">
        <v>1075</v>
      </c>
      <c r="H183">
        <v>3</v>
      </c>
      <c r="I183" t="s">
        <v>450</v>
      </c>
      <c r="J183" t="s">
        <v>451</v>
      </c>
      <c r="K183" t="s">
        <v>452</v>
      </c>
      <c r="L183">
        <v>1355</v>
      </c>
      <c r="N183">
        <v>1010</v>
      </c>
      <c r="O183" t="s">
        <v>139</v>
      </c>
      <c r="P183" t="s">
        <v>139</v>
      </c>
      <c r="Q183">
        <v>100</v>
      </c>
      <c r="X183">
        <v>3.41</v>
      </c>
      <c r="Y183">
        <v>222.31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25</v>
      </c>
      <c r="AG183">
        <v>3.41</v>
      </c>
      <c r="AH183">
        <v>2</v>
      </c>
      <c r="AI183">
        <v>70336401</v>
      </c>
      <c r="AJ183">
        <v>188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>
      <c r="A184">
        <f>ROW(Source!A97)</f>
        <v>97</v>
      </c>
      <c r="B184">
        <v>70336406</v>
      </c>
      <c r="C184">
        <v>70336396</v>
      </c>
      <c r="D184">
        <v>69316102</v>
      </c>
      <c r="E184">
        <v>1075</v>
      </c>
      <c r="F184">
        <v>1</v>
      </c>
      <c r="G184">
        <v>1075</v>
      </c>
      <c r="H184">
        <v>3</v>
      </c>
      <c r="I184" t="s">
        <v>542</v>
      </c>
      <c r="J184" t="s">
        <v>4</v>
      </c>
      <c r="K184" t="s">
        <v>543</v>
      </c>
      <c r="L184">
        <v>1348</v>
      </c>
      <c r="N184">
        <v>1009</v>
      </c>
      <c r="O184" t="s">
        <v>94</v>
      </c>
      <c r="P184" t="s">
        <v>94</v>
      </c>
      <c r="Q184">
        <v>1000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 t="s">
        <v>25</v>
      </c>
      <c r="AG184">
        <v>0</v>
      </c>
      <c r="AH184">
        <v>3</v>
      </c>
      <c r="AI184">
        <v>-1</v>
      </c>
      <c r="AJ184" t="s">
        <v>4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>
      <c r="A185">
        <f>ROW(Source!A142)</f>
        <v>142</v>
      </c>
      <c r="B185">
        <v>70336767</v>
      </c>
      <c r="C185">
        <v>70336766</v>
      </c>
      <c r="D185">
        <v>69275358</v>
      </c>
      <c r="E185">
        <v>1075</v>
      </c>
      <c r="F185">
        <v>1</v>
      </c>
      <c r="G185">
        <v>1075</v>
      </c>
      <c r="H185">
        <v>1</v>
      </c>
      <c r="I185" t="s">
        <v>322</v>
      </c>
      <c r="J185" t="s">
        <v>4</v>
      </c>
      <c r="K185" t="s">
        <v>323</v>
      </c>
      <c r="L185">
        <v>1191</v>
      </c>
      <c r="N185">
        <v>1013</v>
      </c>
      <c r="O185" t="s">
        <v>324</v>
      </c>
      <c r="P185" t="s">
        <v>324</v>
      </c>
      <c r="Q185">
        <v>1</v>
      </c>
      <c r="X185">
        <v>100.33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1</v>
      </c>
      <c r="AF185" t="s">
        <v>26</v>
      </c>
      <c r="AG185">
        <v>110.36300000000001</v>
      </c>
      <c r="AH185">
        <v>2</v>
      </c>
      <c r="AI185">
        <v>70336767</v>
      </c>
      <c r="AJ185">
        <v>189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>
      <c r="A186">
        <f>ROW(Source!A142)</f>
        <v>142</v>
      </c>
      <c r="B186">
        <v>70336768</v>
      </c>
      <c r="C186">
        <v>70336766</v>
      </c>
      <c r="D186">
        <v>69364211</v>
      </c>
      <c r="E186">
        <v>1</v>
      </c>
      <c r="F186">
        <v>1</v>
      </c>
      <c r="G186">
        <v>1075</v>
      </c>
      <c r="H186">
        <v>2</v>
      </c>
      <c r="I186" t="s">
        <v>420</v>
      </c>
      <c r="J186" t="s">
        <v>421</v>
      </c>
      <c r="K186" t="s">
        <v>422</v>
      </c>
      <c r="L186">
        <v>1368</v>
      </c>
      <c r="N186">
        <v>1011</v>
      </c>
      <c r="O186" t="s">
        <v>328</v>
      </c>
      <c r="P186" t="s">
        <v>328</v>
      </c>
      <c r="Q186">
        <v>1</v>
      </c>
      <c r="X186">
        <v>36.82</v>
      </c>
      <c r="Y186">
        <v>0</v>
      </c>
      <c r="Z186">
        <v>7.11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26</v>
      </c>
      <c r="AG186">
        <v>40.502000000000002</v>
      </c>
      <c r="AH186">
        <v>2</v>
      </c>
      <c r="AI186">
        <v>70336768</v>
      </c>
      <c r="AJ186">
        <v>190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>
      <c r="A187">
        <f>ROW(Source!A142)</f>
        <v>142</v>
      </c>
      <c r="B187">
        <v>70336769</v>
      </c>
      <c r="C187">
        <v>70336766</v>
      </c>
      <c r="D187">
        <v>69364509</v>
      </c>
      <c r="E187">
        <v>1</v>
      </c>
      <c r="F187">
        <v>1</v>
      </c>
      <c r="G187">
        <v>1075</v>
      </c>
      <c r="H187">
        <v>2</v>
      </c>
      <c r="I187" t="s">
        <v>365</v>
      </c>
      <c r="J187" t="s">
        <v>366</v>
      </c>
      <c r="K187" t="s">
        <v>367</v>
      </c>
      <c r="L187">
        <v>1368</v>
      </c>
      <c r="N187">
        <v>1011</v>
      </c>
      <c r="O187" t="s">
        <v>328</v>
      </c>
      <c r="P187" t="s">
        <v>328</v>
      </c>
      <c r="Q187">
        <v>1</v>
      </c>
      <c r="X187">
        <v>0.49</v>
      </c>
      <c r="Y187">
        <v>0</v>
      </c>
      <c r="Z187">
        <v>83.1</v>
      </c>
      <c r="AA187">
        <v>12.62</v>
      </c>
      <c r="AB187">
        <v>0</v>
      </c>
      <c r="AC187">
        <v>0</v>
      </c>
      <c r="AD187">
        <v>1</v>
      </c>
      <c r="AE187">
        <v>0</v>
      </c>
      <c r="AF187" t="s">
        <v>26</v>
      </c>
      <c r="AG187">
        <v>0.53900000000000003</v>
      </c>
      <c r="AH187">
        <v>2</v>
      </c>
      <c r="AI187">
        <v>70336769</v>
      </c>
      <c r="AJ187">
        <v>191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>
      <c r="A188">
        <f>ROW(Source!A142)</f>
        <v>142</v>
      </c>
      <c r="B188">
        <v>70336770</v>
      </c>
      <c r="C188">
        <v>70336766</v>
      </c>
      <c r="D188">
        <v>69334814</v>
      </c>
      <c r="E188">
        <v>1</v>
      </c>
      <c r="F188">
        <v>1</v>
      </c>
      <c r="G188">
        <v>1075</v>
      </c>
      <c r="H188">
        <v>3</v>
      </c>
      <c r="I188" t="s">
        <v>453</v>
      </c>
      <c r="J188" t="s">
        <v>454</v>
      </c>
      <c r="K188" t="s">
        <v>455</v>
      </c>
      <c r="L188">
        <v>1346</v>
      </c>
      <c r="N188">
        <v>1009</v>
      </c>
      <c r="O188" t="s">
        <v>170</v>
      </c>
      <c r="P188" t="s">
        <v>170</v>
      </c>
      <c r="Q188">
        <v>1</v>
      </c>
      <c r="X188">
        <v>3.895</v>
      </c>
      <c r="Y188">
        <v>29.9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25</v>
      </c>
      <c r="AG188">
        <v>3.895</v>
      </c>
      <c r="AH188">
        <v>2</v>
      </c>
      <c r="AI188">
        <v>70336770</v>
      </c>
      <c r="AJ188">
        <v>192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>
      <c r="A189">
        <f>ROW(Source!A142)</f>
        <v>142</v>
      </c>
      <c r="B189">
        <v>70336771</v>
      </c>
      <c r="C189">
        <v>70336766</v>
      </c>
      <c r="D189">
        <v>69335932</v>
      </c>
      <c r="E189">
        <v>1</v>
      </c>
      <c r="F189">
        <v>1</v>
      </c>
      <c r="G189">
        <v>1075</v>
      </c>
      <c r="H189">
        <v>3</v>
      </c>
      <c r="I189" t="s">
        <v>456</v>
      </c>
      <c r="J189" t="s">
        <v>457</v>
      </c>
      <c r="K189" t="s">
        <v>458</v>
      </c>
      <c r="L189">
        <v>1348</v>
      </c>
      <c r="N189">
        <v>1009</v>
      </c>
      <c r="O189" t="s">
        <v>94</v>
      </c>
      <c r="P189" t="s">
        <v>94</v>
      </c>
      <c r="Q189">
        <v>1000</v>
      </c>
      <c r="X189">
        <v>1.257E-2</v>
      </c>
      <c r="Y189">
        <v>11331.24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0</v>
      </c>
      <c r="AF189" t="s">
        <v>25</v>
      </c>
      <c r="AG189">
        <v>1.257E-2</v>
      </c>
      <c r="AH189">
        <v>2</v>
      </c>
      <c r="AI189">
        <v>70336771</v>
      </c>
      <c r="AJ189">
        <v>193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>
      <c r="A190">
        <f>ROW(Source!A142)</f>
        <v>142</v>
      </c>
      <c r="B190">
        <v>70336772</v>
      </c>
      <c r="C190">
        <v>70336766</v>
      </c>
      <c r="D190">
        <v>69294375</v>
      </c>
      <c r="E190">
        <v>1075</v>
      </c>
      <c r="F190">
        <v>1</v>
      </c>
      <c r="G190">
        <v>1075</v>
      </c>
      <c r="H190">
        <v>3</v>
      </c>
      <c r="I190" t="s">
        <v>536</v>
      </c>
      <c r="J190" t="s">
        <v>4</v>
      </c>
      <c r="K190" t="s">
        <v>544</v>
      </c>
      <c r="L190">
        <v>1348</v>
      </c>
      <c r="N190">
        <v>1009</v>
      </c>
      <c r="O190" t="s">
        <v>94</v>
      </c>
      <c r="P190" t="s">
        <v>94</v>
      </c>
      <c r="Q190">
        <v>1000</v>
      </c>
      <c r="X190">
        <v>1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 t="s">
        <v>25</v>
      </c>
      <c r="AG190">
        <v>1</v>
      </c>
      <c r="AH190">
        <v>3</v>
      </c>
      <c r="AI190">
        <v>-1</v>
      </c>
      <c r="AJ190" t="s">
        <v>4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>
      <c r="A191">
        <f>ROW(Source!A143)</f>
        <v>143</v>
      </c>
      <c r="B191">
        <v>70336767</v>
      </c>
      <c r="C191">
        <v>70336766</v>
      </c>
      <c r="D191">
        <v>69275358</v>
      </c>
      <c r="E191">
        <v>1075</v>
      </c>
      <c r="F191">
        <v>1</v>
      </c>
      <c r="G191">
        <v>1075</v>
      </c>
      <c r="H191">
        <v>1</v>
      </c>
      <c r="I191" t="s">
        <v>322</v>
      </c>
      <c r="J191" t="s">
        <v>4</v>
      </c>
      <c r="K191" t="s">
        <v>323</v>
      </c>
      <c r="L191">
        <v>1191</v>
      </c>
      <c r="N191">
        <v>1013</v>
      </c>
      <c r="O191" t="s">
        <v>324</v>
      </c>
      <c r="P191" t="s">
        <v>324</v>
      </c>
      <c r="Q191">
        <v>1</v>
      </c>
      <c r="X191">
        <v>100.33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1</v>
      </c>
      <c r="AF191" t="s">
        <v>26</v>
      </c>
      <c r="AG191">
        <v>110.36300000000001</v>
      </c>
      <c r="AH191">
        <v>2</v>
      </c>
      <c r="AI191">
        <v>70336767</v>
      </c>
      <c r="AJ191">
        <v>194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>
      <c r="A192">
        <f>ROW(Source!A143)</f>
        <v>143</v>
      </c>
      <c r="B192">
        <v>70336768</v>
      </c>
      <c r="C192">
        <v>70336766</v>
      </c>
      <c r="D192">
        <v>69364211</v>
      </c>
      <c r="E192">
        <v>1</v>
      </c>
      <c r="F192">
        <v>1</v>
      </c>
      <c r="G192">
        <v>1075</v>
      </c>
      <c r="H192">
        <v>2</v>
      </c>
      <c r="I192" t="s">
        <v>420</v>
      </c>
      <c r="J192" t="s">
        <v>421</v>
      </c>
      <c r="K192" t="s">
        <v>422</v>
      </c>
      <c r="L192">
        <v>1368</v>
      </c>
      <c r="N192">
        <v>1011</v>
      </c>
      <c r="O192" t="s">
        <v>328</v>
      </c>
      <c r="P192" t="s">
        <v>328</v>
      </c>
      <c r="Q192">
        <v>1</v>
      </c>
      <c r="X192">
        <v>36.82</v>
      </c>
      <c r="Y192">
        <v>0</v>
      </c>
      <c r="Z192">
        <v>7.11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26</v>
      </c>
      <c r="AG192">
        <v>40.502000000000002</v>
      </c>
      <c r="AH192">
        <v>2</v>
      </c>
      <c r="AI192">
        <v>70336768</v>
      </c>
      <c r="AJ192">
        <v>195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>
      <c r="A193">
        <f>ROW(Source!A143)</f>
        <v>143</v>
      </c>
      <c r="B193">
        <v>70336769</v>
      </c>
      <c r="C193">
        <v>70336766</v>
      </c>
      <c r="D193">
        <v>69364509</v>
      </c>
      <c r="E193">
        <v>1</v>
      </c>
      <c r="F193">
        <v>1</v>
      </c>
      <c r="G193">
        <v>1075</v>
      </c>
      <c r="H193">
        <v>2</v>
      </c>
      <c r="I193" t="s">
        <v>365</v>
      </c>
      <c r="J193" t="s">
        <v>366</v>
      </c>
      <c r="K193" t="s">
        <v>367</v>
      </c>
      <c r="L193">
        <v>1368</v>
      </c>
      <c r="N193">
        <v>1011</v>
      </c>
      <c r="O193" t="s">
        <v>328</v>
      </c>
      <c r="P193" t="s">
        <v>328</v>
      </c>
      <c r="Q193">
        <v>1</v>
      </c>
      <c r="X193">
        <v>0.49</v>
      </c>
      <c r="Y193">
        <v>0</v>
      </c>
      <c r="Z193">
        <v>83.1</v>
      </c>
      <c r="AA193">
        <v>12.62</v>
      </c>
      <c r="AB193">
        <v>0</v>
      </c>
      <c r="AC193">
        <v>0</v>
      </c>
      <c r="AD193">
        <v>1</v>
      </c>
      <c r="AE193">
        <v>0</v>
      </c>
      <c r="AF193" t="s">
        <v>26</v>
      </c>
      <c r="AG193">
        <v>0.53900000000000003</v>
      </c>
      <c r="AH193">
        <v>2</v>
      </c>
      <c r="AI193">
        <v>70336769</v>
      </c>
      <c r="AJ193">
        <v>196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>
      <c r="A194">
        <f>ROW(Source!A143)</f>
        <v>143</v>
      </c>
      <c r="B194">
        <v>70336770</v>
      </c>
      <c r="C194">
        <v>70336766</v>
      </c>
      <c r="D194">
        <v>69334814</v>
      </c>
      <c r="E194">
        <v>1</v>
      </c>
      <c r="F194">
        <v>1</v>
      </c>
      <c r="G194">
        <v>1075</v>
      </c>
      <c r="H194">
        <v>3</v>
      </c>
      <c r="I194" t="s">
        <v>453</v>
      </c>
      <c r="J194" t="s">
        <v>454</v>
      </c>
      <c r="K194" t="s">
        <v>455</v>
      </c>
      <c r="L194">
        <v>1346</v>
      </c>
      <c r="N194">
        <v>1009</v>
      </c>
      <c r="O194" t="s">
        <v>170</v>
      </c>
      <c r="P194" t="s">
        <v>170</v>
      </c>
      <c r="Q194">
        <v>1</v>
      </c>
      <c r="X194">
        <v>3.895</v>
      </c>
      <c r="Y194">
        <v>29.9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25</v>
      </c>
      <c r="AG194">
        <v>3.895</v>
      </c>
      <c r="AH194">
        <v>2</v>
      </c>
      <c r="AI194">
        <v>70336770</v>
      </c>
      <c r="AJ194">
        <v>197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>
      <c r="A195">
        <f>ROW(Source!A143)</f>
        <v>143</v>
      </c>
      <c r="B195">
        <v>70336771</v>
      </c>
      <c r="C195">
        <v>70336766</v>
      </c>
      <c r="D195">
        <v>69335932</v>
      </c>
      <c r="E195">
        <v>1</v>
      </c>
      <c r="F195">
        <v>1</v>
      </c>
      <c r="G195">
        <v>1075</v>
      </c>
      <c r="H195">
        <v>3</v>
      </c>
      <c r="I195" t="s">
        <v>456</v>
      </c>
      <c r="J195" t="s">
        <v>457</v>
      </c>
      <c r="K195" t="s">
        <v>458</v>
      </c>
      <c r="L195">
        <v>1348</v>
      </c>
      <c r="N195">
        <v>1009</v>
      </c>
      <c r="O195" t="s">
        <v>94</v>
      </c>
      <c r="P195" t="s">
        <v>94</v>
      </c>
      <c r="Q195">
        <v>1000</v>
      </c>
      <c r="X195">
        <v>1.257E-2</v>
      </c>
      <c r="Y195">
        <v>11331.24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0</v>
      </c>
      <c r="AF195" t="s">
        <v>25</v>
      </c>
      <c r="AG195">
        <v>1.257E-2</v>
      </c>
      <c r="AH195">
        <v>2</v>
      </c>
      <c r="AI195">
        <v>70336771</v>
      </c>
      <c r="AJ195">
        <v>198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>
      <c r="A196">
        <f>ROW(Source!A143)</f>
        <v>143</v>
      </c>
      <c r="B196">
        <v>70336772</v>
      </c>
      <c r="C196">
        <v>70336766</v>
      </c>
      <c r="D196">
        <v>69294375</v>
      </c>
      <c r="E196">
        <v>1075</v>
      </c>
      <c r="F196">
        <v>1</v>
      </c>
      <c r="G196">
        <v>1075</v>
      </c>
      <c r="H196">
        <v>3</v>
      </c>
      <c r="I196" t="s">
        <v>536</v>
      </c>
      <c r="J196" t="s">
        <v>4</v>
      </c>
      <c r="K196" t="s">
        <v>544</v>
      </c>
      <c r="L196">
        <v>1348</v>
      </c>
      <c r="N196">
        <v>1009</v>
      </c>
      <c r="O196" t="s">
        <v>94</v>
      </c>
      <c r="P196" t="s">
        <v>94</v>
      </c>
      <c r="Q196">
        <v>1000</v>
      </c>
      <c r="X196">
        <v>1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 t="s">
        <v>25</v>
      </c>
      <c r="AG196">
        <v>1</v>
      </c>
      <c r="AH196">
        <v>3</v>
      </c>
      <c r="AI196">
        <v>-1</v>
      </c>
      <c r="AJ196" t="s">
        <v>4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>
      <c r="A197">
        <f>ROW(Source!A146)</f>
        <v>146</v>
      </c>
      <c r="B197">
        <v>70337018</v>
      </c>
      <c r="C197">
        <v>70337017</v>
      </c>
      <c r="D197">
        <v>69275358</v>
      </c>
      <c r="E197">
        <v>1075</v>
      </c>
      <c r="F197">
        <v>1</v>
      </c>
      <c r="G197">
        <v>1075</v>
      </c>
      <c r="H197">
        <v>1</v>
      </c>
      <c r="I197" t="s">
        <v>322</v>
      </c>
      <c r="J197" t="s">
        <v>4</v>
      </c>
      <c r="K197" t="s">
        <v>323</v>
      </c>
      <c r="L197">
        <v>1191</v>
      </c>
      <c r="N197">
        <v>1013</v>
      </c>
      <c r="O197" t="s">
        <v>324</v>
      </c>
      <c r="P197" t="s">
        <v>324</v>
      </c>
      <c r="Q197">
        <v>1</v>
      </c>
      <c r="X197">
        <v>25.2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1</v>
      </c>
      <c r="AF197" t="s">
        <v>26</v>
      </c>
      <c r="AG197">
        <v>27.720000000000002</v>
      </c>
      <c r="AH197">
        <v>2</v>
      </c>
      <c r="AI197">
        <v>70337018</v>
      </c>
      <c r="AJ197">
        <v>199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>
      <c r="A198">
        <f>ROW(Source!A146)</f>
        <v>146</v>
      </c>
      <c r="B198">
        <v>70337019</v>
      </c>
      <c r="C198">
        <v>70337017</v>
      </c>
      <c r="D198">
        <v>69364509</v>
      </c>
      <c r="E198">
        <v>1</v>
      </c>
      <c r="F198">
        <v>1</v>
      </c>
      <c r="G198">
        <v>1075</v>
      </c>
      <c r="H198">
        <v>2</v>
      </c>
      <c r="I198" t="s">
        <v>365</v>
      </c>
      <c r="J198" t="s">
        <v>366</v>
      </c>
      <c r="K198" t="s">
        <v>367</v>
      </c>
      <c r="L198">
        <v>1368</v>
      </c>
      <c r="N198">
        <v>1011</v>
      </c>
      <c r="O198" t="s">
        <v>328</v>
      </c>
      <c r="P198" t="s">
        <v>328</v>
      </c>
      <c r="Q198">
        <v>1</v>
      </c>
      <c r="X198">
        <v>2.2999999999999998</v>
      </c>
      <c r="Y198">
        <v>0</v>
      </c>
      <c r="Z198">
        <v>83.1</v>
      </c>
      <c r="AA198">
        <v>12.62</v>
      </c>
      <c r="AB198">
        <v>0</v>
      </c>
      <c r="AC198">
        <v>0</v>
      </c>
      <c r="AD198">
        <v>1</v>
      </c>
      <c r="AE198">
        <v>0</v>
      </c>
      <c r="AF198" t="s">
        <v>26</v>
      </c>
      <c r="AG198">
        <v>2.5299999999999998</v>
      </c>
      <c r="AH198">
        <v>2</v>
      </c>
      <c r="AI198">
        <v>70337019</v>
      </c>
      <c r="AJ198">
        <v>200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>
      <c r="A199">
        <f>ROW(Source!A146)</f>
        <v>146</v>
      </c>
      <c r="B199">
        <v>70337020</v>
      </c>
      <c r="C199">
        <v>70337017</v>
      </c>
      <c r="D199">
        <v>69334001</v>
      </c>
      <c r="E199">
        <v>1</v>
      </c>
      <c r="F199">
        <v>1</v>
      </c>
      <c r="G199">
        <v>1075</v>
      </c>
      <c r="H199">
        <v>3</v>
      </c>
      <c r="I199" t="s">
        <v>447</v>
      </c>
      <c r="J199" t="s">
        <v>448</v>
      </c>
      <c r="K199" t="s">
        <v>449</v>
      </c>
      <c r="L199">
        <v>1348</v>
      </c>
      <c r="N199">
        <v>1009</v>
      </c>
      <c r="O199" t="s">
        <v>94</v>
      </c>
      <c r="P199" t="s">
        <v>94</v>
      </c>
      <c r="Q199">
        <v>1000</v>
      </c>
      <c r="X199">
        <v>1.9800000000000002E-2</v>
      </c>
      <c r="Y199">
        <v>10907.06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25</v>
      </c>
      <c r="AG199">
        <v>1.9800000000000002E-2</v>
      </c>
      <c r="AH199">
        <v>2</v>
      </c>
      <c r="AI199">
        <v>70337020</v>
      </c>
      <c r="AJ199">
        <v>201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>
      <c r="A200">
        <f>ROW(Source!A146)</f>
        <v>146</v>
      </c>
      <c r="B200">
        <v>70337021</v>
      </c>
      <c r="C200">
        <v>70337017</v>
      </c>
      <c r="D200">
        <v>69351871</v>
      </c>
      <c r="E200">
        <v>1</v>
      </c>
      <c r="F200">
        <v>1</v>
      </c>
      <c r="G200">
        <v>1075</v>
      </c>
      <c r="H200">
        <v>3</v>
      </c>
      <c r="I200" t="s">
        <v>450</v>
      </c>
      <c r="J200" t="s">
        <v>451</v>
      </c>
      <c r="K200" t="s">
        <v>452</v>
      </c>
      <c r="L200">
        <v>1355</v>
      </c>
      <c r="N200">
        <v>1010</v>
      </c>
      <c r="O200" t="s">
        <v>139</v>
      </c>
      <c r="P200" t="s">
        <v>139</v>
      </c>
      <c r="Q200">
        <v>100</v>
      </c>
      <c r="X200">
        <v>3.41</v>
      </c>
      <c r="Y200">
        <v>222.31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25</v>
      </c>
      <c r="AG200">
        <v>3.41</v>
      </c>
      <c r="AH200">
        <v>2</v>
      </c>
      <c r="AI200">
        <v>70337021</v>
      </c>
      <c r="AJ200">
        <v>203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>
      <c r="A201">
        <f>ROW(Source!A146)</f>
        <v>146</v>
      </c>
      <c r="B201">
        <v>70337022</v>
      </c>
      <c r="C201">
        <v>70337017</v>
      </c>
      <c r="D201">
        <v>69316103</v>
      </c>
      <c r="E201">
        <v>1075</v>
      </c>
      <c r="F201">
        <v>1</v>
      </c>
      <c r="G201">
        <v>1075</v>
      </c>
      <c r="H201">
        <v>3</v>
      </c>
      <c r="I201" t="s">
        <v>542</v>
      </c>
      <c r="J201" t="s">
        <v>4</v>
      </c>
      <c r="K201" t="s">
        <v>543</v>
      </c>
      <c r="L201">
        <v>1348</v>
      </c>
      <c r="N201">
        <v>1009</v>
      </c>
      <c r="O201" t="s">
        <v>94</v>
      </c>
      <c r="P201" t="s">
        <v>94</v>
      </c>
      <c r="Q201">
        <v>1000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 t="s">
        <v>25</v>
      </c>
      <c r="AG201">
        <v>0</v>
      </c>
      <c r="AH201">
        <v>3</v>
      </c>
      <c r="AI201">
        <v>-1</v>
      </c>
      <c r="AJ201" t="s">
        <v>4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>
      <c r="A202">
        <f>ROW(Source!A147)</f>
        <v>147</v>
      </c>
      <c r="B202">
        <v>70337018</v>
      </c>
      <c r="C202">
        <v>70337017</v>
      </c>
      <c r="D202">
        <v>69275358</v>
      </c>
      <c r="E202">
        <v>1075</v>
      </c>
      <c r="F202">
        <v>1</v>
      </c>
      <c r="G202">
        <v>1075</v>
      </c>
      <c r="H202">
        <v>1</v>
      </c>
      <c r="I202" t="s">
        <v>322</v>
      </c>
      <c r="J202" t="s">
        <v>4</v>
      </c>
      <c r="K202" t="s">
        <v>323</v>
      </c>
      <c r="L202">
        <v>1191</v>
      </c>
      <c r="N202">
        <v>1013</v>
      </c>
      <c r="O202" t="s">
        <v>324</v>
      </c>
      <c r="P202" t="s">
        <v>324</v>
      </c>
      <c r="Q202">
        <v>1</v>
      </c>
      <c r="X202">
        <v>25.2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1</v>
      </c>
      <c r="AF202" t="s">
        <v>26</v>
      </c>
      <c r="AG202">
        <v>27.720000000000002</v>
      </c>
      <c r="AH202">
        <v>2</v>
      </c>
      <c r="AI202">
        <v>70337018</v>
      </c>
      <c r="AJ202">
        <v>204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>
      <c r="A203">
        <f>ROW(Source!A147)</f>
        <v>147</v>
      </c>
      <c r="B203">
        <v>70337019</v>
      </c>
      <c r="C203">
        <v>70337017</v>
      </c>
      <c r="D203">
        <v>69364509</v>
      </c>
      <c r="E203">
        <v>1</v>
      </c>
      <c r="F203">
        <v>1</v>
      </c>
      <c r="G203">
        <v>1075</v>
      </c>
      <c r="H203">
        <v>2</v>
      </c>
      <c r="I203" t="s">
        <v>365</v>
      </c>
      <c r="J203" t="s">
        <v>366</v>
      </c>
      <c r="K203" t="s">
        <v>367</v>
      </c>
      <c r="L203">
        <v>1368</v>
      </c>
      <c r="N203">
        <v>1011</v>
      </c>
      <c r="O203" t="s">
        <v>328</v>
      </c>
      <c r="P203" t="s">
        <v>328</v>
      </c>
      <c r="Q203">
        <v>1</v>
      </c>
      <c r="X203">
        <v>2.2999999999999998</v>
      </c>
      <c r="Y203">
        <v>0</v>
      </c>
      <c r="Z203">
        <v>83.1</v>
      </c>
      <c r="AA203">
        <v>12.62</v>
      </c>
      <c r="AB203">
        <v>0</v>
      </c>
      <c r="AC203">
        <v>0</v>
      </c>
      <c r="AD203">
        <v>1</v>
      </c>
      <c r="AE203">
        <v>0</v>
      </c>
      <c r="AF203" t="s">
        <v>26</v>
      </c>
      <c r="AG203">
        <v>2.5299999999999998</v>
      </c>
      <c r="AH203">
        <v>2</v>
      </c>
      <c r="AI203">
        <v>70337019</v>
      </c>
      <c r="AJ203">
        <v>205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>
      <c r="A204">
        <f>ROW(Source!A147)</f>
        <v>147</v>
      </c>
      <c r="B204">
        <v>70337020</v>
      </c>
      <c r="C204">
        <v>70337017</v>
      </c>
      <c r="D204">
        <v>69334001</v>
      </c>
      <c r="E204">
        <v>1</v>
      </c>
      <c r="F204">
        <v>1</v>
      </c>
      <c r="G204">
        <v>1075</v>
      </c>
      <c r="H204">
        <v>3</v>
      </c>
      <c r="I204" t="s">
        <v>447</v>
      </c>
      <c r="J204" t="s">
        <v>448</v>
      </c>
      <c r="K204" t="s">
        <v>449</v>
      </c>
      <c r="L204">
        <v>1348</v>
      </c>
      <c r="N204">
        <v>1009</v>
      </c>
      <c r="O204" t="s">
        <v>94</v>
      </c>
      <c r="P204" t="s">
        <v>94</v>
      </c>
      <c r="Q204">
        <v>1000</v>
      </c>
      <c r="X204">
        <v>1.9800000000000002E-2</v>
      </c>
      <c r="Y204">
        <v>10907.06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0</v>
      </c>
      <c r="AF204" t="s">
        <v>25</v>
      </c>
      <c r="AG204">
        <v>1.9800000000000002E-2</v>
      </c>
      <c r="AH204">
        <v>2</v>
      </c>
      <c r="AI204">
        <v>70337020</v>
      </c>
      <c r="AJ204">
        <v>206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>
      <c r="A205">
        <f>ROW(Source!A147)</f>
        <v>147</v>
      </c>
      <c r="B205">
        <v>70337021</v>
      </c>
      <c r="C205">
        <v>70337017</v>
      </c>
      <c r="D205">
        <v>69351871</v>
      </c>
      <c r="E205">
        <v>1</v>
      </c>
      <c r="F205">
        <v>1</v>
      </c>
      <c r="G205">
        <v>1075</v>
      </c>
      <c r="H205">
        <v>3</v>
      </c>
      <c r="I205" t="s">
        <v>450</v>
      </c>
      <c r="J205" t="s">
        <v>451</v>
      </c>
      <c r="K205" t="s">
        <v>452</v>
      </c>
      <c r="L205">
        <v>1355</v>
      </c>
      <c r="N205">
        <v>1010</v>
      </c>
      <c r="O205" t="s">
        <v>139</v>
      </c>
      <c r="P205" t="s">
        <v>139</v>
      </c>
      <c r="Q205">
        <v>100</v>
      </c>
      <c r="X205">
        <v>3.41</v>
      </c>
      <c r="Y205">
        <v>222.31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25</v>
      </c>
      <c r="AG205">
        <v>3.41</v>
      </c>
      <c r="AH205">
        <v>2</v>
      </c>
      <c r="AI205">
        <v>70337021</v>
      </c>
      <c r="AJ205">
        <v>208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>
      <c r="A206">
        <f>ROW(Source!A147)</f>
        <v>147</v>
      </c>
      <c r="B206">
        <v>70337022</v>
      </c>
      <c r="C206">
        <v>70337017</v>
      </c>
      <c r="D206">
        <v>69316103</v>
      </c>
      <c r="E206">
        <v>1075</v>
      </c>
      <c r="F206">
        <v>1</v>
      </c>
      <c r="G206">
        <v>1075</v>
      </c>
      <c r="H206">
        <v>3</v>
      </c>
      <c r="I206" t="s">
        <v>542</v>
      </c>
      <c r="J206" t="s">
        <v>4</v>
      </c>
      <c r="K206" t="s">
        <v>543</v>
      </c>
      <c r="L206">
        <v>1348</v>
      </c>
      <c r="N206">
        <v>1009</v>
      </c>
      <c r="O206" t="s">
        <v>94</v>
      </c>
      <c r="P206" t="s">
        <v>94</v>
      </c>
      <c r="Q206">
        <v>1000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 t="s">
        <v>25</v>
      </c>
      <c r="AG206">
        <v>0</v>
      </c>
      <c r="AH206">
        <v>3</v>
      </c>
      <c r="AI206">
        <v>-1</v>
      </c>
      <c r="AJ206" t="s">
        <v>4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>
      <c r="A207">
        <f>ROW(Source!A150)</f>
        <v>150</v>
      </c>
      <c r="B207">
        <v>70337206</v>
      </c>
      <c r="C207">
        <v>70337205</v>
      </c>
      <c r="D207">
        <v>69275358</v>
      </c>
      <c r="E207">
        <v>1075</v>
      </c>
      <c r="F207">
        <v>1</v>
      </c>
      <c r="G207">
        <v>1075</v>
      </c>
      <c r="H207">
        <v>1</v>
      </c>
      <c r="I207" t="s">
        <v>322</v>
      </c>
      <c r="J207" t="s">
        <v>4</v>
      </c>
      <c r="K207" t="s">
        <v>323</v>
      </c>
      <c r="L207">
        <v>1191</v>
      </c>
      <c r="N207">
        <v>1013</v>
      </c>
      <c r="O207" t="s">
        <v>324</v>
      </c>
      <c r="P207" t="s">
        <v>324</v>
      </c>
      <c r="Q207">
        <v>1</v>
      </c>
      <c r="X207">
        <v>58.7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1</v>
      </c>
      <c r="AF207" t="s">
        <v>26</v>
      </c>
      <c r="AG207">
        <v>64.570000000000007</v>
      </c>
      <c r="AH207">
        <v>2</v>
      </c>
      <c r="AI207">
        <v>70337206</v>
      </c>
      <c r="AJ207">
        <v>209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>
      <c r="A208">
        <f>ROW(Source!A150)</f>
        <v>150</v>
      </c>
      <c r="B208">
        <v>70337207</v>
      </c>
      <c r="C208">
        <v>70337205</v>
      </c>
      <c r="D208">
        <v>69364211</v>
      </c>
      <c r="E208">
        <v>1</v>
      </c>
      <c r="F208">
        <v>1</v>
      </c>
      <c r="G208">
        <v>1075</v>
      </c>
      <c r="H208">
        <v>2</v>
      </c>
      <c r="I208" t="s">
        <v>420</v>
      </c>
      <c r="J208" t="s">
        <v>421</v>
      </c>
      <c r="K208" t="s">
        <v>422</v>
      </c>
      <c r="L208">
        <v>1368</v>
      </c>
      <c r="N208">
        <v>1011</v>
      </c>
      <c r="O208" t="s">
        <v>328</v>
      </c>
      <c r="P208" t="s">
        <v>328</v>
      </c>
      <c r="Q208">
        <v>1</v>
      </c>
      <c r="X208">
        <v>16</v>
      </c>
      <c r="Y208">
        <v>0</v>
      </c>
      <c r="Z208">
        <v>7.11</v>
      </c>
      <c r="AA208">
        <v>0</v>
      </c>
      <c r="AB208">
        <v>0</v>
      </c>
      <c r="AC208">
        <v>0</v>
      </c>
      <c r="AD208">
        <v>1</v>
      </c>
      <c r="AE208">
        <v>0</v>
      </c>
      <c r="AF208" t="s">
        <v>26</v>
      </c>
      <c r="AG208">
        <v>17.600000000000001</v>
      </c>
      <c r="AH208">
        <v>2</v>
      </c>
      <c r="AI208">
        <v>70337207</v>
      </c>
      <c r="AJ208">
        <v>210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>
      <c r="A209">
        <f>ROW(Source!A150)</f>
        <v>150</v>
      </c>
      <c r="B209">
        <v>70337208</v>
      </c>
      <c r="C209">
        <v>70337205</v>
      </c>
      <c r="D209">
        <v>69364509</v>
      </c>
      <c r="E209">
        <v>1</v>
      </c>
      <c r="F209">
        <v>1</v>
      </c>
      <c r="G209">
        <v>1075</v>
      </c>
      <c r="H209">
        <v>2</v>
      </c>
      <c r="I209" t="s">
        <v>365</v>
      </c>
      <c r="J209" t="s">
        <v>366</v>
      </c>
      <c r="K209" t="s">
        <v>367</v>
      </c>
      <c r="L209">
        <v>1368</v>
      </c>
      <c r="N209">
        <v>1011</v>
      </c>
      <c r="O209" t="s">
        <v>328</v>
      </c>
      <c r="P209" t="s">
        <v>328</v>
      </c>
      <c r="Q209">
        <v>1</v>
      </c>
      <c r="X209">
        <v>1.87</v>
      </c>
      <c r="Y209">
        <v>0</v>
      </c>
      <c r="Z209">
        <v>83.1</v>
      </c>
      <c r="AA209">
        <v>12.62</v>
      </c>
      <c r="AB209">
        <v>0</v>
      </c>
      <c r="AC209">
        <v>0</v>
      </c>
      <c r="AD209">
        <v>1</v>
      </c>
      <c r="AE209">
        <v>0</v>
      </c>
      <c r="AF209" t="s">
        <v>26</v>
      </c>
      <c r="AG209">
        <v>2.0570000000000004</v>
      </c>
      <c r="AH209">
        <v>2</v>
      </c>
      <c r="AI209">
        <v>70337208</v>
      </c>
      <c r="AJ209">
        <v>211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>
      <c r="A210">
        <f>ROW(Source!A150)</f>
        <v>150</v>
      </c>
      <c r="B210">
        <v>70337209</v>
      </c>
      <c r="C210">
        <v>70337205</v>
      </c>
      <c r="D210">
        <v>69334593</v>
      </c>
      <c r="E210">
        <v>1</v>
      </c>
      <c r="F210">
        <v>1</v>
      </c>
      <c r="G210">
        <v>1075</v>
      </c>
      <c r="H210">
        <v>3</v>
      </c>
      <c r="I210" t="s">
        <v>423</v>
      </c>
      <c r="J210" t="s">
        <v>424</v>
      </c>
      <c r="K210" t="s">
        <v>425</v>
      </c>
      <c r="L210">
        <v>1348</v>
      </c>
      <c r="N210">
        <v>1009</v>
      </c>
      <c r="O210" t="s">
        <v>94</v>
      </c>
      <c r="P210" t="s">
        <v>94</v>
      </c>
      <c r="Q210">
        <v>1000</v>
      </c>
      <c r="X210">
        <v>3.7399999999999998E-3</v>
      </c>
      <c r="Y210">
        <v>332.74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0</v>
      </c>
      <c r="AF210" t="s">
        <v>25</v>
      </c>
      <c r="AG210">
        <v>3.7399999999999998E-3</v>
      </c>
      <c r="AH210">
        <v>2</v>
      </c>
      <c r="AI210">
        <v>70337209</v>
      </c>
      <c r="AJ210">
        <v>212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>
      <c r="A211">
        <f>ROW(Source!A150)</f>
        <v>150</v>
      </c>
      <c r="B211">
        <v>70337210</v>
      </c>
      <c r="C211">
        <v>70337205</v>
      </c>
      <c r="D211">
        <v>69334884</v>
      </c>
      <c r="E211">
        <v>1</v>
      </c>
      <c r="F211">
        <v>1</v>
      </c>
      <c r="G211">
        <v>1075</v>
      </c>
      <c r="H211">
        <v>3</v>
      </c>
      <c r="I211" t="s">
        <v>426</v>
      </c>
      <c r="J211" t="s">
        <v>427</v>
      </c>
      <c r="K211" t="s">
        <v>428</v>
      </c>
      <c r="L211">
        <v>1348</v>
      </c>
      <c r="N211">
        <v>1009</v>
      </c>
      <c r="O211" t="s">
        <v>94</v>
      </c>
      <c r="P211" t="s">
        <v>94</v>
      </c>
      <c r="Q211">
        <v>1000</v>
      </c>
      <c r="X211">
        <v>1.49E-3</v>
      </c>
      <c r="Y211">
        <v>8596.85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0</v>
      </c>
      <c r="AF211" t="s">
        <v>25</v>
      </c>
      <c r="AG211">
        <v>1.49E-3</v>
      </c>
      <c r="AH211">
        <v>2</v>
      </c>
      <c r="AI211">
        <v>70337210</v>
      </c>
      <c r="AJ211">
        <v>213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>
      <c r="A212">
        <f>ROW(Source!A150)</f>
        <v>150</v>
      </c>
      <c r="B212">
        <v>70337211</v>
      </c>
      <c r="C212">
        <v>70337205</v>
      </c>
      <c r="D212">
        <v>69333842</v>
      </c>
      <c r="E212">
        <v>1</v>
      </c>
      <c r="F212">
        <v>1</v>
      </c>
      <c r="G212">
        <v>1075</v>
      </c>
      <c r="H212">
        <v>3</v>
      </c>
      <c r="I212" t="s">
        <v>429</v>
      </c>
      <c r="J212" t="s">
        <v>430</v>
      </c>
      <c r="K212" t="s">
        <v>431</v>
      </c>
      <c r="L212">
        <v>1354</v>
      </c>
      <c r="N212">
        <v>1010</v>
      </c>
      <c r="O212" t="s">
        <v>134</v>
      </c>
      <c r="P212" t="s">
        <v>134</v>
      </c>
      <c r="Q212">
        <v>1</v>
      </c>
      <c r="X212">
        <v>528</v>
      </c>
      <c r="Y212">
        <v>3.86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25</v>
      </c>
      <c r="AG212">
        <v>528</v>
      </c>
      <c r="AH212">
        <v>2</v>
      </c>
      <c r="AI212">
        <v>70337211</v>
      </c>
      <c r="AJ212">
        <v>214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>
      <c r="A213">
        <f>ROW(Source!A150)</f>
        <v>150</v>
      </c>
      <c r="B213">
        <v>70337212</v>
      </c>
      <c r="C213">
        <v>70337205</v>
      </c>
      <c r="D213">
        <v>69334017</v>
      </c>
      <c r="E213">
        <v>1</v>
      </c>
      <c r="F213">
        <v>1</v>
      </c>
      <c r="G213">
        <v>1075</v>
      </c>
      <c r="H213">
        <v>3</v>
      </c>
      <c r="I213" t="s">
        <v>432</v>
      </c>
      <c r="J213" t="s">
        <v>433</v>
      </c>
      <c r="K213" t="s">
        <v>434</v>
      </c>
      <c r="L213">
        <v>1348</v>
      </c>
      <c r="N213">
        <v>1009</v>
      </c>
      <c r="O213" t="s">
        <v>94</v>
      </c>
      <c r="P213" t="s">
        <v>94</v>
      </c>
      <c r="Q213">
        <v>1000</v>
      </c>
      <c r="X213">
        <v>7.7999999999999996E-3</v>
      </c>
      <c r="Y213">
        <v>11242.42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25</v>
      </c>
      <c r="AG213">
        <v>7.7999999999999996E-3</v>
      </c>
      <c r="AH213">
        <v>2</v>
      </c>
      <c r="AI213">
        <v>70337212</v>
      </c>
      <c r="AJ213">
        <v>215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>
      <c r="A214">
        <f>ROW(Source!A150)</f>
        <v>150</v>
      </c>
      <c r="B214">
        <v>70337213</v>
      </c>
      <c r="C214">
        <v>70337205</v>
      </c>
      <c r="D214">
        <v>69294374</v>
      </c>
      <c r="E214">
        <v>1075</v>
      </c>
      <c r="F214">
        <v>1</v>
      </c>
      <c r="G214">
        <v>1075</v>
      </c>
      <c r="H214">
        <v>3</v>
      </c>
      <c r="I214" t="s">
        <v>536</v>
      </c>
      <c r="J214" t="s">
        <v>4</v>
      </c>
      <c r="K214" t="s">
        <v>545</v>
      </c>
      <c r="L214">
        <v>1348</v>
      </c>
      <c r="N214">
        <v>1009</v>
      </c>
      <c r="O214" t="s">
        <v>94</v>
      </c>
      <c r="P214" t="s">
        <v>94</v>
      </c>
      <c r="Q214">
        <v>1000</v>
      </c>
      <c r="X214">
        <v>1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 t="s">
        <v>25</v>
      </c>
      <c r="AG214">
        <v>1</v>
      </c>
      <c r="AH214">
        <v>3</v>
      </c>
      <c r="AI214">
        <v>-1</v>
      </c>
      <c r="AJ214" t="s">
        <v>4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>
      <c r="A215">
        <f>ROW(Source!A151)</f>
        <v>151</v>
      </c>
      <c r="B215">
        <v>70337206</v>
      </c>
      <c r="C215">
        <v>70337205</v>
      </c>
      <c r="D215">
        <v>69275358</v>
      </c>
      <c r="E215">
        <v>1075</v>
      </c>
      <c r="F215">
        <v>1</v>
      </c>
      <c r="G215">
        <v>1075</v>
      </c>
      <c r="H215">
        <v>1</v>
      </c>
      <c r="I215" t="s">
        <v>322</v>
      </c>
      <c r="J215" t="s">
        <v>4</v>
      </c>
      <c r="K215" t="s">
        <v>323</v>
      </c>
      <c r="L215">
        <v>1191</v>
      </c>
      <c r="N215">
        <v>1013</v>
      </c>
      <c r="O215" t="s">
        <v>324</v>
      </c>
      <c r="P215" t="s">
        <v>324</v>
      </c>
      <c r="Q215">
        <v>1</v>
      </c>
      <c r="X215">
        <v>58.7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1</v>
      </c>
      <c r="AF215" t="s">
        <v>26</v>
      </c>
      <c r="AG215">
        <v>64.570000000000007</v>
      </c>
      <c r="AH215">
        <v>2</v>
      </c>
      <c r="AI215">
        <v>70337206</v>
      </c>
      <c r="AJ215">
        <v>216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>
      <c r="A216">
        <f>ROW(Source!A151)</f>
        <v>151</v>
      </c>
      <c r="B216">
        <v>70337207</v>
      </c>
      <c r="C216">
        <v>70337205</v>
      </c>
      <c r="D216">
        <v>69364211</v>
      </c>
      <c r="E216">
        <v>1</v>
      </c>
      <c r="F216">
        <v>1</v>
      </c>
      <c r="G216">
        <v>1075</v>
      </c>
      <c r="H216">
        <v>2</v>
      </c>
      <c r="I216" t="s">
        <v>420</v>
      </c>
      <c r="J216" t="s">
        <v>421</v>
      </c>
      <c r="K216" t="s">
        <v>422</v>
      </c>
      <c r="L216">
        <v>1368</v>
      </c>
      <c r="N216">
        <v>1011</v>
      </c>
      <c r="O216" t="s">
        <v>328</v>
      </c>
      <c r="P216" t="s">
        <v>328</v>
      </c>
      <c r="Q216">
        <v>1</v>
      </c>
      <c r="X216">
        <v>16</v>
      </c>
      <c r="Y216">
        <v>0</v>
      </c>
      <c r="Z216">
        <v>7.11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26</v>
      </c>
      <c r="AG216">
        <v>17.600000000000001</v>
      </c>
      <c r="AH216">
        <v>2</v>
      </c>
      <c r="AI216">
        <v>70337207</v>
      </c>
      <c r="AJ216">
        <v>217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>
      <c r="A217">
        <f>ROW(Source!A151)</f>
        <v>151</v>
      </c>
      <c r="B217">
        <v>70337208</v>
      </c>
      <c r="C217">
        <v>70337205</v>
      </c>
      <c r="D217">
        <v>69364509</v>
      </c>
      <c r="E217">
        <v>1</v>
      </c>
      <c r="F217">
        <v>1</v>
      </c>
      <c r="G217">
        <v>1075</v>
      </c>
      <c r="H217">
        <v>2</v>
      </c>
      <c r="I217" t="s">
        <v>365</v>
      </c>
      <c r="J217" t="s">
        <v>366</v>
      </c>
      <c r="K217" t="s">
        <v>367</v>
      </c>
      <c r="L217">
        <v>1368</v>
      </c>
      <c r="N217">
        <v>1011</v>
      </c>
      <c r="O217" t="s">
        <v>328</v>
      </c>
      <c r="P217" t="s">
        <v>328</v>
      </c>
      <c r="Q217">
        <v>1</v>
      </c>
      <c r="X217">
        <v>1.87</v>
      </c>
      <c r="Y217">
        <v>0</v>
      </c>
      <c r="Z217">
        <v>83.1</v>
      </c>
      <c r="AA217">
        <v>12.62</v>
      </c>
      <c r="AB217">
        <v>0</v>
      </c>
      <c r="AC217">
        <v>0</v>
      </c>
      <c r="AD217">
        <v>1</v>
      </c>
      <c r="AE217">
        <v>0</v>
      </c>
      <c r="AF217" t="s">
        <v>26</v>
      </c>
      <c r="AG217">
        <v>2.0570000000000004</v>
      </c>
      <c r="AH217">
        <v>2</v>
      </c>
      <c r="AI217">
        <v>70337208</v>
      </c>
      <c r="AJ217">
        <v>218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>
      <c r="A218">
        <f>ROW(Source!A151)</f>
        <v>151</v>
      </c>
      <c r="B218">
        <v>70337209</v>
      </c>
      <c r="C218">
        <v>70337205</v>
      </c>
      <c r="D218">
        <v>69334593</v>
      </c>
      <c r="E218">
        <v>1</v>
      </c>
      <c r="F218">
        <v>1</v>
      </c>
      <c r="G218">
        <v>1075</v>
      </c>
      <c r="H218">
        <v>3</v>
      </c>
      <c r="I218" t="s">
        <v>423</v>
      </c>
      <c r="J218" t="s">
        <v>424</v>
      </c>
      <c r="K218" t="s">
        <v>425</v>
      </c>
      <c r="L218">
        <v>1348</v>
      </c>
      <c r="N218">
        <v>1009</v>
      </c>
      <c r="O218" t="s">
        <v>94</v>
      </c>
      <c r="P218" t="s">
        <v>94</v>
      </c>
      <c r="Q218">
        <v>1000</v>
      </c>
      <c r="X218">
        <v>3.7399999999999998E-3</v>
      </c>
      <c r="Y218">
        <v>332.74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0</v>
      </c>
      <c r="AF218" t="s">
        <v>25</v>
      </c>
      <c r="AG218">
        <v>3.7399999999999998E-3</v>
      </c>
      <c r="AH218">
        <v>2</v>
      </c>
      <c r="AI218">
        <v>70337209</v>
      </c>
      <c r="AJ218">
        <v>219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>
      <c r="A219">
        <f>ROW(Source!A151)</f>
        <v>151</v>
      </c>
      <c r="B219">
        <v>70337210</v>
      </c>
      <c r="C219">
        <v>70337205</v>
      </c>
      <c r="D219">
        <v>69334884</v>
      </c>
      <c r="E219">
        <v>1</v>
      </c>
      <c r="F219">
        <v>1</v>
      </c>
      <c r="G219">
        <v>1075</v>
      </c>
      <c r="H219">
        <v>3</v>
      </c>
      <c r="I219" t="s">
        <v>426</v>
      </c>
      <c r="J219" t="s">
        <v>427</v>
      </c>
      <c r="K219" t="s">
        <v>428</v>
      </c>
      <c r="L219">
        <v>1348</v>
      </c>
      <c r="N219">
        <v>1009</v>
      </c>
      <c r="O219" t="s">
        <v>94</v>
      </c>
      <c r="P219" t="s">
        <v>94</v>
      </c>
      <c r="Q219">
        <v>1000</v>
      </c>
      <c r="X219">
        <v>1.49E-3</v>
      </c>
      <c r="Y219">
        <v>8596.85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0</v>
      </c>
      <c r="AF219" t="s">
        <v>25</v>
      </c>
      <c r="AG219">
        <v>1.49E-3</v>
      </c>
      <c r="AH219">
        <v>2</v>
      </c>
      <c r="AI219">
        <v>70337210</v>
      </c>
      <c r="AJ219">
        <v>220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>
      <c r="A220">
        <f>ROW(Source!A151)</f>
        <v>151</v>
      </c>
      <c r="B220">
        <v>70337211</v>
      </c>
      <c r="C220">
        <v>70337205</v>
      </c>
      <c r="D220">
        <v>69333842</v>
      </c>
      <c r="E220">
        <v>1</v>
      </c>
      <c r="F220">
        <v>1</v>
      </c>
      <c r="G220">
        <v>1075</v>
      </c>
      <c r="H220">
        <v>3</v>
      </c>
      <c r="I220" t="s">
        <v>429</v>
      </c>
      <c r="J220" t="s">
        <v>430</v>
      </c>
      <c r="K220" t="s">
        <v>431</v>
      </c>
      <c r="L220">
        <v>1354</v>
      </c>
      <c r="N220">
        <v>1010</v>
      </c>
      <c r="O220" t="s">
        <v>134</v>
      </c>
      <c r="P220" t="s">
        <v>134</v>
      </c>
      <c r="Q220">
        <v>1</v>
      </c>
      <c r="X220">
        <v>528</v>
      </c>
      <c r="Y220">
        <v>3.86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25</v>
      </c>
      <c r="AG220">
        <v>528</v>
      </c>
      <c r="AH220">
        <v>2</v>
      </c>
      <c r="AI220">
        <v>70337211</v>
      </c>
      <c r="AJ220">
        <v>221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>
      <c r="A221">
        <f>ROW(Source!A151)</f>
        <v>151</v>
      </c>
      <c r="B221">
        <v>70337212</v>
      </c>
      <c r="C221">
        <v>70337205</v>
      </c>
      <c r="D221">
        <v>69334017</v>
      </c>
      <c r="E221">
        <v>1</v>
      </c>
      <c r="F221">
        <v>1</v>
      </c>
      <c r="G221">
        <v>1075</v>
      </c>
      <c r="H221">
        <v>3</v>
      </c>
      <c r="I221" t="s">
        <v>432</v>
      </c>
      <c r="J221" t="s">
        <v>433</v>
      </c>
      <c r="K221" t="s">
        <v>434</v>
      </c>
      <c r="L221">
        <v>1348</v>
      </c>
      <c r="N221">
        <v>1009</v>
      </c>
      <c r="O221" t="s">
        <v>94</v>
      </c>
      <c r="P221" t="s">
        <v>94</v>
      </c>
      <c r="Q221">
        <v>1000</v>
      </c>
      <c r="X221">
        <v>7.7999999999999996E-3</v>
      </c>
      <c r="Y221">
        <v>11242.42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0</v>
      </c>
      <c r="AF221" t="s">
        <v>25</v>
      </c>
      <c r="AG221">
        <v>7.7999999999999996E-3</v>
      </c>
      <c r="AH221">
        <v>2</v>
      </c>
      <c r="AI221">
        <v>70337212</v>
      </c>
      <c r="AJ221">
        <v>222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>
      <c r="A222">
        <f>ROW(Source!A151)</f>
        <v>151</v>
      </c>
      <c r="B222">
        <v>70337213</v>
      </c>
      <c r="C222">
        <v>70337205</v>
      </c>
      <c r="D222">
        <v>69294374</v>
      </c>
      <c r="E222">
        <v>1075</v>
      </c>
      <c r="F222">
        <v>1</v>
      </c>
      <c r="G222">
        <v>1075</v>
      </c>
      <c r="H222">
        <v>3</v>
      </c>
      <c r="I222" t="s">
        <v>536</v>
      </c>
      <c r="J222" t="s">
        <v>4</v>
      </c>
      <c r="K222" t="s">
        <v>545</v>
      </c>
      <c r="L222">
        <v>1348</v>
      </c>
      <c r="N222">
        <v>1009</v>
      </c>
      <c r="O222" t="s">
        <v>94</v>
      </c>
      <c r="P222" t="s">
        <v>94</v>
      </c>
      <c r="Q222">
        <v>1000</v>
      </c>
      <c r="X222">
        <v>1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 t="s">
        <v>25</v>
      </c>
      <c r="AG222">
        <v>1</v>
      </c>
      <c r="AH222">
        <v>3</v>
      </c>
      <c r="AI222">
        <v>-1</v>
      </c>
      <c r="AJ222" t="s">
        <v>4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>
      <c r="A223">
        <f>ROW(Source!A154)</f>
        <v>154</v>
      </c>
      <c r="B223">
        <v>70337028</v>
      </c>
      <c r="C223">
        <v>70337027</v>
      </c>
      <c r="D223">
        <v>69275358</v>
      </c>
      <c r="E223">
        <v>1075</v>
      </c>
      <c r="F223">
        <v>1</v>
      </c>
      <c r="G223">
        <v>1075</v>
      </c>
      <c r="H223">
        <v>1</v>
      </c>
      <c r="I223" t="s">
        <v>322</v>
      </c>
      <c r="J223" t="s">
        <v>4</v>
      </c>
      <c r="K223" t="s">
        <v>323</v>
      </c>
      <c r="L223">
        <v>1191</v>
      </c>
      <c r="N223">
        <v>1013</v>
      </c>
      <c r="O223" t="s">
        <v>324</v>
      </c>
      <c r="P223" t="s">
        <v>324</v>
      </c>
      <c r="Q223">
        <v>1</v>
      </c>
      <c r="X223">
        <v>58.7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1</v>
      </c>
      <c r="AF223" t="s">
        <v>4</v>
      </c>
      <c r="AG223">
        <v>58.7</v>
      </c>
      <c r="AH223">
        <v>2</v>
      </c>
      <c r="AI223">
        <v>70337028</v>
      </c>
      <c r="AJ223">
        <v>223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>
      <c r="A224">
        <f>ROW(Source!A154)</f>
        <v>154</v>
      </c>
      <c r="B224">
        <v>70337029</v>
      </c>
      <c r="C224">
        <v>70337027</v>
      </c>
      <c r="D224">
        <v>69364211</v>
      </c>
      <c r="E224">
        <v>1</v>
      </c>
      <c r="F224">
        <v>1</v>
      </c>
      <c r="G224">
        <v>1075</v>
      </c>
      <c r="H224">
        <v>2</v>
      </c>
      <c r="I224" t="s">
        <v>420</v>
      </c>
      <c r="J224" t="s">
        <v>421</v>
      </c>
      <c r="K224" t="s">
        <v>422</v>
      </c>
      <c r="L224">
        <v>1368</v>
      </c>
      <c r="N224">
        <v>1011</v>
      </c>
      <c r="O224" t="s">
        <v>328</v>
      </c>
      <c r="P224" t="s">
        <v>328</v>
      </c>
      <c r="Q224">
        <v>1</v>
      </c>
      <c r="X224">
        <v>16</v>
      </c>
      <c r="Y224">
        <v>0</v>
      </c>
      <c r="Z224">
        <v>7.11</v>
      </c>
      <c r="AA224">
        <v>0</v>
      </c>
      <c r="AB224">
        <v>0</v>
      </c>
      <c r="AC224">
        <v>0</v>
      </c>
      <c r="AD224">
        <v>1</v>
      </c>
      <c r="AE224">
        <v>0</v>
      </c>
      <c r="AF224" t="s">
        <v>4</v>
      </c>
      <c r="AG224">
        <v>16</v>
      </c>
      <c r="AH224">
        <v>2</v>
      </c>
      <c r="AI224">
        <v>70337029</v>
      </c>
      <c r="AJ224">
        <v>224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>
      <c r="A225">
        <f>ROW(Source!A154)</f>
        <v>154</v>
      </c>
      <c r="B225">
        <v>70337030</v>
      </c>
      <c r="C225">
        <v>70337027</v>
      </c>
      <c r="D225">
        <v>69364509</v>
      </c>
      <c r="E225">
        <v>1</v>
      </c>
      <c r="F225">
        <v>1</v>
      </c>
      <c r="G225">
        <v>1075</v>
      </c>
      <c r="H225">
        <v>2</v>
      </c>
      <c r="I225" t="s">
        <v>365</v>
      </c>
      <c r="J225" t="s">
        <v>366</v>
      </c>
      <c r="K225" t="s">
        <v>367</v>
      </c>
      <c r="L225">
        <v>1368</v>
      </c>
      <c r="N225">
        <v>1011</v>
      </c>
      <c r="O225" t="s">
        <v>328</v>
      </c>
      <c r="P225" t="s">
        <v>328</v>
      </c>
      <c r="Q225">
        <v>1</v>
      </c>
      <c r="X225">
        <v>1.87</v>
      </c>
      <c r="Y225">
        <v>0</v>
      </c>
      <c r="Z225">
        <v>83.1</v>
      </c>
      <c r="AA225">
        <v>12.62</v>
      </c>
      <c r="AB225">
        <v>0</v>
      </c>
      <c r="AC225">
        <v>0</v>
      </c>
      <c r="AD225">
        <v>1</v>
      </c>
      <c r="AE225">
        <v>0</v>
      </c>
      <c r="AF225" t="s">
        <v>4</v>
      </c>
      <c r="AG225">
        <v>1.87</v>
      </c>
      <c r="AH225">
        <v>2</v>
      </c>
      <c r="AI225">
        <v>70337030</v>
      </c>
      <c r="AJ225">
        <v>225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>
      <c r="A226">
        <f>ROW(Source!A154)</f>
        <v>154</v>
      </c>
      <c r="B226">
        <v>70337031</v>
      </c>
      <c r="C226">
        <v>70337027</v>
      </c>
      <c r="D226">
        <v>69334593</v>
      </c>
      <c r="E226">
        <v>1</v>
      </c>
      <c r="F226">
        <v>1</v>
      </c>
      <c r="G226">
        <v>1075</v>
      </c>
      <c r="H226">
        <v>3</v>
      </c>
      <c r="I226" t="s">
        <v>423</v>
      </c>
      <c r="J226" t="s">
        <v>424</v>
      </c>
      <c r="K226" t="s">
        <v>425</v>
      </c>
      <c r="L226">
        <v>1348</v>
      </c>
      <c r="N226">
        <v>1009</v>
      </c>
      <c r="O226" t="s">
        <v>94</v>
      </c>
      <c r="P226" t="s">
        <v>94</v>
      </c>
      <c r="Q226">
        <v>1000</v>
      </c>
      <c r="X226">
        <v>3.7399999999999998E-3</v>
      </c>
      <c r="Y226">
        <v>332.74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0</v>
      </c>
      <c r="AF226" t="s">
        <v>4</v>
      </c>
      <c r="AG226">
        <v>3.7399999999999998E-3</v>
      </c>
      <c r="AH226">
        <v>2</v>
      </c>
      <c r="AI226">
        <v>70337031</v>
      </c>
      <c r="AJ226">
        <v>226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>
      <c r="A227">
        <f>ROW(Source!A154)</f>
        <v>154</v>
      </c>
      <c r="B227">
        <v>70337032</v>
      </c>
      <c r="C227">
        <v>70337027</v>
      </c>
      <c r="D227">
        <v>69334884</v>
      </c>
      <c r="E227">
        <v>1</v>
      </c>
      <c r="F227">
        <v>1</v>
      </c>
      <c r="G227">
        <v>1075</v>
      </c>
      <c r="H227">
        <v>3</v>
      </c>
      <c r="I227" t="s">
        <v>426</v>
      </c>
      <c r="J227" t="s">
        <v>427</v>
      </c>
      <c r="K227" t="s">
        <v>428</v>
      </c>
      <c r="L227">
        <v>1348</v>
      </c>
      <c r="N227">
        <v>1009</v>
      </c>
      <c r="O227" t="s">
        <v>94</v>
      </c>
      <c r="P227" t="s">
        <v>94</v>
      </c>
      <c r="Q227">
        <v>1000</v>
      </c>
      <c r="X227">
        <v>1.49E-3</v>
      </c>
      <c r="Y227">
        <v>8596.85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0</v>
      </c>
      <c r="AF227" t="s">
        <v>4</v>
      </c>
      <c r="AG227">
        <v>1.49E-3</v>
      </c>
      <c r="AH227">
        <v>2</v>
      </c>
      <c r="AI227">
        <v>70337032</v>
      </c>
      <c r="AJ227">
        <v>227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>
      <c r="A228">
        <f>ROW(Source!A154)</f>
        <v>154</v>
      </c>
      <c r="B228">
        <v>70337033</v>
      </c>
      <c r="C228">
        <v>70337027</v>
      </c>
      <c r="D228">
        <v>69333842</v>
      </c>
      <c r="E228">
        <v>1</v>
      </c>
      <c r="F228">
        <v>1</v>
      </c>
      <c r="G228">
        <v>1075</v>
      </c>
      <c r="H228">
        <v>3</v>
      </c>
      <c r="I228" t="s">
        <v>429</v>
      </c>
      <c r="J228" t="s">
        <v>430</v>
      </c>
      <c r="K228" t="s">
        <v>431</v>
      </c>
      <c r="L228">
        <v>1354</v>
      </c>
      <c r="N228">
        <v>1010</v>
      </c>
      <c r="O228" t="s">
        <v>134</v>
      </c>
      <c r="P228" t="s">
        <v>134</v>
      </c>
      <c r="Q228">
        <v>1</v>
      </c>
      <c r="X228">
        <v>528</v>
      </c>
      <c r="Y228">
        <v>3.86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0</v>
      </c>
      <c r="AF228" t="s">
        <v>4</v>
      </c>
      <c r="AG228">
        <v>528</v>
      </c>
      <c r="AH228">
        <v>2</v>
      </c>
      <c r="AI228">
        <v>70337033</v>
      </c>
      <c r="AJ228">
        <v>228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>
      <c r="A229">
        <f>ROW(Source!A154)</f>
        <v>154</v>
      </c>
      <c r="B229">
        <v>70337034</v>
      </c>
      <c r="C229">
        <v>70337027</v>
      </c>
      <c r="D229">
        <v>69334017</v>
      </c>
      <c r="E229">
        <v>1</v>
      </c>
      <c r="F229">
        <v>1</v>
      </c>
      <c r="G229">
        <v>1075</v>
      </c>
      <c r="H229">
        <v>3</v>
      </c>
      <c r="I229" t="s">
        <v>432</v>
      </c>
      <c r="J229" t="s">
        <v>433</v>
      </c>
      <c r="K229" t="s">
        <v>434</v>
      </c>
      <c r="L229">
        <v>1348</v>
      </c>
      <c r="N229">
        <v>1009</v>
      </c>
      <c r="O229" t="s">
        <v>94</v>
      </c>
      <c r="P229" t="s">
        <v>94</v>
      </c>
      <c r="Q229">
        <v>1000</v>
      </c>
      <c r="X229">
        <v>7.7999999999999996E-3</v>
      </c>
      <c r="Y229">
        <v>11242.42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4</v>
      </c>
      <c r="AG229">
        <v>7.7999999999999996E-3</v>
      </c>
      <c r="AH229">
        <v>2</v>
      </c>
      <c r="AI229">
        <v>70337034</v>
      </c>
      <c r="AJ229">
        <v>229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>
      <c r="A230">
        <f>ROW(Source!A154)</f>
        <v>154</v>
      </c>
      <c r="B230">
        <v>70337035</v>
      </c>
      <c r="C230">
        <v>70337027</v>
      </c>
      <c r="D230">
        <v>69294374</v>
      </c>
      <c r="E230">
        <v>1075</v>
      </c>
      <c r="F230">
        <v>1</v>
      </c>
      <c r="G230">
        <v>1075</v>
      </c>
      <c r="H230">
        <v>3</v>
      </c>
      <c r="I230" t="s">
        <v>536</v>
      </c>
      <c r="J230" t="s">
        <v>4</v>
      </c>
      <c r="K230" t="s">
        <v>545</v>
      </c>
      <c r="L230">
        <v>1348</v>
      </c>
      <c r="N230">
        <v>1009</v>
      </c>
      <c r="O230" t="s">
        <v>94</v>
      </c>
      <c r="P230" t="s">
        <v>94</v>
      </c>
      <c r="Q230">
        <v>1000</v>
      </c>
      <c r="X230">
        <v>1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 t="s">
        <v>4</v>
      </c>
      <c r="AG230">
        <v>1</v>
      </c>
      <c r="AH230">
        <v>3</v>
      </c>
      <c r="AI230">
        <v>-1</v>
      </c>
      <c r="AJ230" t="s">
        <v>4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>
      <c r="A231">
        <f>ROW(Source!A155)</f>
        <v>155</v>
      </c>
      <c r="B231">
        <v>70337028</v>
      </c>
      <c r="C231">
        <v>70337027</v>
      </c>
      <c r="D231">
        <v>69275358</v>
      </c>
      <c r="E231">
        <v>1075</v>
      </c>
      <c r="F231">
        <v>1</v>
      </c>
      <c r="G231">
        <v>1075</v>
      </c>
      <c r="H231">
        <v>1</v>
      </c>
      <c r="I231" t="s">
        <v>322</v>
      </c>
      <c r="J231" t="s">
        <v>4</v>
      </c>
      <c r="K231" t="s">
        <v>323</v>
      </c>
      <c r="L231">
        <v>1191</v>
      </c>
      <c r="N231">
        <v>1013</v>
      </c>
      <c r="O231" t="s">
        <v>324</v>
      </c>
      <c r="P231" t="s">
        <v>324</v>
      </c>
      <c r="Q231">
        <v>1</v>
      </c>
      <c r="X231">
        <v>58.7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1</v>
      </c>
      <c r="AF231" t="s">
        <v>4</v>
      </c>
      <c r="AG231">
        <v>58.7</v>
      </c>
      <c r="AH231">
        <v>2</v>
      </c>
      <c r="AI231">
        <v>70337028</v>
      </c>
      <c r="AJ231">
        <v>230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>
      <c r="A232">
        <f>ROW(Source!A155)</f>
        <v>155</v>
      </c>
      <c r="B232">
        <v>70337029</v>
      </c>
      <c r="C232">
        <v>70337027</v>
      </c>
      <c r="D232">
        <v>69364211</v>
      </c>
      <c r="E232">
        <v>1</v>
      </c>
      <c r="F232">
        <v>1</v>
      </c>
      <c r="G232">
        <v>1075</v>
      </c>
      <c r="H232">
        <v>2</v>
      </c>
      <c r="I232" t="s">
        <v>420</v>
      </c>
      <c r="J232" t="s">
        <v>421</v>
      </c>
      <c r="K232" t="s">
        <v>422</v>
      </c>
      <c r="L232">
        <v>1368</v>
      </c>
      <c r="N232">
        <v>1011</v>
      </c>
      <c r="O232" t="s">
        <v>328</v>
      </c>
      <c r="P232" t="s">
        <v>328</v>
      </c>
      <c r="Q232">
        <v>1</v>
      </c>
      <c r="X232">
        <v>16</v>
      </c>
      <c r="Y232">
        <v>0</v>
      </c>
      <c r="Z232">
        <v>7.11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4</v>
      </c>
      <c r="AG232">
        <v>16</v>
      </c>
      <c r="AH232">
        <v>2</v>
      </c>
      <c r="AI232">
        <v>70337029</v>
      </c>
      <c r="AJ232">
        <v>231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>
      <c r="A233">
        <f>ROW(Source!A155)</f>
        <v>155</v>
      </c>
      <c r="B233">
        <v>70337030</v>
      </c>
      <c r="C233">
        <v>70337027</v>
      </c>
      <c r="D233">
        <v>69364509</v>
      </c>
      <c r="E233">
        <v>1</v>
      </c>
      <c r="F233">
        <v>1</v>
      </c>
      <c r="G233">
        <v>1075</v>
      </c>
      <c r="H233">
        <v>2</v>
      </c>
      <c r="I233" t="s">
        <v>365</v>
      </c>
      <c r="J233" t="s">
        <v>366</v>
      </c>
      <c r="K233" t="s">
        <v>367</v>
      </c>
      <c r="L233">
        <v>1368</v>
      </c>
      <c r="N233">
        <v>1011</v>
      </c>
      <c r="O233" t="s">
        <v>328</v>
      </c>
      <c r="P233" t="s">
        <v>328</v>
      </c>
      <c r="Q233">
        <v>1</v>
      </c>
      <c r="X233">
        <v>1.87</v>
      </c>
      <c r="Y233">
        <v>0</v>
      </c>
      <c r="Z233">
        <v>83.1</v>
      </c>
      <c r="AA233">
        <v>12.62</v>
      </c>
      <c r="AB233">
        <v>0</v>
      </c>
      <c r="AC233">
        <v>0</v>
      </c>
      <c r="AD233">
        <v>1</v>
      </c>
      <c r="AE233">
        <v>0</v>
      </c>
      <c r="AF233" t="s">
        <v>4</v>
      </c>
      <c r="AG233">
        <v>1.87</v>
      </c>
      <c r="AH233">
        <v>2</v>
      </c>
      <c r="AI233">
        <v>70337030</v>
      </c>
      <c r="AJ233">
        <v>232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>
      <c r="A234">
        <f>ROW(Source!A155)</f>
        <v>155</v>
      </c>
      <c r="B234">
        <v>70337031</v>
      </c>
      <c r="C234">
        <v>70337027</v>
      </c>
      <c r="D234">
        <v>69334593</v>
      </c>
      <c r="E234">
        <v>1</v>
      </c>
      <c r="F234">
        <v>1</v>
      </c>
      <c r="G234">
        <v>1075</v>
      </c>
      <c r="H234">
        <v>3</v>
      </c>
      <c r="I234" t="s">
        <v>423</v>
      </c>
      <c r="J234" t="s">
        <v>424</v>
      </c>
      <c r="K234" t="s">
        <v>425</v>
      </c>
      <c r="L234">
        <v>1348</v>
      </c>
      <c r="N234">
        <v>1009</v>
      </c>
      <c r="O234" t="s">
        <v>94</v>
      </c>
      <c r="P234" t="s">
        <v>94</v>
      </c>
      <c r="Q234">
        <v>1000</v>
      </c>
      <c r="X234">
        <v>3.7399999999999998E-3</v>
      </c>
      <c r="Y234">
        <v>332.74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4</v>
      </c>
      <c r="AG234">
        <v>3.7399999999999998E-3</v>
      </c>
      <c r="AH234">
        <v>2</v>
      </c>
      <c r="AI234">
        <v>70337031</v>
      </c>
      <c r="AJ234">
        <v>233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>
      <c r="A235">
        <f>ROW(Source!A155)</f>
        <v>155</v>
      </c>
      <c r="B235">
        <v>70337032</v>
      </c>
      <c r="C235">
        <v>70337027</v>
      </c>
      <c r="D235">
        <v>69334884</v>
      </c>
      <c r="E235">
        <v>1</v>
      </c>
      <c r="F235">
        <v>1</v>
      </c>
      <c r="G235">
        <v>1075</v>
      </c>
      <c r="H235">
        <v>3</v>
      </c>
      <c r="I235" t="s">
        <v>426</v>
      </c>
      <c r="J235" t="s">
        <v>427</v>
      </c>
      <c r="K235" t="s">
        <v>428</v>
      </c>
      <c r="L235">
        <v>1348</v>
      </c>
      <c r="N235">
        <v>1009</v>
      </c>
      <c r="O235" t="s">
        <v>94</v>
      </c>
      <c r="P235" t="s">
        <v>94</v>
      </c>
      <c r="Q235">
        <v>1000</v>
      </c>
      <c r="X235">
        <v>1.49E-3</v>
      </c>
      <c r="Y235">
        <v>8596.85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0</v>
      </c>
      <c r="AF235" t="s">
        <v>4</v>
      </c>
      <c r="AG235">
        <v>1.49E-3</v>
      </c>
      <c r="AH235">
        <v>2</v>
      </c>
      <c r="AI235">
        <v>70337032</v>
      </c>
      <c r="AJ235">
        <v>234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>
      <c r="A236">
        <f>ROW(Source!A155)</f>
        <v>155</v>
      </c>
      <c r="B236">
        <v>70337033</v>
      </c>
      <c r="C236">
        <v>70337027</v>
      </c>
      <c r="D236">
        <v>69333842</v>
      </c>
      <c r="E236">
        <v>1</v>
      </c>
      <c r="F236">
        <v>1</v>
      </c>
      <c r="G236">
        <v>1075</v>
      </c>
      <c r="H236">
        <v>3</v>
      </c>
      <c r="I236" t="s">
        <v>429</v>
      </c>
      <c r="J236" t="s">
        <v>430</v>
      </c>
      <c r="K236" t="s">
        <v>431</v>
      </c>
      <c r="L236">
        <v>1354</v>
      </c>
      <c r="N236">
        <v>1010</v>
      </c>
      <c r="O236" t="s">
        <v>134</v>
      </c>
      <c r="P236" t="s">
        <v>134</v>
      </c>
      <c r="Q236">
        <v>1</v>
      </c>
      <c r="X236">
        <v>528</v>
      </c>
      <c r="Y236">
        <v>3.86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0</v>
      </c>
      <c r="AF236" t="s">
        <v>4</v>
      </c>
      <c r="AG236">
        <v>528</v>
      </c>
      <c r="AH236">
        <v>2</v>
      </c>
      <c r="AI236">
        <v>70337033</v>
      </c>
      <c r="AJ236">
        <v>235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>
      <c r="A237">
        <f>ROW(Source!A155)</f>
        <v>155</v>
      </c>
      <c r="B237">
        <v>70337034</v>
      </c>
      <c r="C237">
        <v>70337027</v>
      </c>
      <c r="D237">
        <v>69334017</v>
      </c>
      <c r="E237">
        <v>1</v>
      </c>
      <c r="F237">
        <v>1</v>
      </c>
      <c r="G237">
        <v>1075</v>
      </c>
      <c r="H237">
        <v>3</v>
      </c>
      <c r="I237" t="s">
        <v>432</v>
      </c>
      <c r="J237" t="s">
        <v>433</v>
      </c>
      <c r="K237" t="s">
        <v>434</v>
      </c>
      <c r="L237">
        <v>1348</v>
      </c>
      <c r="N237">
        <v>1009</v>
      </c>
      <c r="O237" t="s">
        <v>94</v>
      </c>
      <c r="P237" t="s">
        <v>94</v>
      </c>
      <c r="Q237">
        <v>1000</v>
      </c>
      <c r="X237">
        <v>7.7999999999999996E-3</v>
      </c>
      <c r="Y237">
        <v>11242.42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4</v>
      </c>
      <c r="AG237">
        <v>7.7999999999999996E-3</v>
      </c>
      <c r="AH237">
        <v>2</v>
      </c>
      <c r="AI237">
        <v>70337034</v>
      </c>
      <c r="AJ237">
        <v>236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>
      <c r="A238">
        <f>ROW(Source!A155)</f>
        <v>155</v>
      </c>
      <c r="B238">
        <v>70337035</v>
      </c>
      <c r="C238">
        <v>70337027</v>
      </c>
      <c r="D238">
        <v>69294374</v>
      </c>
      <c r="E238">
        <v>1075</v>
      </c>
      <c r="F238">
        <v>1</v>
      </c>
      <c r="G238">
        <v>1075</v>
      </c>
      <c r="H238">
        <v>3</v>
      </c>
      <c r="I238" t="s">
        <v>536</v>
      </c>
      <c r="J238" t="s">
        <v>4</v>
      </c>
      <c r="K238" t="s">
        <v>545</v>
      </c>
      <c r="L238">
        <v>1348</v>
      </c>
      <c r="N238">
        <v>1009</v>
      </c>
      <c r="O238" t="s">
        <v>94</v>
      </c>
      <c r="P238" t="s">
        <v>94</v>
      </c>
      <c r="Q238">
        <v>1000</v>
      </c>
      <c r="X238">
        <v>1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 t="s">
        <v>4</v>
      </c>
      <c r="AG238">
        <v>1</v>
      </c>
      <c r="AH238">
        <v>3</v>
      </c>
      <c r="AI238">
        <v>-1</v>
      </c>
      <c r="AJ238" t="s">
        <v>4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>
      <c r="A239">
        <f>ROW(Source!A156)</f>
        <v>156</v>
      </c>
      <c r="B239">
        <v>70336808</v>
      </c>
      <c r="C239">
        <v>70336774</v>
      </c>
      <c r="D239">
        <v>69275358</v>
      </c>
      <c r="E239">
        <v>1075</v>
      </c>
      <c r="F239">
        <v>1</v>
      </c>
      <c r="G239">
        <v>1075</v>
      </c>
      <c r="H239">
        <v>1</v>
      </c>
      <c r="I239" t="s">
        <v>322</v>
      </c>
      <c r="J239" t="s">
        <v>4</v>
      </c>
      <c r="K239" t="s">
        <v>323</v>
      </c>
      <c r="L239">
        <v>1191</v>
      </c>
      <c r="N239">
        <v>1013</v>
      </c>
      <c r="O239" t="s">
        <v>324</v>
      </c>
      <c r="P239" t="s">
        <v>324</v>
      </c>
      <c r="Q239">
        <v>1</v>
      </c>
      <c r="X239">
        <v>54.12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1</v>
      </c>
      <c r="AF239" t="s">
        <v>26</v>
      </c>
      <c r="AG239">
        <v>59.532000000000004</v>
      </c>
      <c r="AH239">
        <v>2</v>
      </c>
      <c r="AI239">
        <v>70336808</v>
      </c>
      <c r="AJ239">
        <v>237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>
      <c r="A240">
        <f>ROW(Source!A156)</f>
        <v>156</v>
      </c>
      <c r="B240">
        <v>70336809</v>
      </c>
      <c r="C240">
        <v>70336774</v>
      </c>
      <c r="D240">
        <v>69364511</v>
      </c>
      <c r="E240">
        <v>1</v>
      </c>
      <c r="F240">
        <v>1</v>
      </c>
      <c r="G240">
        <v>1075</v>
      </c>
      <c r="H240">
        <v>2</v>
      </c>
      <c r="I240" t="s">
        <v>459</v>
      </c>
      <c r="J240" t="s">
        <v>460</v>
      </c>
      <c r="K240" t="s">
        <v>461</v>
      </c>
      <c r="L240">
        <v>1368</v>
      </c>
      <c r="N240">
        <v>1011</v>
      </c>
      <c r="O240" t="s">
        <v>328</v>
      </c>
      <c r="P240" t="s">
        <v>328</v>
      </c>
      <c r="Q240">
        <v>1</v>
      </c>
      <c r="X240">
        <v>0.79</v>
      </c>
      <c r="Y240">
        <v>0</v>
      </c>
      <c r="Z240">
        <v>119.07</v>
      </c>
      <c r="AA240">
        <v>12.62</v>
      </c>
      <c r="AB240">
        <v>0</v>
      </c>
      <c r="AC240">
        <v>0</v>
      </c>
      <c r="AD240">
        <v>1</v>
      </c>
      <c r="AE240">
        <v>0</v>
      </c>
      <c r="AF240" t="s">
        <v>26</v>
      </c>
      <c r="AG240">
        <v>0.86900000000000011</v>
      </c>
      <c r="AH240">
        <v>2</v>
      </c>
      <c r="AI240">
        <v>70336809</v>
      </c>
      <c r="AJ240">
        <v>238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>
      <c r="A241">
        <f>ROW(Source!A156)</f>
        <v>156</v>
      </c>
      <c r="B241">
        <v>70336810</v>
      </c>
      <c r="C241">
        <v>70336774</v>
      </c>
      <c r="D241">
        <v>69363844</v>
      </c>
      <c r="E241">
        <v>1</v>
      </c>
      <c r="F241">
        <v>1</v>
      </c>
      <c r="G241">
        <v>1075</v>
      </c>
      <c r="H241">
        <v>2</v>
      </c>
      <c r="I241" t="s">
        <v>462</v>
      </c>
      <c r="J241" t="s">
        <v>463</v>
      </c>
      <c r="K241" t="s">
        <v>464</v>
      </c>
      <c r="L241">
        <v>1368</v>
      </c>
      <c r="N241">
        <v>1011</v>
      </c>
      <c r="O241" t="s">
        <v>328</v>
      </c>
      <c r="P241" t="s">
        <v>328</v>
      </c>
      <c r="Q241">
        <v>1</v>
      </c>
      <c r="X241">
        <v>0.86</v>
      </c>
      <c r="Y241">
        <v>0</v>
      </c>
      <c r="Z241">
        <v>6.68</v>
      </c>
      <c r="AA241">
        <v>0</v>
      </c>
      <c r="AB241">
        <v>0</v>
      </c>
      <c r="AC241">
        <v>0</v>
      </c>
      <c r="AD241">
        <v>1</v>
      </c>
      <c r="AE241">
        <v>0</v>
      </c>
      <c r="AF241" t="s">
        <v>26</v>
      </c>
      <c r="AG241">
        <v>0.94600000000000006</v>
      </c>
      <c r="AH241">
        <v>2</v>
      </c>
      <c r="AI241">
        <v>70336810</v>
      </c>
      <c r="AJ241">
        <v>239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>
      <c r="A242">
        <f>ROW(Source!A156)</f>
        <v>156</v>
      </c>
      <c r="B242">
        <v>70336811</v>
      </c>
      <c r="C242">
        <v>70336774</v>
      </c>
      <c r="D242">
        <v>69363851</v>
      </c>
      <c r="E242">
        <v>1</v>
      </c>
      <c r="F242">
        <v>1</v>
      </c>
      <c r="G242">
        <v>1075</v>
      </c>
      <c r="H242">
        <v>2</v>
      </c>
      <c r="I242" t="s">
        <v>465</v>
      </c>
      <c r="J242" t="s">
        <v>466</v>
      </c>
      <c r="K242" t="s">
        <v>467</v>
      </c>
      <c r="L242">
        <v>1368</v>
      </c>
      <c r="N242">
        <v>1011</v>
      </c>
      <c r="O242" t="s">
        <v>328</v>
      </c>
      <c r="P242" t="s">
        <v>328</v>
      </c>
      <c r="Q242">
        <v>1</v>
      </c>
      <c r="X242">
        <v>2.4300000000000002</v>
      </c>
      <c r="Y242">
        <v>0</v>
      </c>
      <c r="Z242">
        <v>0.54</v>
      </c>
      <c r="AA242">
        <v>0</v>
      </c>
      <c r="AB242">
        <v>0</v>
      </c>
      <c r="AC242">
        <v>0</v>
      </c>
      <c r="AD242">
        <v>1</v>
      </c>
      <c r="AE242">
        <v>0</v>
      </c>
      <c r="AF242" t="s">
        <v>26</v>
      </c>
      <c r="AG242">
        <v>2.6730000000000005</v>
      </c>
      <c r="AH242">
        <v>2</v>
      </c>
      <c r="AI242">
        <v>70336811</v>
      </c>
      <c r="AJ242">
        <v>240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>
      <c r="A243">
        <f>ROW(Source!A156)</f>
        <v>156</v>
      </c>
      <c r="B243">
        <v>70336812</v>
      </c>
      <c r="C243">
        <v>70336774</v>
      </c>
      <c r="D243">
        <v>69364066</v>
      </c>
      <c r="E243">
        <v>1</v>
      </c>
      <c r="F243">
        <v>1</v>
      </c>
      <c r="G243">
        <v>1075</v>
      </c>
      <c r="H243">
        <v>2</v>
      </c>
      <c r="I243" t="s">
        <v>468</v>
      </c>
      <c r="J243" t="s">
        <v>469</v>
      </c>
      <c r="K243" t="s">
        <v>470</v>
      </c>
      <c r="L243">
        <v>1368</v>
      </c>
      <c r="N243">
        <v>1011</v>
      </c>
      <c r="O243" t="s">
        <v>328</v>
      </c>
      <c r="P243" t="s">
        <v>328</v>
      </c>
      <c r="Q243">
        <v>1</v>
      </c>
      <c r="X243">
        <v>0.86</v>
      </c>
      <c r="Y243">
        <v>0</v>
      </c>
      <c r="Z243">
        <v>141.16</v>
      </c>
      <c r="AA243">
        <v>14.54</v>
      </c>
      <c r="AB243">
        <v>0</v>
      </c>
      <c r="AC243">
        <v>0</v>
      </c>
      <c r="AD243">
        <v>1</v>
      </c>
      <c r="AE243">
        <v>0</v>
      </c>
      <c r="AF243" t="s">
        <v>26</v>
      </c>
      <c r="AG243">
        <v>0.94600000000000006</v>
      </c>
      <c r="AH243">
        <v>2</v>
      </c>
      <c r="AI243">
        <v>70336812</v>
      </c>
      <c r="AJ243">
        <v>241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>
      <c r="A244">
        <f>ROW(Source!A156)</f>
        <v>156</v>
      </c>
      <c r="B244">
        <v>70336813</v>
      </c>
      <c r="C244">
        <v>70336774</v>
      </c>
      <c r="D244">
        <v>69364069</v>
      </c>
      <c r="E244">
        <v>1</v>
      </c>
      <c r="F244">
        <v>1</v>
      </c>
      <c r="G244">
        <v>1075</v>
      </c>
      <c r="H244">
        <v>2</v>
      </c>
      <c r="I244" t="s">
        <v>471</v>
      </c>
      <c r="J244" t="s">
        <v>472</v>
      </c>
      <c r="K244" t="s">
        <v>473</v>
      </c>
      <c r="L244">
        <v>1368</v>
      </c>
      <c r="N244">
        <v>1011</v>
      </c>
      <c r="O244" t="s">
        <v>328</v>
      </c>
      <c r="P244" t="s">
        <v>328</v>
      </c>
      <c r="Q244">
        <v>1</v>
      </c>
      <c r="X244">
        <v>0.76</v>
      </c>
      <c r="Y244">
        <v>0</v>
      </c>
      <c r="Z244">
        <v>3.95</v>
      </c>
      <c r="AA244">
        <v>0</v>
      </c>
      <c r="AB244">
        <v>0</v>
      </c>
      <c r="AC244">
        <v>0</v>
      </c>
      <c r="AD244">
        <v>1</v>
      </c>
      <c r="AE244">
        <v>0</v>
      </c>
      <c r="AF244" t="s">
        <v>26</v>
      </c>
      <c r="AG244">
        <v>0.83600000000000008</v>
      </c>
      <c r="AH244">
        <v>2</v>
      </c>
      <c r="AI244">
        <v>70336813</v>
      </c>
      <c r="AJ244">
        <v>242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>
      <c r="A245">
        <f>ROW(Source!A156)</f>
        <v>156</v>
      </c>
      <c r="B245">
        <v>70336814</v>
      </c>
      <c r="C245">
        <v>70336774</v>
      </c>
      <c r="D245">
        <v>69333752</v>
      </c>
      <c r="E245">
        <v>1</v>
      </c>
      <c r="F245">
        <v>1</v>
      </c>
      <c r="G245">
        <v>1075</v>
      </c>
      <c r="H245">
        <v>3</v>
      </c>
      <c r="I245" t="s">
        <v>344</v>
      </c>
      <c r="J245" t="s">
        <v>345</v>
      </c>
      <c r="K245" t="s">
        <v>346</v>
      </c>
      <c r="L245">
        <v>1348</v>
      </c>
      <c r="N245">
        <v>1009</v>
      </c>
      <c r="O245" t="s">
        <v>94</v>
      </c>
      <c r="P245" t="s">
        <v>94</v>
      </c>
      <c r="Q245">
        <v>1000</v>
      </c>
      <c r="X245">
        <v>1E-4</v>
      </c>
      <c r="Y245">
        <v>6521.42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0</v>
      </c>
      <c r="AF245" t="s">
        <v>25</v>
      </c>
      <c r="AG245">
        <v>1E-4</v>
      </c>
      <c r="AH245">
        <v>2</v>
      </c>
      <c r="AI245">
        <v>70336814</v>
      </c>
      <c r="AJ245">
        <v>243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>
      <c r="A246">
        <f>ROW(Source!A156)</f>
        <v>156</v>
      </c>
      <c r="B246">
        <v>70336815</v>
      </c>
      <c r="C246">
        <v>70336774</v>
      </c>
      <c r="D246">
        <v>69334877</v>
      </c>
      <c r="E246">
        <v>1</v>
      </c>
      <c r="F246">
        <v>1</v>
      </c>
      <c r="G246">
        <v>1075</v>
      </c>
      <c r="H246">
        <v>3</v>
      </c>
      <c r="I246" t="s">
        <v>474</v>
      </c>
      <c r="J246" t="s">
        <v>475</v>
      </c>
      <c r="K246" t="s">
        <v>476</v>
      </c>
      <c r="L246">
        <v>1346</v>
      </c>
      <c r="N246">
        <v>1009</v>
      </c>
      <c r="O246" t="s">
        <v>170</v>
      </c>
      <c r="P246" t="s">
        <v>170</v>
      </c>
      <c r="Q246">
        <v>1</v>
      </c>
      <c r="X246">
        <v>0.09</v>
      </c>
      <c r="Y246">
        <v>18.149999999999999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0</v>
      </c>
      <c r="AF246" t="s">
        <v>25</v>
      </c>
      <c r="AG246">
        <v>0.09</v>
      </c>
      <c r="AH246">
        <v>2</v>
      </c>
      <c r="AI246">
        <v>70336815</v>
      </c>
      <c r="AJ246">
        <v>244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>
      <c r="A247">
        <f>ROW(Source!A156)</f>
        <v>156</v>
      </c>
      <c r="B247">
        <v>70336816</v>
      </c>
      <c r="C247">
        <v>70336774</v>
      </c>
      <c r="D247">
        <v>69333818</v>
      </c>
      <c r="E247">
        <v>1</v>
      </c>
      <c r="F247">
        <v>1</v>
      </c>
      <c r="G247">
        <v>1075</v>
      </c>
      <c r="H247">
        <v>3</v>
      </c>
      <c r="I247" t="s">
        <v>477</v>
      </c>
      <c r="J247" t="s">
        <v>478</v>
      </c>
      <c r="K247" t="s">
        <v>479</v>
      </c>
      <c r="L247">
        <v>1339</v>
      </c>
      <c r="N247">
        <v>1007</v>
      </c>
      <c r="O247" t="s">
        <v>56</v>
      </c>
      <c r="P247" t="s">
        <v>56</v>
      </c>
      <c r="Q247">
        <v>1</v>
      </c>
      <c r="X247">
        <v>0.01</v>
      </c>
      <c r="Y247">
        <v>1183.5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0</v>
      </c>
      <c r="AF247" t="s">
        <v>25</v>
      </c>
      <c r="AG247">
        <v>0.01</v>
      </c>
      <c r="AH247">
        <v>2</v>
      </c>
      <c r="AI247">
        <v>70336816</v>
      </c>
      <c r="AJ247">
        <v>245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>
      <c r="A248">
        <f>ROW(Source!A156)</f>
        <v>156</v>
      </c>
      <c r="B248">
        <v>70336817</v>
      </c>
      <c r="C248">
        <v>70336774</v>
      </c>
      <c r="D248">
        <v>69333692</v>
      </c>
      <c r="E248">
        <v>1</v>
      </c>
      <c r="F248">
        <v>1</v>
      </c>
      <c r="G248">
        <v>1075</v>
      </c>
      <c r="H248">
        <v>3</v>
      </c>
      <c r="I248" t="s">
        <v>480</v>
      </c>
      <c r="J248" t="s">
        <v>481</v>
      </c>
      <c r="K248" t="s">
        <v>482</v>
      </c>
      <c r="L248">
        <v>1348</v>
      </c>
      <c r="N248">
        <v>1009</v>
      </c>
      <c r="O248" t="s">
        <v>94</v>
      </c>
      <c r="P248" t="s">
        <v>94</v>
      </c>
      <c r="Q248">
        <v>1000</v>
      </c>
      <c r="X248">
        <v>2.8700000000000002E-3</v>
      </c>
      <c r="Y248">
        <v>24618.39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0</v>
      </c>
      <c r="AF248" t="s">
        <v>25</v>
      </c>
      <c r="AG248">
        <v>2.8700000000000002E-3</v>
      </c>
      <c r="AH248">
        <v>2</v>
      </c>
      <c r="AI248">
        <v>70336817</v>
      </c>
      <c r="AJ248">
        <v>246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>
      <c r="A249">
        <f>ROW(Source!A156)</f>
        <v>156</v>
      </c>
      <c r="B249">
        <v>70336818</v>
      </c>
      <c r="C249">
        <v>70336774</v>
      </c>
      <c r="D249">
        <v>69334282</v>
      </c>
      <c r="E249">
        <v>1</v>
      </c>
      <c r="F249">
        <v>1</v>
      </c>
      <c r="G249">
        <v>1075</v>
      </c>
      <c r="H249">
        <v>3</v>
      </c>
      <c r="I249" t="s">
        <v>483</v>
      </c>
      <c r="J249" t="s">
        <v>484</v>
      </c>
      <c r="K249" t="s">
        <v>485</v>
      </c>
      <c r="L249">
        <v>1348</v>
      </c>
      <c r="N249">
        <v>1009</v>
      </c>
      <c r="O249" t="s">
        <v>94</v>
      </c>
      <c r="P249" t="s">
        <v>94</v>
      </c>
      <c r="Q249">
        <v>1000</v>
      </c>
      <c r="X249">
        <v>9.4000000000000004E-3</v>
      </c>
      <c r="Y249">
        <v>6870.66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0</v>
      </c>
      <c r="AF249" t="s">
        <v>25</v>
      </c>
      <c r="AG249">
        <v>9.4000000000000004E-3</v>
      </c>
      <c r="AH249">
        <v>2</v>
      </c>
      <c r="AI249">
        <v>70336818</v>
      </c>
      <c r="AJ249">
        <v>247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>
      <c r="A250">
        <f>ROW(Source!A156)</f>
        <v>156</v>
      </c>
      <c r="B250">
        <v>70336819</v>
      </c>
      <c r="C250">
        <v>70336774</v>
      </c>
      <c r="D250">
        <v>69334307</v>
      </c>
      <c r="E250">
        <v>1</v>
      </c>
      <c r="F250">
        <v>1</v>
      </c>
      <c r="G250">
        <v>1075</v>
      </c>
      <c r="H250">
        <v>3</v>
      </c>
      <c r="I250" t="s">
        <v>353</v>
      </c>
      <c r="J250" t="s">
        <v>354</v>
      </c>
      <c r="K250" t="s">
        <v>355</v>
      </c>
      <c r="L250">
        <v>1348</v>
      </c>
      <c r="N250">
        <v>1009</v>
      </c>
      <c r="O250" t="s">
        <v>94</v>
      </c>
      <c r="P250" t="s">
        <v>94</v>
      </c>
      <c r="Q250">
        <v>1000</v>
      </c>
      <c r="X250">
        <v>4.0000000000000003E-5</v>
      </c>
      <c r="Y250">
        <v>9098.51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0</v>
      </c>
      <c r="AF250" t="s">
        <v>25</v>
      </c>
      <c r="AG250">
        <v>4.0000000000000003E-5</v>
      </c>
      <c r="AH250">
        <v>2</v>
      </c>
      <c r="AI250">
        <v>70336819</v>
      </c>
      <c r="AJ250">
        <v>248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>
      <c r="A251">
        <f>ROW(Source!A156)</f>
        <v>156</v>
      </c>
      <c r="B251">
        <v>70336820</v>
      </c>
      <c r="C251">
        <v>70336774</v>
      </c>
      <c r="D251">
        <v>69351457</v>
      </c>
      <c r="E251">
        <v>1</v>
      </c>
      <c r="F251">
        <v>1</v>
      </c>
      <c r="G251">
        <v>1075</v>
      </c>
      <c r="H251">
        <v>3</v>
      </c>
      <c r="I251" t="s">
        <v>486</v>
      </c>
      <c r="J251" t="s">
        <v>487</v>
      </c>
      <c r="K251" t="s">
        <v>488</v>
      </c>
      <c r="L251">
        <v>1356</v>
      </c>
      <c r="N251">
        <v>1010</v>
      </c>
      <c r="O251" t="s">
        <v>489</v>
      </c>
      <c r="P251" t="s">
        <v>489</v>
      </c>
      <c r="Q251">
        <v>1000</v>
      </c>
      <c r="X251">
        <v>4.1000000000000003E-3</v>
      </c>
      <c r="Y251">
        <v>56.17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25</v>
      </c>
      <c r="AG251">
        <v>4.1000000000000003E-3</v>
      </c>
      <c r="AH251">
        <v>2</v>
      </c>
      <c r="AI251">
        <v>70336820</v>
      </c>
      <c r="AJ251">
        <v>249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>
      <c r="A252">
        <f>ROW(Source!A156)</f>
        <v>156</v>
      </c>
      <c r="B252">
        <v>70336821</v>
      </c>
      <c r="C252">
        <v>70336774</v>
      </c>
      <c r="D252">
        <v>69351232</v>
      </c>
      <c r="E252">
        <v>1</v>
      </c>
      <c r="F252">
        <v>1</v>
      </c>
      <c r="G252">
        <v>1075</v>
      </c>
      <c r="H252">
        <v>3</v>
      </c>
      <c r="I252" t="s">
        <v>286</v>
      </c>
      <c r="J252" t="s">
        <v>288</v>
      </c>
      <c r="K252" t="s">
        <v>287</v>
      </c>
      <c r="L252">
        <v>1355</v>
      </c>
      <c r="N252">
        <v>1010</v>
      </c>
      <c r="O252" t="s">
        <v>139</v>
      </c>
      <c r="P252" t="s">
        <v>139</v>
      </c>
      <c r="Q252">
        <v>100</v>
      </c>
      <c r="X252">
        <v>0.66669999999999996</v>
      </c>
      <c r="Y252">
        <v>57.81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0</v>
      </c>
      <c r="AF252" t="s">
        <v>25</v>
      </c>
      <c r="AG252">
        <v>0.66669999999999996</v>
      </c>
      <c r="AH252">
        <v>2</v>
      </c>
      <c r="AI252">
        <v>70336821</v>
      </c>
      <c r="AJ252">
        <v>250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>
      <c r="A253">
        <f>ROW(Source!A156)</f>
        <v>156</v>
      </c>
      <c r="B253">
        <v>70336822</v>
      </c>
      <c r="C253">
        <v>70336774</v>
      </c>
      <c r="D253">
        <v>69298822</v>
      </c>
      <c r="E253">
        <v>1075</v>
      </c>
      <c r="F253">
        <v>1</v>
      </c>
      <c r="G253">
        <v>1075</v>
      </c>
      <c r="H253">
        <v>3</v>
      </c>
      <c r="I253" t="s">
        <v>546</v>
      </c>
      <c r="J253" t="s">
        <v>4</v>
      </c>
      <c r="K253" t="s">
        <v>547</v>
      </c>
      <c r="L253">
        <v>1303</v>
      </c>
      <c r="N253">
        <v>1003</v>
      </c>
      <c r="O253" t="s">
        <v>236</v>
      </c>
      <c r="P253" t="s">
        <v>236</v>
      </c>
      <c r="Q253">
        <v>1000</v>
      </c>
      <c r="X253">
        <v>0.30599999999999999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 t="s">
        <v>25</v>
      </c>
      <c r="AG253">
        <v>0.30599999999999999</v>
      </c>
      <c r="AH253">
        <v>3</v>
      </c>
      <c r="AI253">
        <v>-1</v>
      </c>
      <c r="AJ253" t="s">
        <v>4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>
      <c r="A254">
        <f>ROW(Source!A157)</f>
        <v>157</v>
      </c>
      <c r="B254">
        <v>70336808</v>
      </c>
      <c r="C254">
        <v>70336774</v>
      </c>
      <c r="D254">
        <v>69275358</v>
      </c>
      <c r="E254">
        <v>1075</v>
      </c>
      <c r="F254">
        <v>1</v>
      </c>
      <c r="G254">
        <v>1075</v>
      </c>
      <c r="H254">
        <v>1</v>
      </c>
      <c r="I254" t="s">
        <v>322</v>
      </c>
      <c r="J254" t="s">
        <v>4</v>
      </c>
      <c r="K254" t="s">
        <v>323</v>
      </c>
      <c r="L254">
        <v>1191</v>
      </c>
      <c r="N254">
        <v>1013</v>
      </c>
      <c r="O254" t="s">
        <v>324</v>
      </c>
      <c r="P254" t="s">
        <v>324</v>
      </c>
      <c r="Q254">
        <v>1</v>
      </c>
      <c r="X254">
        <v>54.12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1</v>
      </c>
      <c r="AF254" t="s">
        <v>26</v>
      </c>
      <c r="AG254">
        <v>59.532000000000004</v>
      </c>
      <c r="AH254">
        <v>2</v>
      </c>
      <c r="AI254">
        <v>70336808</v>
      </c>
      <c r="AJ254">
        <v>252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>
      <c r="A255">
        <f>ROW(Source!A157)</f>
        <v>157</v>
      </c>
      <c r="B255">
        <v>70336809</v>
      </c>
      <c r="C255">
        <v>70336774</v>
      </c>
      <c r="D255">
        <v>69364511</v>
      </c>
      <c r="E255">
        <v>1</v>
      </c>
      <c r="F255">
        <v>1</v>
      </c>
      <c r="G255">
        <v>1075</v>
      </c>
      <c r="H255">
        <v>2</v>
      </c>
      <c r="I255" t="s">
        <v>459</v>
      </c>
      <c r="J255" t="s">
        <v>460</v>
      </c>
      <c r="K255" t="s">
        <v>461</v>
      </c>
      <c r="L255">
        <v>1368</v>
      </c>
      <c r="N255">
        <v>1011</v>
      </c>
      <c r="O255" t="s">
        <v>328</v>
      </c>
      <c r="P255" t="s">
        <v>328</v>
      </c>
      <c r="Q255">
        <v>1</v>
      </c>
      <c r="X255">
        <v>0.79</v>
      </c>
      <c r="Y255">
        <v>0</v>
      </c>
      <c r="Z255">
        <v>119.07</v>
      </c>
      <c r="AA255">
        <v>12.62</v>
      </c>
      <c r="AB255">
        <v>0</v>
      </c>
      <c r="AC255">
        <v>0</v>
      </c>
      <c r="AD255">
        <v>1</v>
      </c>
      <c r="AE255">
        <v>0</v>
      </c>
      <c r="AF255" t="s">
        <v>26</v>
      </c>
      <c r="AG255">
        <v>0.86900000000000011</v>
      </c>
      <c r="AH255">
        <v>2</v>
      </c>
      <c r="AI255">
        <v>70336809</v>
      </c>
      <c r="AJ255">
        <v>253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>
      <c r="A256">
        <f>ROW(Source!A157)</f>
        <v>157</v>
      </c>
      <c r="B256">
        <v>70336810</v>
      </c>
      <c r="C256">
        <v>70336774</v>
      </c>
      <c r="D256">
        <v>69363844</v>
      </c>
      <c r="E256">
        <v>1</v>
      </c>
      <c r="F256">
        <v>1</v>
      </c>
      <c r="G256">
        <v>1075</v>
      </c>
      <c r="H256">
        <v>2</v>
      </c>
      <c r="I256" t="s">
        <v>462</v>
      </c>
      <c r="J256" t="s">
        <v>463</v>
      </c>
      <c r="K256" t="s">
        <v>464</v>
      </c>
      <c r="L256">
        <v>1368</v>
      </c>
      <c r="N256">
        <v>1011</v>
      </c>
      <c r="O256" t="s">
        <v>328</v>
      </c>
      <c r="P256" t="s">
        <v>328</v>
      </c>
      <c r="Q256">
        <v>1</v>
      </c>
      <c r="X256">
        <v>0.86</v>
      </c>
      <c r="Y256">
        <v>0</v>
      </c>
      <c r="Z256">
        <v>6.68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26</v>
      </c>
      <c r="AG256">
        <v>0.94600000000000006</v>
      </c>
      <c r="AH256">
        <v>2</v>
      </c>
      <c r="AI256">
        <v>70336810</v>
      </c>
      <c r="AJ256">
        <v>254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>
      <c r="A257">
        <f>ROW(Source!A157)</f>
        <v>157</v>
      </c>
      <c r="B257">
        <v>70336811</v>
      </c>
      <c r="C257">
        <v>70336774</v>
      </c>
      <c r="D257">
        <v>69363851</v>
      </c>
      <c r="E257">
        <v>1</v>
      </c>
      <c r="F257">
        <v>1</v>
      </c>
      <c r="G257">
        <v>1075</v>
      </c>
      <c r="H257">
        <v>2</v>
      </c>
      <c r="I257" t="s">
        <v>465</v>
      </c>
      <c r="J257" t="s">
        <v>466</v>
      </c>
      <c r="K257" t="s">
        <v>467</v>
      </c>
      <c r="L257">
        <v>1368</v>
      </c>
      <c r="N257">
        <v>1011</v>
      </c>
      <c r="O257" t="s">
        <v>328</v>
      </c>
      <c r="P257" t="s">
        <v>328</v>
      </c>
      <c r="Q257">
        <v>1</v>
      </c>
      <c r="X257">
        <v>2.4300000000000002</v>
      </c>
      <c r="Y257">
        <v>0</v>
      </c>
      <c r="Z257">
        <v>0.54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26</v>
      </c>
      <c r="AG257">
        <v>2.6730000000000005</v>
      </c>
      <c r="AH257">
        <v>2</v>
      </c>
      <c r="AI257">
        <v>70336811</v>
      </c>
      <c r="AJ257">
        <v>255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>
      <c r="A258">
        <f>ROW(Source!A157)</f>
        <v>157</v>
      </c>
      <c r="B258">
        <v>70336812</v>
      </c>
      <c r="C258">
        <v>70336774</v>
      </c>
      <c r="D258">
        <v>69364066</v>
      </c>
      <c r="E258">
        <v>1</v>
      </c>
      <c r="F258">
        <v>1</v>
      </c>
      <c r="G258">
        <v>1075</v>
      </c>
      <c r="H258">
        <v>2</v>
      </c>
      <c r="I258" t="s">
        <v>468</v>
      </c>
      <c r="J258" t="s">
        <v>469</v>
      </c>
      <c r="K258" t="s">
        <v>470</v>
      </c>
      <c r="L258">
        <v>1368</v>
      </c>
      <c r="N258">
        <v>1011</v>
      </c>
      <c r="O258" t="s">
        <v>328</v>
      </c>
      <c r="P258" t="s">
        <v>328</v>
      </c>
      <c r="Q258">
        <v>1</v>
      </c>
      <c r="X258">
        <v>0.86</v>
      </c>
      <c r="Y258">
        <v>0</v>
      </c>
      <c r="Z258">
        <v>141.16</v>
      </c>
      <c r="AA258">
        <v>14.54</v>
      </c>
      <c r="AB258">
        <v>0</v>
      </c>
      <c r="AC258">
        <v>0</v>
      </c>
      <c r="AD258">
        <v>1</v>
      </c>
      <c r="AE258">
        <v>0</v>
      </c>
      <c r="AF258" t="s">
        <v>26</v>
      </c>
      <c r="AG258">
        <v>0.94600000000000006</v>
      </c>
      <c r="AH258">
        <v>2</v>
      </c>
      <c r="AI258">
        <v>70336812</v>
      </c>
      <c r="AJ258">
        <v>256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>
      <c r="A259">
        <f>ROW(Source!A157)</f>
        <v>157</v>
      </c>
      <c r="B259">
        <v>70336813</v>
      </c>
      <c r="C259">
        <v>70336774</v>
      </c>
      <c r="D259">
        <v>69364069</v>
      </c>
      <c r="E259">
        <v>1</v>
      </c>
      <c r="F259">
        <v>1</v>
      </c>
      <c r="G259">
        <v>1075</v>
      </c>
      <c r="H259">
        <v>2</v>
      </c>
      <c r="I259" t="s">
        <v>471</v>
      </c>
      <c r="J259" t="s">
        <v>472</v>
      </c>
      <c r="K259" t="s">
        <v>473</v>
      </c>
      <c r="L259">
        <v>1368</v>
      </c>
      <c r="N259">
        <v>1011</v>
      </c>
      <c r="O259" t="s">
        <v>328</v>
      </c>
      <c r="P259" t="s">
        <v>328</v>
      </c>
      <c r="Q259">
        <v>1</v>
      </c>
      <c r="X259">
        <v>0.76</v>
      </c>
      <c r="Y259">
        <v>0</v>
      </c>
      <c r="Z259">
        <v>3.95</v>
      </c>
      <c r="AA259">
        <v>0</v>
      </c>
      <c r="AB259">
        <v>0</v>
      </c>
      <c r="AC259">
        <v>0</v>
      </c>
      <c r="AD259">
        <v>1</v>
      </c>
      <c r="AE259">
        <v>0</v>
      </c>
      <c r="AF259" t="s">
        <v>26</v>
      </c>
      <c r="AG259">
        <v>0.83600000000000008</v>
      </c>
      <c r="AH259">
        <v>2</v>
      </c>
      <c r="AI259">
        <v>70336813</v>
      </c>
      <c r="AJ259">
        <v>257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>
      <c r="A260">
        <f>ROW(Source!A157)</f>
        <v>157</v>
      </c>
      <c r="B260">
        <v>70336814</v>
      </c>
      <c r="C260">
        <v>70336774</v>
      </c>
      <c r="D260">
        <v>69333752</v>
      </c>
      <c r="E260">
        <v>1</v>
      </c>
      <c r="F260">
        <v>1</v>
      </c>
      <c r="G260">
        <v>1075</v>
      </c>
      <c r="H260">
        <v>3</v>
      </c>
      <c r="I260" t="s">
        <v>344</v>
      </c>
      <c r="J260" t="s">
        <v>345</v>
      </c>
      <c r="K260" t="s">
        <v>346</v>
      </c>
      <c r="L260">
        <v>1348</v>
      </c>
      <c r="N260">
        <v>1009</v>
      </c>
      <c r="O260" t="s">
        <v>94</v>
      </c>
      <c r="P260" t="s">
        <v>94</v>
      </c>
      <c r="Q260">
        <v>1000</v>
      </c>
      <c r="X260">
        <v>1E-4</v>
      </c>
      <c r="Y260">
        <v>6521.42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25</v>
      </c>
      <c r="AG260">
        <v>1E-4</v>
      </c>
      <c r="AH260">
        <v>2</v>
      </c>
      <c r="AI260">
        <v>70336814</v>
      </c>
      <c r="AJ260">
        <v>258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>
      <c r="A261">
        <f>ROW(Source!A157)</f>
        <v>157</v>
      </c>
      <c r="B261">
        <v>70336815</v>
      </c>
      <c r="C261">
        <v>70336774</v>
      </c>
      <c r="D261">
        <v>69334877</v>
      </c>
      <c r="E261">
        <v>1</v>
      </c>
      <c r="F261">
        <v>1</v>
      </c>
      <c r="G261">
        <v>1075</v>
      </c>
      <c r="H261">
        <v>3</v>
      </c>
      <c r="I261" t="s">
        <v>474</v>
      </c>
      <c r="J261" t="s">
        <v>475</v>
      </c>
      <c r="K261" t="s">
        <v>476</v>
      </c>
      <c r="L261">
        <v>1346</v>
      </c>
      <c r="N261">
        <v>1009</v>
      </c>
      <c r="O261" t="s">
        <v>170</v>
      </c>
      <c r="P261" t="s">
        <v>170</v>
      </c>
      <c r="Q261">
        <v>1</v>
      </c>
      <c r="X261">
        <v>0.09</v>
      </c>
      <c r="Y261">
        <v>18.149999999999999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25</v>
      </c>
      <c r="AG261">
        <v>0.09</v>
      </c>
      <c r="AH261">
        <v>2</v>
      </c>
      <c r="AI261">
        <v>70336815</v>
      </c>
      <c r="AJ261">
        <v>259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>
      <c r="A262">
        <f>ROW(Source!A157)</f>
        <v>157</v>
      </c>
      <c r="B262">
        <v>70336816</v>
      </c>
      <c r="C262">
        <v>70336774</v>
      </c>
      <c r="D262">
        <v>69333818</v>
      </c>
      <c r="E262">
        <v>1</v>
      </c>
      <c r="F262">
        <v>1</v>
      </c>
      <c r="G262">
        <v>1075</v>
      </c>
      <c r="H262">
        <v>3</v>
      </c>
      <c r="I262" t="s">
        <v>477</v>
      </c>
      <c r="J262" t="s">
        <v>478</v>
      </c>
      <c r="K262" t="s">
        <v>479</v>
      </c>
      <c r="L262">
        <v>1339</v>
      </c>
      <c r="N262">
        <v>1007</v>
      </c>
      <c r="O262" t="s">
        <v>56</v>
      </c>
      <c r="P262" t="s">
        <v>56</v>
      </c>
      <c r="Q262">
        <v>1</v>
      </c>
      <c r="X262">
        <v>0.01</v>
      </c>
      <c r="Y262">
        <v>1183.5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0</v>
      </c>
      <c r="AF262" t="s">
        <v>25</v>
      </c>
      <c r="AG262">
        <v>0.01</v>
      </c>
      <c r="AH262">
        <v>2</v>
      </c>
      <c r="AI262">
        <v>70336816</v>
      </c>
      <c r="AJ262">
        <v>260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>
      <c r="A263">
        <f>ROW(Source!A157)</f>
        <v>157</v>
      </c>
      <c r="B263">
        <v>70336817</v>
      </c>
      <c r="C263">
        <v>70336774</v>
      </c>
      <c r="D263">
        <v>69333692</v>
      </c>
      <c r="E263">
        <v>1</v>
      </c>
      <c r="F263">
        <v>1</v>
      </c>
      <c r="G263">
        <v>1075</v>
      </c>
      <c r="H263">
        <v>3</v>
      </c>
      <c r="I263" t="s">
        <v>480</v>
      </c>
      <c r="J263" t="s">
        <v>481</v>
      </c>
      <c r="K263" t="s">
        <v>482</v>
      </c>
      <c r="L263">
        <v>1348</v>
      </c>
      <c r="N263">
        <v>1009</v>
      </c>
      <c r="O263" t="s">
        <v>94</v>
      </c>
      <c r="P263" t="s">
        <v>94</v>
      </c>
      <c r="Q263">
        <v>1000</v>
      </c>
      <c r="X263">
        <v>2.8700000000000002E-3</v>
      </c>
      <c r="Y263">
        <v>24618.39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0</v>
      </c>
      <c r="AF263" t="s">
        <v>25</v>
      </c>
      <c r="AG263">
        <v>2.8700000000000002E-3</v>
      </c>
      <c r="AH263">
        <v>2</v>
      </c>
      <c r="AI263">
        <v>70336817</v>
      </c>
      <c r="AJ263">
        <v>261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>
      <c r="A264">
        <f>ROW(Source!A157)</f>
        <v>157</v>
      </c>
      <c r="B264">
        <v>70336818</v>
      </c>
      <c r="C264">
        <v>70336774</v>
      </c>
      <c r="D264">
        <v>69334282</v>
      </c>
      <c r="E264">
        <v>1</v>
      </c>
      <c r="F264">
        <v>1</v>
      </c>
      <c r="G264">
        <v>1075</v>
      </c>
      <c r="H264">
        <v>3</v>
      </c>
      <c r="I264" t="s">
        <v>483</v>
      </c>
      <c r="J264" t="s">
        <v>484</v>
      </c>
      <c r="K264" t="s">
        <v>485</v>
      </c>
      <c r="L264">
        <v>1348</v>
      </c>
      <c r="N264">
        <v>1009</v>
      </c>
      <c r="O264" t="s">
        <v>94</v>
      </c>
      <c r="P264" t="s">
        <v>94</v>
      </c>
      <c r="Q264">
        <v>1000</v>
      </c>
      <c r="X264">
        <v>9.4000000000000004E-3</v>
      </c>
      <c r="Y264">
        <v>6870.66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0</v>
      </c>
      <c r="AF264" t="s">
        <v>25</v>
      </c>
      <c r="AG264">
        <v>9.4000000000000004E-3</v>
      </c>
      <c r="AH264">
        <v>2</v>
      </c>
      <c r="AI264">
        <v>70336818</v>
      </c>
      <c r="AJ264">
        <v>262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>
      <c r="A265">
        <f>ROW(Source!A157)</f>
        <v>157</v>
      </c>
      <c r="B265">
        <v>70336819</v>
      </c>
      <c r="C265">
        <v>70336774</v>
      </c>
      <c r="D265">
        <v>69334307</v>
      </c>
      <c r="E265">
        <v>1</v>
      </c>
      <c r="F265">
        <v>1</v>
      </c>
      <c r="G265">
        <v>1075</v>
      </c>
      <c r="H265">
        <v>3</v>
      </c>
      <c r="I265" t="s">
        <v>353</v>
      </c>
      <c r="J265" t="s">
        <v>354</v>
      </c>
      <c r="K265" t="s">
        <v>355</v>
      </c>
      <c r="L265">
        <v>1348</v>
      </c>
      <c r="N265">
        <v>1009</v>
      </c>
      <c r="O265" t="s">
        <v>94</v>
      </c>
      <c r="P265" t="s">
        <v>94</v>
      </c>
      <c r="Q265">
        <v>1000</v>
      </c>
      <c r="X265">
        <v>4.0000000000000003E-5</v>
      </c>
      <c r="Y265">
        <v>9098.51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25</v>
      </c>
      <c r="AG265">
        <v>4.0000000000000003E-5</v>
      </c>
      <c r="AH265">
        <v>2</v>
      </c>
      <c r="AI265">
        <v>70336819</v>
      </c>
      <c r="AJ265">
        <v>263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>
      <c r="A266">
        <f>ROW(Source!A157)</f>
        <v>157</v>
      </c>
      <c r="B266">
        <v>70336820</v>
      </c>
      <c r="C266">
        <v>70336774</v>
      </c>
      <c r="D266">
        <v>69351457</v>
      </c>
      <c r="E266">
        <v>1</v>
      </c>
      <c r="F266">
        <v>1</v>
      </c>
      <c r="G266">
        <v>1075</v>
      </c>
      <c r="H266">
        <v>3</v>
      </c>
      <c r="I266" t="s">
        <v>486</v>
      </c>
      <c r="J266" t="s">
        <v>487</v>
      </c>
      <c r="K266" t="s">
        <v>488</v>
      </c>
      <c r="L266">
        <v>1356</v>
      </c>
      <c r="N266">
        <v>1010</v>
      </c>
      <c r="O266" t="s">
        <v>489</v>
      </c>
      <c r="P266" t="s">
        <v>489</v>
      </c>
      <c r="Q266">
        <v>1000</v>
      </c>
      <c r="X266">
        <v>4.1000000000000003E-3</v>
      </c>
      <c r="Y266">
        <v>56.17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25</v>
      </c>
      <c r="AG266">
        <v>4.1000000000000003E-3</v>
      </c>
      <c r="AH266">
        <v>2</v>
      </c>
      <c r="AI266">
        <v>70336820</v>
      </c>
      <c r="AJ266">
        <v>264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>
      <c r="A267">
        <f>ROW(Source!A157)</f>
        <v>157</v>
      </c>
      <c r="B267">
        <v>70336821</v>
      </c>
      <c r="C267">
        <v>70336774</v>
      </c>
      <c r="D267">
        <v>69351232</v>
      </c>
      <c r="E267">
        <v>1</v>
      </c>
      <c r="F267">
        <v>1</v>
      </c>
      <c r="G267">
        <v>1075</v>
      </c>
      <c r="H267">
        <v>3</v>
      </c>
      <c r="I267" t="s">
        <v>286</v>
      </c>
      <c r="J267" t="s">
        <v>288</v>
      </c>
      <c r="K267" t="s">
        <v>287</v>
      </c>
      <c r="L267">
        <v>1355</v>
      </c>
      <c r="N267">
        <v>1010</v>
      </c>
      <c r="O267" t="s">
        <v>139</v>
      </c>
      <c r="P267" t="s">
        <v>139</v>
      </c>
      <c r="Q267">
        <v>100</v>
      </c>
      <c r="X267">
        <v>0.66669999999999996</v>
      </c>
      <c r="Y267">
        <v>57.81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25</v>
      </c>
      <c r="AG267">
        <v>0.66669999999999996</v>
      </c>
      <c r="AH267">
        <v>2</v>
      </c>
      <c r="AI267">
        <v>70336821</v>
      </c>
      <c r="AJ267">
        <v>265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>
      <c r="A268">
        <f>ROW(Source!A157)</f>
        <v>157</v>
      </c>
      <c r="B268">
        <v>70336822</v>
      </c>
      <c r="C268">
        <v>70336774</v>
      </c>
      <c r="D268">
        <v>69298822</v>
      </c>
      <c r="E268">
        <v>1075</v>
      </c>
      <c r="F268">
        <v>1</v>
      </c>
      <c r="G268">
        <v>1075</v>
      </c>
      <c r="H268">
        <v>3</v>
      </c>
      <c r="I268" t="s">
        <v>546</v>
      </c>
      <c r="J268" t="s">
        <v>4</v>
      </c>
      <c r="K268" t="s">
        <v>547</v>
      </c>
      <c r="L268">
        <v>1303</v>
      </c>
      <c r="N268">
        <v>1003</v>
      </c>
      <c r="O268" t="s">
        <v>236</v>
      </c>
      <c r="P268" t="s">
        <v>236</v>
      </c>
      <c r="Q268">
        <v>1000</v>
      </c>
      <c r="X268">
        <v>0.30599999999999999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 t="s">
        <v>25</v>
      </c>
      <c r="AG268">
        <v>0.30599999999999999</v>
      </c>
      <c r="AH268">
        <v>3</v>
      </c>
      <c r="AI268">
        <v>-1</v>
      </c>
      <c r="AJ268" t="s">
        <v>4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>
      <c r="A269">
        <f>ROW(Source!A160)</f>
        <v>160</v>
      </c>
      <c r="B269">
        <v>70336425</v>
      </c>
      <c r="C269">
        <v>70336409</v>
      </c>
      <c r="D269">
        <v>69275358</v>
      </c>
      <c r="E269">
        <v>1075</v>
      </c>
      <c r="F269">
        <v>1</v>
      </c>
      <c r="G269">
        <v>1075</v>
      </c>
      <c r="H269">
        <v>1</v>
      </c>
      <c r="I269" t="s">
        <v>322</v>
      </c>
      <c r="J269" t="s">
        <v>4</v>
      </c>
      <c r="K269" t="s">
        <v>323</v>
      </c>
      <c r="L269">
        <v>1191</v>
      </c>
      <c r="N269">
        <v>1013</v>
      </c>
      <c r="O269" t="s">
        <v>324</v>
      </c>
      <c r="P269" t="s">
        <v>324</v>
      </c>
      <c r="Q269">
        <v>1</v>
      </c>
      <c r="X269">
        <v>18.600000000000001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1</v>
      </c>
      <c r="AF269" t="s">
        <v>282</v>
      </c>
      <c r="AG269">
        <v>24.552000000000003</v>
      </c>
      <c r="AH269">
        <v>2</v>
      </c>
      <c r="AI269">
        <v>70336410</v>
      </c>
      <c r="AJ269">
        <v>267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>
      <c r="A270">
        <f>ROW(Source!A160)</f>
        <v>160</v>
      </c>
      <c r="B270">
        <v>70336426</v>
      </c>
      <c r="C270">
        <v>70336409</v>
      </c>
      <c r="D270">
        <v>69364509</v>
      </c>
      <c r="E270">
        <v>1</v>
      </c>
      <c r="F270">
        <v>1</v>
      </c>
      <c r="G270">
        <v>1075</v>
      </c>
      <c r="H270">
        <v>2</v>
      </c>
      <c r="I270" t="s">
        <v>365</v>
      </c>
      <c r="J270" t="s">
        <v>366</v>
      </c>
      <c r="K270" t="s">
        <v>367</v>
      </c>
      <c r="L270">
        <v>1368</v>
      </c>
      <c r="N270">
        <v>1011</v>
      </c>
      <c r="O270" t="s">
        <v>328</v>
      </c>
      <c r="P270" t="s">
        <v>328</v>
      </c>
      <c r="Q270">
        <v>1</v>
      </c>
      <c r="X270">
        <v>0.39</v>
      </c>
      <c r="Y270">
        <v>0</v>
      </c>
      <c r="Z270">
        <v>83.1</v>
      </c>
      <c r="AA270">
        <v>12.62</v>
      </c>
      <c r="AB270">
        <v>0</v>
      </c>
      <c r="AC270">
        <v>0</v>
      </c>
      <c r="AD270">
        <v>1</v>
      </c>
      <c r="AE270">
        <v>0</v>
      </c>
      <c r="AF270" t="s">
        <v>282</v>
      </c>
      <c r="AG270">
        <v>0.51480000000000004</v>
      </c>
      <c r="AH270">
        <v>2</v>
      </c>
      <c r="AI270">
        <v>70336411</v>
      </c>
      <c r="AJ270">
        <v>268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>
      <c r="A271">
        <f>ROW(Source!A160)</f>
        <v>160</v>
      </c>
      <c r="B271">
        <v>70336427</v>
      </c>
      <c r="C271">
        <v>70336409</v>
      </c>
      <c r="D271">
        <v>69363842</v>
      </c>
      <c r="E271">
        <v>1</v>
      </c>
      <c r="F271">
        <v>1</v>
      </c>
      <c r="G271">
        <v>1075</v>
      </c>
      <c r="H271">
        <v>2</v>
      </c>
      <c r="I271" t="s">
        <v>491</v>
      </c>
      <c r="J271" t="s">
        <v>492</v>
      </c>
      <c r="K271" t="s">
        <v>493</v>
      </c>
      <c r="L271">
        <v>1368</v>
      </c>
      <c r="N271">
        <v>1011</v>
      </c>
      <c r="O271" t="s">
        <v>328</v>
      </c>
      <c r="P271" t="s">
        <v>328</v>
      </c>
      <c r="Q271">
        <v>1</v>
      </c>
      <c r="X271">
        <v>4.37</v>
      </c>
      <c r="Y271">
        <v>0</v>
      </c>
      <c r="Z271">
        <v>2.27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282</v>
      </c>
      <c r="AG271">
        <v>5.7684000000000006</v>
      </c>
      <c r="AH271">
        <v>2</v>
      </c>
      <c r="AI271">
        <v>70336412</v>
      </c>
      <c r="AJ271">
        <v>269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>
      <c r="A272">
        <f>ROW(Source!A160)</f>
        <v>160</v>
      </c>
      <c r="B272">
        <v>70336428</v>
      </c>
      <c r="C272">
        <v>70336409</v>
      </c>
      <c r="D272">
        <v>69363852</v>
      </c>
      <c r="E272">
        <v>1</v>
      </c>
      <c r="F272">
        <v>1</v>
      </c>
      <c r="G272">
        <v>1075</v>
      </c>
      <c r="H272">
        <v>2</v>
      </c>
      <c r="I272" t="s">
        <v>494</v>
      </c>
      <c r="J272" t="s">
        <v>495</v>
      </c>
      <c r="K272" t="s">
        <v>496</v>
      </c>
      <c r="L272">
        <v>1368</v>
      </c>
      <c r="N272">
        <v>1011</v>
      </c>
      <c r="O272" t="s">
        <v>328</v>
      </c>
      <c r="P272" t="s">
        <v>328</v>
      </c>
      <c r="Q272">
        <v>1</v>
      </c>
      <c r="X272">
        <v>4.37</v>
      </c>
      <c r="Y272">
        <v>0</v>
      </c>
      <c r="Z272">
        <v>0.73</v>
      </c>
      <c r="AA272">
        <v>0</v>
      </c>
      <c r="AB272">
        <v>0</v>
      </c>
      <c r="AC272">
        <v>0</v>
      </c>
      <c r="AD272">
        <v>1</v>
      </c>
      <c r="AE272">
        <v>0</v>
      </c>
      <c r="AF272" t="s">
        <v>282</v>
      </c>
      <c r="AG272">
        <v>5.7684000000000006</v>
      </c>
      <c r="AH272">
        <v>2</v>
      </c>
      <c r="AI272">
        <v>70336413</v>
      </c>
      <c r="AJ272">
        <v>270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>
      <c r="A273">
        <f>ROW(Source!A160)</f>
        <v>160</v>
      </c>
      <c r="B273">
        <v>70336429</v>
      </c>
      <c r="C273">
        <v>70336409</v>
      </c>
      <c r="D273">
        <v>69336224</v>
      </c>
      <c r="E273">
        <v>1</v>
      </c>
      <c r="F273">
        <v>1</v>
      </c>
      <c r="G273">
        <v>1075</v>
      </c>
      <c r="H273">
        <v>3</v>
      </c>
      <c r="I273" t="s">
        <v>497</v>
      </c>
      <c r="J273" t="s">
        <v>498</v>
      </c>
      <c r="K273" t="s">
        <v>499</v>
      </c>
      <c r="L273">
        <v>1348</v>
      </c>
      <c r="N273">
        <v>1009</v>
      </c>
      <c r="O273" t="s">
        <v>94</v>
      </c>
      <c r="P273" t="s">
        <v>94</v>
      </c>
      <c r="Q273">
        <v>1000</v>
      </c>
      <c r="X273">
        <v>6.2E-4</v>
      </c>
      <c r="Y273">
        <v>10651.81</v>
      </c>
      <c r="Z273">
        <v>0</v>
      </c>
      <c r="AA273">
        <v>0</v>
      </c>
      <c r="AB273">
        <v>0</v>
      </c>
      <c r="AC273">
        <v>0</v>
      </c>
      <c r="AD273">
        <v>1</v>
      </c>
      <c r="AE273">
        <v>0</v>
      </c>
      <c r="AF273" t="s">
        <v>281</v>
      </c>
      <c r="AG273">
        <v>6.2E-4</v>
      </c>
      <c r="AH273">
        <v>2</v>
      </c>
      <c r="AI273">
        <v>70336414</v>
      </c>
      <c r="AJ273">
        <v>271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>
      <c r="A274">
        <f>ROW(Source!A160)</f>
        <v>160</v>
      </c>
      <c r="B274">
        <v>70336430</v>
      </c>
      <c r="C274">
        <v>70336409</v>
      </c>
      <c r="D274">
        <v>69334017</v>
      </c>
      <c r="E274">
        <v>1</v>
      </c>
      <c r="F274">
        <v>1</v>
      </c>
      <c r="G274">
        <v>1075</v>
      </c>
      <c r="H274">
        <v>3</v>
      </c>
      <c r="I274" t="s">
        <v>432</v>
      </c>
      <c r="J274" t="s">
        <v>433</v>
      </c>
      <c r="K274" t="s">
        <v>434</v>
      </c>
      <c r="L274">
        <v>1348</v>
      </c>
      <c r="N274">
        <v>1009</v>
      </c>
      <c r="O274" t="s">
        <v>94</v>
      </c>
      <c r="P274" t="s">
        <v>94</v>
      </c>
      <c r="Q274">
        <v>1000</v>
      </c>
      <c r="X274">
        <v>7.2000000000000005E-4</v>
      </c>
      <c r="Y274">
        <v>11242.42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0</v>
      </c>
      <c r="AF274" t="s">
        <v>281</v>
      </c>
      <c r="AG274">
        <v>7.2000000000000005E-4</v>
      </c>
      <c r="AH274">
        <v>2</v>
      </c>
      <c r="AI274">
        <v>70336415</v>
      </c>
      <c r="AJ274">
        <v>272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>
      <c r="A275">
        <f>ROW(Source!A160)</f>
        <v>160</v>
      </c>
      <c r="B275">
        <v>70336431</v>
      </c>
      <c r="C275">
        <v>70336409</v>
      </c>
      <c r="D275">
        <v>69340528</v>
      </c>
      <c r="E275">
        <v>1</v>
      </c>
      <c r="F275">
        <v>1</v>
      </c>
      <c r="G275">
        <v>1075</v>
      </c>
      <c r="H275">
        <v>3</v>
      </c>
      <c r="I275" t="s">
        <v>500</v>
      </c>
      <c r="J275" t="s">
        <v>501</v>
      </c>
      <c r="K275" t="s">
        <v>502</v>
      </c>
      <c r="L275">
        <v>1346</v>
      </c>
      <c r="N275">
        <v>1009</v>
      </c>
      <c r="O275" t="s">
        <v>170</v>
      </c>
      <c r="P275" t="s">
        <v>170</v>
      </c>
      <c r="Q275">
        <v>1</v>
      </c>
      <c r="X275">
        <v>0.8</v>
      </c>
      <c r="Y275">
        <v>25.8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0</v>
      </c>
      <c r="AF275" t="s">
        <v>281</v>
      </c>
      <c r="AG275">
        <v>0.8</v>
      </c>
      <c r="AH275">
        <v>2</v>
      </c>
      <c r="AI275">
        <v>70336416</v>
      </c>
      <c r="AJ275">
        <v>273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>
      <c r="A276">
        <f>ROW(Source!A160)</f>
        <v>160</v>
      </c>
      <c r="B276">
        <v>70336432</v>
      </c>
      <c r="C276">
        <v>70336409</v>
      </c>
      <c r="D276">
        <v>69334296</v>
      </c>
      <c r="E276">
        <v>1</v>
      </c>
      <c r="F276">
        <v>1</v>
      </c>
      <c r="G276">
        <v>1075</v>
      </c>
      <c r="H276">
        <v>3</v>
      </c>
      <c r="I276" t="s">
        <v>503</v>
      </c>
      <c r="J276" t="s">
        <v>504</v>
      </c>
      <c r="K276" t="s">
        <v>505</v>
      </c>
      <c r="L276">
        <v>1348</v>
      </c>
      <c r="N276">
        <v>1009</v>
      </c>
      <c r="O276" t="s">
        <v>94</v>
      </c>
      <c r="P276" t="s">
        <v>94</v>
      </c>
      <c r="Q276">
        <v>1000</v>
      </c>
      <c r="X276">
        <v>2.5000000000000001E-4</v>
      </c>
      <c r="Y276">
        <v>60966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0</v>
      </c>
      <c r="AF276" t="s">
        <v>281</v>
      </c>
      <c r="AG276">
        <v>2.5000000000000001E-4</v>
      </c>
      <c r="AH276">
        <v>2</v>
      </c>
      <c r="AI276">
        <v>70336417</v>
      </c>
      <c r="AJ276">
        <v>274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>
      <c r="A277">
        <f>ROW(Source!A160)</f>
        <v>160</v>
      </c>
      <c r="B277">
        <v>70336433</v>
      </c>
      <c r="C277">
        <v>70336409</v>
      </c>
      <c r="D277">
        <v>69334319</v>
      </c>
      <c r="E277">
        <v>1</v>
      </c>
      <c r="F277">
        <v>1</v>
      </c>
      <c r="G277">
        <v>1075</v>
      </c>
      <c r="H277">
        <v>3</v>
      </c>
      <c r="I277" t="s">
        <v>506</v>
      </c>
      <c r="J277" t="s">
        <v>507</v>
      </c>
      <c r="K277" t="s">
        <v>508</v>
      </c>
      <c r="L277">
        <v>1348</v>
      </c>
      <c r="N277">
        <v>1009</v>
      </c>
      <c r="O277" t="s">
        <v>94</v>
      </c>
      <c r="P277" t="s">
        <v>94</v>
      </c>
      <c r="Q277">
        <v>1000</v>
      </c>
      <c r="X277">
        <v>1E-4</v>
      </c>
      <c r="Y277">
        <v>7982.5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281</v>
      </c>
      <c r="AG277">
        <v>1E-4</v>
      </c>
      <c r="AH277">
        <v>2</v>
      </c>
      <c r="AI277">
        <v>70336418</v>
      </c>
      <c r="AJ277">
        <v>275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>
      <c r="A278">
        <f>ROW(Source!A160)</f>
        <v>160</v>
      </c>
      <c r="B278">
        <v>70336434</v>
      </c>
      <c r="C278">
        <v>70336409</v>
      </c>
      <c r="D278">
        <v>69351456</v>
      </c>
      <c r="E278">
        <v>1</v>
      </c>
      <c r="F278">
        <v>1</v>
      </c>
      <c r="G278">
        <v>1075</v>
      </c>
      <c r="H278">
        <v>3</v>
      </c>
      <c r="I278" t="s">
        <v>509</v>
      </c>
      <c r="J278" t="s">
        <v>510</v>
      </c>
      <c r="K278" t="s">
        <v>511</v>
      </c>
      <c r="L278">
        <v>1356</v>
      </c>
      <c r="N278">
        <v>1010</v>
      </c>
      <c r="O278" t="s">
        <v>489</v>
      </c>
      <c r="P278" t="s">
        <v>489</v>
      </c>
      <c r="Q278">
        <v>1000</v>
      </c>
      <c r="X278">
        <v>1E-3</v>
      </c>
      <c r="Y278">
        <v>226.68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0</v>
      </c>
      <c r="AF278" t="s">
        <v>281</v>
      </c>
      <c r="AG278">
        <v>1E-3</v>
      </c>
      <c r="AH278">
        <v>2</v>
      </c>
      <c r="AI278">
        <v>70336419</v>
      </c>
      <c r="AJ278">
        <v>277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>
      <c r="A279">
        <f>ROW(Source!A160)</f>
        <v>160</v>
      </c>
      <c r="B279">
        <v>70336435</v>
      </c>
      <c r="C279">
        <v>70336409</v>
      </c>
      <c r="D279">
        <v>69351117</v>
      </c>
      <c r="E279">
        <v>1</v>
      </c>
      <c r="F279">
        <v>1</v>
      </c>
      <c r="G279">
        <v>1075</v>
      </c>
      <c r="H279">
        <v>3</v>
      </c>
      <c r="I279" t="s">
        <v>512</v>
      </c>
      <c r="J279" t="s">
        <v>513</v>
      </c>
      <c r="K279" t="s">
        <v>514</v>
      </c>
      <c r="L279">
        <v>1301</v>
      </c>
      <c r="N279">
        <v>1003</v>
      </c>
      <c r="O279" t="s">
        <v>43</v>
      </c>
      <c r="P279" t="s">
        <v>43</v>
      </c>
      <c r="Q279">
        <v>1</v>
      </c>
      <c r="X279">
        <v>2.4500000000000002</v>
      </c>
      <c r="Y279">
        <v>0.7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0</v>
      </c>
      <c r="AF279" t="s">
        <v>281</v>
      </c>
      <c r="AG279">
        <v>2.4500000000000002</v>
      </c>
      <c r="AH279">
        <v>2</v>
      </c>
      <c r="AI279">
        <v>70336420</v>
      </c>
      <c r="AJ279">
        <v>278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>
      <c r="A280">
        <f>ROW(Source!A160)</f>
        <v>160</v>
      </c>
      <c r="B280">
        <v>70336436</v>
      </c>
      <c r="C280">
        <v>70336409</v>
      </c>
      <c r="D280">
        <v>69351119</v>
      </c>
      <c r="E280">
        <v>1</v>
      </c>
      <c r="F280">
        <v>1</v>
      </c>
      <c r="G280">
        <v>1075</v>
      </c>
      <c r="H280">
        <v>3</v>
      </c>
      <c r="I280" t="s">
        <v>515</v>
      </c>
      <c r="J280" t="s">
        <v>516</v>
      </c>
      <c r="K280" t="s">
        <v>517</v>
      </c>
      <c r="L280">
        <v>1356</v>
      </c>
      <c r="N280">
        <v>1010</v>
      </c>
      <c r="O280" t="s">
        <v>489</v>
      </c>
      <c r="P280" t="s">
        <v>489</v>
      </c>
      <c r="Q280">
        <v>1000</v>
      </c>
      <c r="X280">
        <v>2.0799999999999999E-2</v>
      </c>
      <c r="Y280">
        <v>6.44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281</v>
      </c>
      <c r="AG280">
        <v>2.0799999999999999E-2</v>
      </c>
      <c r="AH280">
        <v>2</v>
      </c>
      <c r="AI280">
        <v>70336421</v>
      </c>
      <c r="AJ280">
        <v>279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>
      <c r="A281">
        <f>ROW(Source!A160)</f>
        <v>160</v>
      </c>
      <c r="B281">
        <v>70336437</v>
      </c>
      <c r="C281">
        <v>70336409</v>
      </c>
      <c r="D281">
        <v>69295267</v>
      </c>
      <c r="E281">
        <v>1075</v>
      </c>
      <c r="F281">
        <v>1</v>
      </c>
      <c r="G281">
        <v>1075</v>
      </c>
      <c r="H281">
        <v>3</v>
      </c>
      <c r="I281" t="s">
        <v>548</v>
      </c>
      <c r="J281" t="s">
        <v>4</v>
      </c>
      <c r="K281" t="s">
        <v>549</v>
      </c>
      <c r="L281">
        <v>1356</v>
      </c>
      <c r="N281">
        <v>1010</v>
      </c>
      <c r="O281" t="s">
        <v>489</v>
      </c>
      <c r="P281" t="s">
        <v>489</v>
      </c>
      <c r="Q281">
        <v>1000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 t="s">
        <v>281</v>
      </c>
      <c r="AG281">
        <v>0</v>
      </c>
      <c r="AH281">
        <v>3</v>
      </c>
      <c r="AI281">
        <v>-1</v>
      </c>
      <c r="AJ281" t="s">
        <v>4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>
      <c r="A282">
        <f>ROW(Source!A160)</f>
        <v>160</v>
      </c>
      <c r="B282">
        <v>70336438</v>
      </c>
      <c r="C282">
        <v>70336409</v>
      </c>
      <c r="D282">
        <v>69296253</v>
      </c>
      <c r="E282">
        <v>1075</v>
      </c>
      <c r="F282">
        <v>1</v>
      </c>
      <c r="G282">
        <v>1075</v>
      </c>
      <c r="H282">
        <v>3</v>
      </c>
      <c r="I282" t="s">
        <v>550</v>
      </c>
      <c r="J282" t="s">
        <v>4</v>
      </c>
      <c r="K282" t="s">
        <v>551</v>
      </c>
      <c r="L282">
        <v>1303</v>
      </c>
      <c r="N282">
        <v>1003</v>
      </c>
      <c r="O282" t="s">
        <v>236</v>
      </c>
      <c r="P282" t="s">
        <v>236</v>
      </c>
      <c r="Q282">
        <v>1000</v>
      </c>
      <c r="X282">
        <v>0.10199999999999999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 t="s">
        <v>281</v>
      </c>
      <c r="AG282">
        <v>0.10199999999999999</v>
      </c>
      <c r="AH282">
        <v>3</v>
      </c>
      <c r="AI282">
        <v>-1</v>
      </c>
      <c r="AJ282" t="s">
        <v>4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>
      <c r="A283">
        <f>ROW(Source!A160)</f>
        <v>160</v>
      </c>
      <c r="B283">
        <v>70336439</v>
      </c>
      <c r="C283">
        <v>70336409</v>
      </c>
      <c r="D283">
        <v>69301204</v>
      </c>
      <c r="E283">
        <v>1075</v>
      </c>
      <c r="F283">
        <v>1</v>
      </c>
      <c r="G283">
        <v>1075</v>
      </c>
      <c r="H283">
        <v>3</v>
      </c>
      <c r="I283" t="s">
        <v>552</v>
      </c>
      <c r="J283" t="s">
        <v>4</v>
      </c>
      <c r="K283" t="s">
        <v>553</v>
      </c>
      <c r="L283">
        <v>1354</v>
      </c>
      <c r="N283">
        <v>1010</v>
      </c>
      <c r="O283" t="s">
        <v>134</v>
      </c>
      <c r="P283" t="s">
        <v>134</v>
      </c>
      <c r="Q283">
        <v>1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 t="s">
        <v>281</v>
      </c>
      <c r="AG283">
        <v>0</v>
      </c>
      <c r="AH283">
        <v>3</v>
      </c>
      <c r="AI283">
        <v>-1</v>
      </c>
      <c r="AJ283" t="s">
        <v>4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>
      <c r="A284">
        <f>ROW(Source!A161)</f>
        <v>161</v>
      </c>
      <c r="B284">
        <v>70336425</v>
      </c>
      <c r="C284">
        <v>70336409</v>
      </c>
      <c r="D284">
        <v>69275358</v>
      </c>
      <c r="E284">
        <v>1075</v>
      </c>
      <c r="F284">
        <v>1</v>
      </c>
      <c r="G284">
        <v>1075</v>
      </c>
      <c r="H284">
        <v>1</v>
      </c>
      <c r="I284" t="s">
        <v>322</v>
      </c>
      <c r="J284" t="s">
        <v>4</v>
      </c>
      <c r="K284" t="s">
        <v>323</v>
      </c>
      <c r="L284">
        <v>1191</v>
      </c>
      <c r="N284">
        <v>1013</v>
      </c>
      <c r="O284" t="s">
        <v>324</v>
      </c>
      <c r="P284" t="s">
        <v>324</v>
      </c>
      <c r="Q284">
        <v>1</v>
      </c>
      <c r="X284">
        <v>18.600000000000001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1</v>
      </c>
      <c r="AF284" t="s">
        <v>282</v>
      </c>
      <c r="AG284">
        <v>24.552000000000003</v>
      </c>
      <c r="AH284">
        <v>2</v>
      </c>
      <c r="AI284">
        <v>70336410</v>
      </c>
      <c r="AJ284">
        <v>282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>
      <c r="A285">
        <f>ROW(Source!A161)</f>
        <v>161</v>
      </c>
      <c r="B285">
        <v>70336426</v>
      </c>
      <c r="C285">
        <v>70336409</v>
      </c>
      <c r="D285">
        <v>69364509</v>
      </c>
      <c r="E285">
        <v>1</v>
      </c>
      <c r="F285">
        <v>1</v>
      </c>
      <c r="G285">
        <v>1075</v>
      </c>
      <c r="H285">
        <v>2</v>
      </c>
      <c r="I285" t="s">
        <v>365</v>
      </c>
      <c r="J285" t="s">
        <v>366</v>
      </c>
      <c r="K285" t="s">
        <v>367</v>
      </c>
      <c r="L285">
        <v>1368</v>
      </c>
      <c r="N285">
        <v>1011</v>
      </c>
      <c r="O285" t="s">
        <v>328</v>
      </c>
      <c r="P285" t="s">
        <v>328</v>
      </c>
      <c r="Q285">
        <v>1</v>
      </c>
      <c r="X285">
        <v>0.39</v>
      </c>
      <c r="Y285">
        <v>0</v>
      </c>
      <c r="Z285">
        <v>83.1</v>
      </c>
      <c r="AA285">
        <v>12.62</v>
      </c>
      <c r="AB285">
        <v>0</v>
      </c>
      <c r="AC285">
        <v>0</v>
      </c>
      <c r="AD285">
        <v>1</v>
      </c>
      <c r="AE285">
        <v>0</v>
      </c>
      <c r="AF285" t="s">
        <v>282</v>
      </c>
      <c r="AG285">
        <v>0.51480000000000004</v>
      </c>
      <c r="AH285">
        <v>2</v>
      </c>
      <c r="AI285">
        <v>70336411</v>
      </c>
      <c r="AJ285">
        <v>283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>
      <c r="A286">
        <f>ROW(Source!A161)</f>
        <v>161</v>
      </c>
      <c r="B286">
        <v>70336427</v>
      </c>
      <c r="C286">
        <v>70336409</v>
      </c>
      <c r="D286">
        <v>69363842</v>
      </c>
      <c r="E286">
        <v>1</v>
      </c>
      <c r="F286">
        <v>1</v>
      </c>
      <c r="G286">
        <v>1075</v>
      </c>
      <c r="H286">
        <v>2</v>
      </c>
      <c r="I286" t="s">
        <v>491</v>
      </c>
      <c r="J286" t="s">
        <v>492</v>
      </c>
      <c r="K286" t="s">
        <v>493</v>
      </c>
      <c r="L286">
        <v>1368</v>
      </c>
      <c r="N286">
        <v>1011</v>
      </c>
      <c r="O286" t="s">
        <v>328</v>
      </c>
      <c r="P286" t="s">
        <v>328</v>
      </c>
      <c r="Q286">
        <v>1</v>
      </c>
      <c r="X286">
        <v>4.37</v>
      </c>
      <c r="Y286">
        <v>0</v>
      </c>
      <c r="Z286">
        <v>2.27</v>
      </c>
      <c r="AA286">
        <v>0</v>
      </c>
      <c r="AB286">
        <v>0</v>
      </c>
      <c r="AC286">
        <v>0</v>
      </c>
      <c r="AD286">
        <v>1</v>
      </c>
      <c r="AE286">
        <v>0</v>
      </c>
      <c r="AF286" t="s">
        <v>282</v>
      </c>
      <c r="AG286">
        <v>5.7684000000000006</v>
      </c>
      <c r="AH286">
        <v>2</v>
      </c>
      <c r="AI286">
        <v>70336412</v>
      </c>
      <c r="AJ286">
        <v>284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>
      <c r="A287">
        <f>ROW(Source!A161)</f>
        <v>161</v>
      </c>
      <c r="B287">
        <v>70336428</v>
      </c>
      <c r="C287">
        <v>70336409</v>
      </c>
      <c r="D287">
        <v>69363852</v>
      </c>
      <c r="E287">
        <v>1</v>
      </c>
      <c r="F287">
        <v>1</v>
      </c>
      <c r="G287">
        <v>1075</v>
      </c>
      <c r="H287">
        <v>2</v>
      </c>
      <c r="I287" t="s">
        <v>494</v>
      </c>
      <c r="J287" t="s">
        <v>495</v>
      </c>
      <c r="K287" t="s">
        <v>496</v>
      </c>
      <c r="L287">
        <v>1368</v>
      </c>
      <c r="N287">
        <v>1011</v>
      </c>
      <c r="O287" t="s">
        <v>328</v>
      </c>
      <c r="P287" t="s">
        <v>328</v>
      </c>
      <c r="Q287">
        <v>1</v>
      </c>
      <c r="X287">
        <v>4.37</v>
      </c>
      <c r="Y287">
        <v>0</v>
      </c>
      <c r="Z287">
        <v>0.73</v>
      </c>
      <c r="AA287">
        <v>0</v>
      </c>
      <c r="AB287">
        <v>0</v>
      </c>
      <c r="AC287">
        <v>0</v>
      </c>
      <c r="AD287">
        <v>1</v>
      </c>
      <c r="AE287">
        <v>0</v>
      </c>
      <c r="AF287" t="s">
        <v>282</v>
      </c>
      <c r="AG287">
        <v>5.7684000000000006</v>
      </c>
      <c r="AH287">
        <v>2</v>
      </c>
      <c r="AI287">
        <v>70336413</v>
      </c>
      <c r="AJ287">
        <v>285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>
      <c r="A288">
        <f>ROW(Source!A161)</f>
        <v>161</v>
      </c>
      <c r="B288">
        <v>70336429</v>
      </c>
      <c r="C288">
        <v>70336409</v>
      </c>
      <c r="D288">
        <v>69336224</v>
      </c>
      <c r="E288">
        <v>1</v>
      </c>
      <c r="F288">
        <v>1</v>
      </c>
      <c r="G288">
        <v>1075</v>
      </c>
      <c r="H288">
        <v>3</v>
      </c>
      <c r="I288" t="s">
        <v>497</v>
      </c>
      <c r="J288" t="s">
        <v>498</v>
      </c>
      <c r="K288" t="s">
        <v>499</v>
      </c>
      <c r="L288">
        <v>1348</v>
      </c>
      <c r="N288">
        <v>1009</v>
      </c>
      <c r="O288" t="s">
        <v>94</v>
      </c>
      <c r="P288" t="s">
        <v>94</v>
      </c>
      <c r="Q288">
        <v>1000</v>
      </c>
      <c r="X288">
        <v>6.2E-4</v>
      </c>
      <c r="Y288">
        <v>10651.81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0</v>
      </c>
      <c r="AF288" t="s">
        <v>281</v>
      </c>
      <c r="AG288">
        <v>6.2E-4</v>
      </c>
      <c r="AH288">
        <v>2</v>
      </c>
      <c r="AI288">
        <v>70336414</v>
      </c>
      <c r="AJ288">
        <v>286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>
      <c r="A289">
        <f>ROW(Source!A161)</f>
        <v>161</v>
      </c>
      <c r="B289">
        <v>70336430</v>
      </c>
      <c r="C289">
        <v>70336409</v>
      </c>
      <c r="D289">
        <v>69334017</v>
      </c>
      <c r="E289">
        <v>1</v>
      </c>
      <c r="F289">
        <v>1</v>
      </c>
      <c r="G289">
        <v>1075</v>
      </c>
      <c r="H289">
        <v>3</v>
      </c>
      <c r="I289" t="s">
        <v>432</v>
      </c>
      <c r="J289" t="s">
        <v>433</v>
      </c>
      <c r="K289" t="s">
        <v>434</v>
      </c>
      <c r="L289">
        <v>1348</v>
      </c>
      <c r="N289">
        <v>1009</v>
      </c>
      <c r="O289" t="s">
        <v>94</v>
      </c>
      <c r="P289" t="s">
        <v>94</v>
      </c>
      <c r="Q289">
        <v>1000</v>
      </c>
      <c r="X289">
        <v>7.2000000000000005E-4</v>
      </c>
      <c r="Y289">
        <v>11242.42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0</v>
      </c>
      <c r="AF289" t="s">
        <v>281</v>
      </c>
      <c r="AG289">
        <v>7.2000000000000005E-4</v>
      </c>
      <c r="AH289">
        <v>2</v>
      </c>
      <c r="AI289">
        <v>70336415</v>
      </c>
      <c r="AJ289">
        <v>287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>
      <c r="A290">
        <f>ROW(Source!A161)</f>
        <v>161</v>
      </c>
      <c r="B290">
        <v>70336431</v>
      </c>
      <c r="C290">
        <v>70336409</v>
      </c>
      <c r="D290">
        <v>69340528</v>
      </c>
      <c r="E290">
        <v>1</v>
      </c>
      <c r="F290">
        <v>1</v>
      </c>
      <c r="G290">
        <v>1075</v>
      </c>
      <c r="H290">
        <v>3</v>
      </c>
      <c r="I290" t="s">
        <v>500</v>
      </c>
      <c r="J290" t="s">
        <v>501</v>
      </c>
      <c r="K290" t="s">
        <v>502</v>
      </c>
      <c r="L290">
        <v>1346</v>
      </c>
      <c r="N290">
        <v>1009</v>
      </c>
      <c r="O290" t="s">
        <v>170</v>
      </c>
      <c r="P290" t="s">
        <v>170</v>
      </c>
      <c r="Q290">
        <v>1</v>
      </c>
      <c r="X290">
        <v>0.8</v>
      </c>
      <c r="Y290">
        <v>25.8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 t="s">
        <v>281</v>
      </c>
      <c r="AG290">
        <v>0.8</v>
      </c>
      <c r="AH290">
        <v>2</v>
      </c>
      <c r="AI290">
        <v>70336416</v>
      </c>
      <c r="AJ290">
        <v>288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>
      <c r="A291">
        <f>ROW(Source!A161)</f>
        <v>161</v>
      </c>
      <c r="B291">
        <v>70336432</v>
      </c>
      <c r="C291">
        <v>70336409</v>
      </c>
      <c r="D291">
        <v>69334296</v>
      </c>
      <c r="E291">
        <v>1</v>
      </c>
      <c r="F291">
        <v>1</v>
      </c>
      <c r="G291">
        <v>1075</v>
      </c>
      <c r="H291">
        <v>3</v>
      </c>
      <c r="I291" t="s">
        <v>503</v>
      </c>
      <c r="J291" t="s">
        <v>504</v>
      </c>
      <c r="K291" t="s">
        <v>505</v>
      </c>
      <c r="L291">
        <v>1348</v>
      </c>
      <c r="N291">
        <v>1009</v>
      </c>
      <c r="O291" t="s">
        <v>94</v>
      </c>
      <c r="P291" t="s">
        <v>94</v>
      </c>
      <c r="Q291">
        <v>1000</v>
      </c>
      <c r="X291">
        <v>2.5000000000000001E-4</v>
      </c>
      <c r="Y291">
        <v>60966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0</v>
      </c>
      <c r="AF291" t="s">
        <v>281</v>
      </c>
      <c r="AG291">
        <v>2.5000000000000001E-4</v>
      </c>
      <c r="AH291">
        <v>2</v>
      </c>
      <c r="AI291">
        <v>70336417</v>
      </c>
      <c r="AJ291">
        <v>289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>
      <c r="A292">
        <f>ROW(Source!A161)</f>
        <v>161</v>
      </c>
      <c r="B292">
        <v>70336433</v>
      </c>
      <c r="C292">
        <v>70336409</v>
      </c>
      <c r="D292">
        <v>69334319</v>
      </c>
      <c r="E292">
        <v>1</v>
      </c>
      <c r="F292">
        <v>1</v>
      </c>
      <c r="G292">
        <v>1075</v>
      </c>
      <c r="H292">
        <v>3</v>
      </c>
      <c r="I292" t="s">
        <v>506</v>
      </c>
      <c r="J292" t="s">
        <v>507</v>
      </c>
      <c r="K292" t="s">
        <v>508</v>
      </c>
      <c r="L292">
        <v>1348</v>
      </c>
      <c r="N292">
        <v>1009</v>
      </c>
      <c r="O292" t="s">
        <v>94</v>
      </c>
      <c r="P292" t="s">
        <v>94</v>
      </c>
      <c r="Q292">
        <v>1000</v>
      </c>
      <c r="X292">
        <v>1E-4</v>
      </c>
      <c r="Y292">
        <v>7982.5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0</v>
      </c>
      <c r="AF292" t="s">
        <v>281</v>
      </c>
      <c r="AG292">
        <v>1E-4</v>
      </c>
      <c r="AH292">
        <v>2</v>
      </c>
      <c r="AI292">
        <v>70336418</v>
      </c>
      <c r="AJ292">
        <v>290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>
      <c r="A293">
        <f>ROW(Source!A161)</f>
        <v>161</v>
      </c>
      <c r="B293">
        <v>70336434</v>
      </c>
      <c r="C293">
        <v>70336409</v>
      </c>
      <c r="D293">
        <v>69351456</v>
      </c>
      <c r="E293">
        <v>1</v>
      </c>
      <c r="F293">
        <v>1</v>
      </c>
      <c r="G293">
        <v>1075</v>
      </c>
      <c r="H293">
        <v>3</v>
      </c>
      <c r="I293" t="s">
        <v>509</v>
      </c>
      <c r="J293" t="s">
        <v>510</v>
      </c>
      <c r="K293" t="s">
        <v>511</v>
      </c>
      <c r="L293">
        <v>1356</v>
      </c>
      <c r="N293">
        <v>1010</v>
      </c>
      <c r="O293" t="s">
        <v>489</v>
      </c>
      <c r="P293" t="s">
        <v>489</v>
      </c>
      <c r="Q293">
        <v>1000</v>
      </c>
      <c r="X293">
        <v>1E-3</v>
      </c>
      <c r="Y293">
        <v>226.68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0</v>
      </c>
      <c r="AF293" t="s">
        <v>281</v>
      </c>
      <c r="AG293">
        <v>1E-3</v>
      </c>
      <c r="AH293">
        <v>2</v>
      </c>
      <c r="AI293">
        <v>70336419</v>
      </c>
      <c r="AJ293">
        <v>292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>
      <c r="A294">
        <f>ROW(Source!A161)</f>
        <v>161</v>
      </c>
      <c r="B294">
        <v>70336435</v>
      </c>
      <c r="C294">
        <v>70336409</v>
      </c>
      <c r="D294">
        <v>69351117</v>
      </c>
      <c r="E294">
        <v>1</v>
      </c>
      <c r="F294">
        <v>1</v>
      </c>
      <c r="G294">
        <v>1075</v>
      </c>
      <c r="H294">
        <v>3</v>
      </c>
      <c r="I294" t="s">
        <v>512</v>
      </c>
      <c r="J294" t="s">
        <v>513</v>
      </c>
      <c r="K294" t="s">
        <v>514</v>
      </c>
      <c r="L294">
        <v>1301</v>
      </c>
      <c r="N294">
        <v>1003</v>
      </c>
      <c r="O294" t="s">
        <v>43</v>
      </c>
      <c r="P294" t="s">
        <v>43</v>
      </c>
      <c r="Q294">
        <v>1</v>
      </c>
      <c r="X294">
        <v>2.4500000000000002</v>
      </c>
      <c r="Y294">
        <v>0.7</v>
      </c>
      <c r="Z294">
        <v>0</v>
      </c>
      <c r="AA294">
        <v>0</v>
      </c>
      <c r="AB294">
        <v>0</v>
      </c>
      <c r="AC294">
        <v>0</v>
      </c>
      <c r="AD294">
        <v>1</v>
      </c>
      <c r="AE294">
        <v>0</v>
      </c>
      <c r="AF294" t="s">
        <v>281</v>
      </c>
      <c r="AG294">
        <v>2.4500000000000002</v>
      </c>
      <c r="AH294">
        <v>2</v>
      </c>
      <c r="AI294">
        <v>70336420</v>
      </c>
      <c r="AJ294">
        <v>293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>
      <c r="A295">
        <f>ROW(Source!A161)</f>
        <v>161</v>
      </c>
      <c r="B295">
        <v>70336436</v>
      </c>
      <c r="C295">
        <v>70336409</v>
      </c>
      <c r="D295">
        <v>69351119</v>
      </c>
      <c r="E295">
        <v>1</v>
      </c>
      <c r="F295">
        <v>1</v>
      </c>
      <c r="G295">
        <v>1075</v>
      </c>
      <c r="H295">
        <v>3</v>
      </c>
      <c r="I295" t="s">
        <v>515</v>
      </c>
      <c r="J295" t="s">
        <v>516</v>
      </c>
      <c r="K295" t="s">
        <v>517</v>
      </c>
      <c r="L295">
        <v>1356</v>
      </c>
      <c r="N295">
        <v>1010</v>
      </c>
      <c r="O295" t="s">
        <v>489</v>
      </c>
      <c r="P295" t="s">
        <v>489</v>
      </c>
      <c r="Q295">
        <v>1000</v>
      </c>
      <c r="X295">
        <v>2.0799999999999999E-2</v>
      </c>
      <c r="Y295">
        <v>6.44</v>
      </c>
      <c r="Z295">
        <v>0</v>
      </c>
      <c r="AA295">
        <v>0</v>
      </c>
      <c r="AB295">
        <v>0</v>
      </c>
      <c r="AC295">
        <v>0</v>
      </c>
      <c r="AD295">
        <v>1</v>
      </c>
      <c r="AE295">
        <v>0</v>
      </c>
      <c r="AF295" t="s">
        <v>281</v>
      </c>
      <c r="AG295">
        <v>2.0799999999999999E-2</v>
      </c>
      <c r="AH295">
        <v>2</v>
      </c>
      <c r="AI295">
        <v>70336421</v>
      </c>
      <c r="AJ295">
        <v>294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>
      <c r="A296">
        <f>ROW(Source!A161)</f>
        <v>161</v>
      </c>
      <c r="B296">
        <v>70336437</v>
      </c>
      <c r="C296">
        <v>70336409</v>
      </c>
      <c r="D296">
        <v>69295267</v>
      </c>
      <c r="E296">
        <v>1075</v>
      </c>
      <c r="F296">
        <v>1</v>
      </c>
      <c r="G296">
        <v>1075</v>
      </c>
      <c r="H296">
        <v>3</v>
      </c>
      <c r="I296" t="s">
        <v>548</v>
      </c>
      <c r="J296" t="s">
        <v>4</v>
      </c>
      <c r="K296" t="s">
        <v>549</v>
      </c>
      <c r="L296">
        <v>1356</v>
      </c>
      <c r="N296">
        <v>1010</v>
      </c>
      <c r="O296" t="s">
        <v>489</v>
      </c>
      <c r="P296" t="s">
        <v>489</v>
      </c>
      <c r="Q296">
        <v>1000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 t="s">
        <v>281</v>
      </c>
      <c r="AG296">
        <v>0</v>
      </c>
      <c r="AH296">
        <v>3</v>
      </c>
      <c r="AI296">
        <v>-1</v>
      </c>
      <c r="AJ296" t="s">
        <v>4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>
      <c r="A297">
        <f>ROW(Source!A161)</f>
        <v>161</v>
      </c>
      <c r="B297">
        <v>70336438</v>
      </c>
      <c r="C297">
        <v>70336409</v>
      </c>
      <c r="D297">
        <v>69296253</v>
      </c>
      <c r="E297">
        <v>1075</v>
      </c>
      <c r="F297">
        <v>1</v>
      </c>
      <c r="G297">
        <v>1075</v>
      </c>
      <c r="H297">
        <v>3</v>
      </c>
      <c r="I297" t="s">
        <v>550</v>
      </c>
      <c r="J297" t="s">
        <v>4</v>
      </c>
      <c r="K297" t="s">
        <v>551</v>
      </c>
      <c r="L297">
        <v>1303</v>
      </c>
      <c r="N297">
        <v>1003</v>
      </c>
      <c r="O297" t="s">
        <v>236</v>
      </c>
      <c r="P297" t="s">
        <v>236</v>
      </c>
      <c r="Q297">
        <v>1000</v>
      </c>
      <c r="X297">
        <v>0.10199999999999999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 t="s">
        <v>281</v>
      </c>
      <c r="AG297">
        <v>0.10199999999999999</v>
      </c>
      <c r="AH297">
        <v>3</v>
      </c>
      <c r="AI297">
        <v>-1</v>
      </c>
      <c r="AJ297" t="s">
        <v>4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>
      <c r="A298">
        <f>ROW(Source!A161)</f>
        <v>161</v>
      </c>
      <c r="B298">
        <v>70336439</v>
      </c>
      <c r="C298">
        <v>70336409</v>
      </c>
      <c r="D298">
        <v>69301204</v>
      </c>
      <c r="E298">
        <v>1075</v>
      </c>
      <c r="F298">
        <v>1</v>
      </c>
      <c r="G298">
        <v>1075</v>
      </c>
      <c r="H298">
        <v>3</v>
      </c>
      <c r="I298" t="s">
        <v>552</v>
      </c>
      <c r="J298" t="s">
        <v>4</v>
      </c>
      <c r="K298" t="s">
        <v>553</v>
      </c>
      <c r="L298">
        <v>1354</v>
      </c>
      <c r="N298">
        <v>1010</v>
      </c>
      <c r="O298" t="s">
        <v>134</v>
      </c>
      <c r="P298" t="s">
        <v>134</v>
      </c>
      <c r="Q298">
        <v>1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 t="s">
        <v>281</v>
      </c>
      <c r="AG298">
        <v>0</v>
      </c>
      <c r="AH298">
        <v>3</v>
      </c>
      <c r="AI298">
        <v>-1</v>
      </c>
      <c r="AJ298" t="s">
        <v>4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>
      <c r="A299">
        <f>ROW(Source!A168)</f>
        <v>168</v>
      </c>
      <c r="B299">
        <v>70336446</v>
      </c>
      <c r="C299">
        <v>70336443</v>
      </c>
      <c r="D299">
        <v>69275358</v>
      </c>
      <c r="E299">
        <v>1075</v>
      </c>
      <c r="F299">
        <v>1</v>
      </c>
      <c r="G299">
        <v>1075</v>
      </c>
      <c r="H299">
        <v>1</v>
      </c>
      <c r="I299" t="s">
        <v>322</v>
      </c>
      <c r="J299" t="s">
        <v>4</v>
      </c>
      <c r="K299" t="s">
        <v>323</v>
      </c>
      <c r="L299">
        <v>1191</v>
      </c>
      <c r="N299">
        <v>1013</v>
      </c>
      <c r="O299" t="s">
        <v>324</v>
      </c>
      <c r="P299" t="s">
        <v>324</v>
      </c>
      <c r="Q299">
        <v>1</v>
      </c>
      <c r="X299">
        <v>16.14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1</v>
      </c>
      <c r="AF299" t="s">
        <v>26</v>
      </c>
      <c r="AG299">
        <v>17.754000000000001</v>
      </c>
      <c r="AH299">
        <v>3</v>
      </c>
      <c r="AI299">
        <v>-1</v>
      </c>
      <c r="AJ299" t="s">
        <v>4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>
      <c r="A300">
        <f>ROW(Source!A168)</f>
        <v>168</v>
      </c>
      <c r="B300">
        <v>70336447</v>
      </c>
      <c r="C300">
        <v>70336443</v>
      </c>
      <c r="D300">
        <v>69364351</v>
      </c>
      <c r="E300">
        <v>1</v>
      </c>
      <c r="F300">
        <v>1</v>
      </c>
      <c r="G300">
        <v>1075</v>
      </c>
      <c r="H300">
        <v>2</v>
      </c>
      <c r="I300" t="s">
        <v>554</v>
      </c>
      <c r="J300" t="s">
        <v>555</v>
      </c>
      <c r="K300" t="s">
        <v>556</v>
      </c>
      <c r="L300">
        <v>1368</v>
      </c>
      <c r="N300">
        <v>1011</v>
      </c>
      <c r="O300" t="s">
        <v>328</v>
      </c>
      <c r="P300" t="s">
        <v>328</v>
      </c>
      <c r="Q300">
        <v>1</v>
      </c>
      <c r="X300">
        <v>1.46</v>
      </c>
      <c r="Y300">
        <v>0</v>
      </c>
      <c r="Z300">
        <v>36.08</v>
      </c>
      <c r="AA300">
        <v>3.1</v>
      </c>
      <c r="AB300">
        <v>0</v>
      </c>
      <c r="AC300">
        <v>0</v>
      </c>
      <c r="AD300">
        <v>1</v>
      </c>
      <c r="AE300">
        <v>0</v>
      </c>
      <c r="AF300" t="s">
        <v>26</v>
      </c>
      <c r="AG300">
        <v>1.6060000000000001</v>
      </c>
      <c r="AH300">
        <v>3</v>
      </c>
      <c r="AI300">
        <v>-1</v>
      </c>
      <c r="AJ300" t="s">
        <v>4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>
      <c r="A301">
        <f>ROW(Source!A168)</f>
        <v>168</v>
      </c>
      <c r="B301">
        <v>70336448</v>
      </c>
      <c r="C301">
        <v>70336443</v>
      </c>
      <c r="D301">
        <v>69364509</v>
      </c>
      <c r="E301">
        <v>1</v>
      </c>
      <c r="F301">
        <v>1</v>
      </c>
      <c r="G301">
        <v>1075</v>
      </c>
      <c r="H301">
        <v>2</v>
      </c>
      <c r="I301" t="s">
        <v>365</v>
      </c>
      <c r="J301" t="s">
        <v>366</v>
      </c>
      <c r="K301" t="s">
        <v>367</v>
      </c>
      <c r="L301">
        <v>1368</v>
      </c>
      <c r="N301">
        <v>1011</v>
      </c>
      <c r="O301" t="s">
        <v>328</v>
      </c>
      <c r="P301" t="s">
        <v>328</v>
      </c>
      <c r="Q301">
        <v>1</v>
      </c>
      <c r="X301">
        <v>0.01</v>
      </c>
      <c r="Y301">
        <v>0</v>
      </c>
      <c r="Z301">
        <v>83.1</v>
      </c>
      <c r="AA301">
        <v>12.62</v>
      </c>
      <c r="AB301">
        <v>0</v>
      </c>
      <c r="AC301">
        <v>0</v>
      </c>
      <c r="AD301">
        <v>1</v>
      </c>
      <c r="AE301">
        <v>0</v>
      </c>
      <c r="AF301" t="s">
        <v>26</v>
      </c>
      <c r="AG301">
        <v>1.1000000000000001E-2</v>
      </c>
      <c r="AH301">
        <v>3</v>
      </c>
      <c r="AI301">
        <v>-1</v>
      </c>
      <c r="AJ301" t="s">
        <v>4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>
      <c r="A302">
        <f>ROW(Source!A168)</f>
        <v>168</v>
      </c>
      <c r="B302">
        <v>70336449</v>
      </c>
      <c r="C302">
        <v>70336443</v>
      </c>
      <c r="D302">
        <v>69363838</v>
      </c>
      <c r="E302">
        <v>1</v>
      </c>
      <c r="F302">
        <v>1</v>
      </c>
      <c r="G302">
        <v>1075</v>
      </c>
      <c r="H302">
        <v>2</v>
      </c>
      <c r="I302" t="s">
        <v>557</v>
      </c>
      <c r="J302" t="s">
        <v>558</v>
      </c>
      <c r="K302" t="s">
        <v>559</v>
      </c>
      <c r="L302">
        <v>1368</v>
      </c>
      <c r="N302">
        <v>1011</v>
      </c>
      <c r="O302" t="s">
        <v>328</v>
      </c>
      <c r="P302" t="s">
        <v>328</v>
      </c>
      <c r="Q302">
        <v>1</v>
      </c>
      <c r="X302">
        <v>0.17</v>
      </c>
      <c r="Y302">
        <v>0</v>
      </c>
      <c r="Z302">
        <v>0.17</v>
      </c>
      <c r="AA302">
        <v>0</v>
      </c>
      <c r="AB302">
        <v>0</v>
      </c>
      <c r="AC302">
        <v>0</v>
      </c>
      <c r="AD302">
        <v>1</v>
      </c>
      <c r="AE302">
        <v>0</v>
      </c>
      <c r="AF302" t="s">
        <v>26</v>
      </c>
      <c r="AG302">
        <v>0.18700000000000003</v>
      </c>
      <c r="AH302">
        <v>3</v>
      </c>
      <c r="AI302">
        <v>-1</v>
      </c>
      <c r="AJ302" t="s">
        <v>4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>
      <c r="A303">
        <f>ROW(Source!A168)</f>
        <v>168</v>
      </c>
      <c r="B303">
        <v>70336450</v>
      </c>
      <c r="C303">
        <v>70336443</v>
      </c>
      <c r="D303">
        <v>69333737</v>
      </c>
      <c r="E303">
        <v>1</v>
      </c>
      <c r="F303">
        <v>1</v>
      </c>
      <c r="G303">
        <v>1075</v>
      </c>
      <c r="H303">
        <v>3</v>
      </c>
      <c r="I303" t="s">
        <v>372</v>
      </c>
      <c r="J303" t="s">
        <v>373</v>
      </c>
      <c r="K303" t="s">
        <v>374</v>
      </c>
      <c r="L303">
        <v>1346</v>
      </c>
      <c r="N303">
        <v>1009</v>
      </c>
      <c r="O303" t="s">
        <v>170</v>
      </c>
      <c r="P303" t="s">
        <v>170</v>
      </c>
      <c r="Q303">
        <v>1</v>
      </c>
      <c r="X303">
        <v>0.4</v>
      </c>
      <c r="Y303">
        <v>1.61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0</v>
      </c>
      <c r="AF303" t="s">
        <v>25</v>
      </c>
      <c r="AG303">
        <v>0.4</v>
      </c>
      <c r="AH303">
        <v>3</v>
      </c>
      <c r="AI303">
        <v>-1</v>
      </c>
      <c r="AJ303" t="s">
        <v>4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>
      <c r="A304">
        <f>ROW(Source!A168)</f>
        <v>168</v>
      </c>
      <c r="B304">
        <v>70336451</v>
      </c>
      <c r="C304">
        <v>70336443</v>
      </c>
      <c r="D304">
        <v>69334717</v>
      </c>
      <c r="E304">
        <v>1</v>
      </c>
      <c r="F304">
        <v>1</v>
      </c>
      <c r="G304">
        <v>1075</v>
      </c>
      <c r="H304">
        <v>3</v>
      </c>
      <c r="I304" t="s">
        <v>560</v>
      </c>
      <c r="J304" t="s">
        <v>561</v>
      </c>
      <c r="K304" t="s">
        <v>562</v>
      </c>
      <c r="L304">
        <v>1327</v>
      </c>
      <c r="N304">
        <v>1005</v>
      </c>
      <c r="O304" t="s">
        <v>256</v>
      </c>
      <c r="P304" t="s">
        <v>256</v>
      </c>
      <c r="Q304">
        <v>1</v>
      </c>
      <c r="X304">
        <v>0.16</v>
      </c>
      <c r="Y304">
        <v>127.33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0</v>
      </c>
      <c r="AF304" t="s">
        <v>25</v>
      </c>
      <c r="AG304">
        <v>0.16</v>
      </c>
      <c r="AH304">
        <v>3</v>
      </c>
      <c r="AI304">
        <v>-1</v>
      </c>
      <c r="AJ304" t="s">
        <v>4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>
      <c r="A305">
        <f>ROW(Source!A168)</f>
        <v>168</v>
      </c>
      <c r="B305">
        <v>70336452</v>
      </c>
      <c r="C305">
        <v>70336443</v>
      </c>
      <c r="D305">
        <v>69335565</v>
      </c>
      <c r="E305">
        <v>1</v>
      </c>
      <c r="F305">
        <v>1</v>
      </c>
      <c r="G305">
        <v>1075</v>
      </c>
      <c r="H305">
        <v>3</v>
      </c>
      <c r="I305" t="s">
        <v>563</v>
      </c>
      <c r="J305" t="s">
        <v>564</v>
      </c>
      <c r="K305" t="s">
        <v>565</v>
      </c>
      <c r="L305">
        <v>1346</v>
      </c>
      <c r="N305">
        <v>1009</v>
      </c>
      <c r="O305" t="s">
        <v>170</v>
      </c>
      <c r="P305" t="s">
        <v>170</v>
      </c>
      <c r="Q305">
        <v>1</v>
      </c>
      <c r="X305">
        <v>2.2679999999999998</v>
      </c>
      <c r="Y305">
        <v>6.27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0</v>
      </c>
      <c r="AF305" t="s">
        <v>25</v>
      </c>
      <c r="AG305">
        <v>2.2679999999999998</v>
      </c>
      <c r="AH305">
        <v>3</v>
      </c>
      <c r="AI305">
        <v>-1</v>
      </c>
      <c r="AJ305" t="s">
        <v>4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>
      <c r="A306">
        <f>ROW(Source!A168)</f>
        <v>168</v>
      </c>
      <c r="B306">
        <v>70336453</v>
      </c>
      <c r="C306">
        <v>70336443</v>
      </c>
      <c r="D306">
        <v>69335715</v>
      </c>
      <c r="E306">
        <v>1</v>
      </c>
      <c r="F306">
        <v>1</v>
      </c>
      <c r="G306">
        <v>1075</v>
      </c>
      <c r="H306">
        <v>3</v>
      </c>
      <c r="I306" t="s">
        <v>566</v>
      </c>
      <c r="J306" t="s">
        <v>567</v>
      </c>
      <c r="K306" t="s">
        <v>568</v>
      </c>
      <c r="L306">
        <v>1354</v>
      </c>
      <c r="N306">
        <v>1010</v>
      </c>
      <c r="O306" t="s">
        <v>134</v>
      </c>
      <c r="P306" t="s">
        <v>134</v>
      </c>
      <c r="Q306">
        <v>1</v>
      </c>
      <c r="X306">
        <v>4.0599999999999996</v>
      </c>
      <c r="Y306">
        <v>3.22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0</v>
      </c>
      <c r="AF306" t="s">
        <v>25</v>
      </c>
      <c r="AG306">
        <v>4.0599999999999996</v>
      </c>
      <c r="AH306">
        <v>3</v>
      </c>
      <c r="AI306">
        <v>-1</v>
      </c>
      <c r="AJ306" t="s">
        <v>4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>
      <c r="A307">
        <f>ROW(Source!A168)</f>
        <v>168</v>
      </c>
      <c r="B307">
        <v>70336454</v>
      </c>
      <c r="C307">
        <v>70336443</v>
      </c>
      <c r="D307">
        <v>69334305</v>
      </c>
      <c r="E307">
        <v>1</v>
      </c>
      <c r="F307">
        <v>1</v>
      </c>
      <c r="G307">
        <v>1075</v>
      </c>
      <c r="H307">
        <v>3</v>
      </c>
      <c r="I307" t="s">
        <v>569</v>
      </c>
      <c r="J307" t="s">
        <v>570</v>
      </c>
      <c r="K307" t="s">
        <v>571</v>
      </c>
      <c r="L307">
        <v>1348</v>
      </c>
      <c r="N307">
        <v>1009</v>
      </c>
      <c r="O307" t="s">
        <v>94</v>
      </c>
      <c r="P307" t="s">
        <v>94</v>
      </c>
      <c r="Q307">
        <v>1000</v>
      </c>
      <c r="X307">
        <v>2.0000000000000002E-5</v>
      </c>
      <c r="Y307">
        <v>81246.399999999994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0</v>
      </c>
      <c r="AF307" t="s">
        <v>25</v>
      </c>
      <c r="AG307">
        <v>2.0000000000000002E-5</v>
      </c>
      <c r="AH307">
        <v>3</v>
      </c>
      <c r="AI307">
        <v>-1</v>
      </c>
      <c r="AJ307" t="s">
        <v>4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>
      <c r="A308">
        <f>ROW(Source!A168)</f>
        <v>168</v>
      </c>
      <c r="B308">
        <v>70336455</v>
      </c>
      <c r="C308">
        <v>70336443</v>
      </c>
      <c r="D308">
        <v>69340777</v>
      </c>
      <c r="E308">
        <v>1</v>
      </c>
      <c r="F308">
        <v>1</v>
      </c>
      <c r="G308">
        <v>1075</v>
      </c>
      <c r="H308">
        <v>3</v>
      </c>
      <c r="I308" t="s">
        <v>572</v>
      </c>
      <c r="J308" t="s">
        <v>573</v>
      </c>
      <c r="K308" t="s">
        <v>574</v>
      </c>
      <c r="L308">
        <v>1296</v>
      </c>
      <c r="N308">
        <v>1002</v>
      </c>
      <c r="O308" t="s">
        <v>575</v>
      </c>
      <c r="P308" t="s">
        <v>575</v>
      </c>
      <c r="Q308">
        <v>1</v>
      </c>
      <c r="X308">
        <v>0.7</v>
      </c>
      <c r="Y308">
        <v>16.260000000000002</v>
      </c>
      <c r="Z308">
        <v>0</v>
      </c>
      <c r="AA308">
        <v>0</v>
      </c>
      <c r="AB308">
        <v>0</v>
      </c>
      <c r="AC308">
        <v>0</v>
      </c>
      <c r="AD308">
        <v>1</v>
      </c>
      <c r="AE308">
        <v>0</v>
      </c>
      <c r="AF308" t="s">
        <v>25</v>
      </c>
      <c r="AG308">
        <v>0.7</v>
      </c>
      <c r="AH308">
        <v>3</v>
      </c>
      <c r="AI308">
        <v>-1</v>
      </c>
      <c r="AJ308" t="s">
        <v>4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>
      <c r="A309">
        <f>ROW(Source!A168)</f>
        <v>168</v>
      </c>
      <c r="B309">
        <v>70336456</v>
      </c>
      <c r="C309">
        <v>70336443</v>
      </c>
      <c r="D309">
        <v>69301148</v>
      </c>
      <c r="E309">
        <v>1075</v>
      </c>
      <c r="F309">
        <v>1</v>
      </c>
      <c r="G309">
        <v>1075</v>
      </c>
      <c r="H309">
        <v>3</v>
      </c>
      <c r="I309" t="s">
        <v>576</v>
      </c>
      <c r="J309" t="s">
        <v>4</v>
      </c>
      <c r="K309" t="s">
        <v>577</v>
      </c>
      <c r="L309">
        <v>1391</v>
      </c>
      <c r="N309">
        <v>1013</v>
      </c>
      <c r="O309" t="s">
        <v>301</v>
      </c>
      <c r="P309" t="s">
        <v>301</v>
      </c>
      <c r="Q309">
        <v>1</v>
      </c>
      <c r="X309">
        <v>1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 t="s">
        <v>25</v>
      </c>
      <c r="AG309">
        <v>1</v>
      </c>
      <c r="AH309">
        <v>3</v>
      </c>
      <c r="AI309">
        <v>-1</v>
      </c>
      <c r="AJ309" t="s">
        <v>4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>
      <c r="A310">
        <f>ROW(Source!A169)</f>
        <v>169</v>
      </c>
      <c r="B310">
        <v>70336446</v>
      </c>
      <c r="C310">
        <v>70336443</v>
      </c>
      <c r="D310">
        <v>69275358</v>
      </c>
      <c r="E310">
        <v>1075</v>
      </c>
      <c r="F310">
        <v>1</v>
      </c>
      <c r="G310">
        <v>1075</v>
      </c>
      <c r="H310">
        <v>1</v>
      </c>
      <c r="I310" t="s">
        <v>322</v>
      </c>
      <c r="J310" t="s">
        <v>4</v>
      </c>
      <c r="K310" t="s">
        <v>323</v>
      </c>
      <c r="L310">
        <v>1191</v>
      </c>
      <c r="N310">
        <v>1013</v>
      </c>
      <c r="O310" t="s">
        <v>324</v>
      </c>
      <c r="P310" t="s">
        <v>324</v>
      </c>
      <c r="Q310">
        <v>1</v>
      </c>
      <c r="X310">
        <v>16.14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1</v>
      </c>
      <c r="AF310" t="s">
        <v>26</v>
      </c>
      <c r="AG310">
        <v>17.754000000000001</v>
      </c>
      <c r="AH310">
        <v>3</v>
      </c>
      <c r="AI310">
        <v>-1</v>
      </c>
      <c r="AJ310" t="s">
        <v>4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>
      <c r="A311">
        <f>ROW(Source!A169)</f>
        <v>169</v>
      </c>
      <c r="B311">
        <v>70336447</v>
      </c>
      <c r="C311">
        <v>70336443</v>
      </c>
      <c r="D311">
        <v>69364351</v>
      </c>
      <c r="E311">
        <v>1</v>
      </c>
      <c r="F311">
        <v>1</v>
      </c>
      <c r="G311">
        <v>1075</v>
      </c>
      <c r="H311">
        <v>2</v>
      </c>
      <c r="I311" t="s">
        <v>554</v>
      </c>
      <c r="J311" t="s">
        <v>555</v>
      </c>
      <c r="K311" t="s">
        <v>556</v>
      </c>
      <c r="L311">
        <v>1368</v>
      </c>
      <c r="N311">
        <v>1011</v>
      </c>
      <c r="O311" t="s">
        <v>328</v>
      </c>
      <c r="P311" t="s">
        <v>328</v>
      </c>
      <c r="Q311">
        <v>1</v>
      </c>
      <c r="X311">
        <v>1.46</v>
      </c>
      <c r="Y311">
        <v>0</v>
      </c>
      <c r="Z311">
        <v>36.08</v>
      </c>
      <c r="AA311">
        <v>3.1</v>
      </c>
      <c r="AB311">
        <v>0</v>
      </c>
      <c r="AC311">
        <v>0</v>
      </c>
      <c r="AD311">
        <v>1</v>
      </c>
      <c r="AE311">
        <v>0</v>
      </c>
      <c r="AF311" t="s">
        <v>26</v>
      </c>
      <c r="AG311">
        <v>1.6060000000000001</v>
      </c>
      <c r="AH311">
        <v>3</v>
      </c>
      <c r="AI311">
        <v>-1</v>
      </c>
      <c r="AJ311" t="s">
        <v>4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>
      <c r="A312">
        <f>ROW(Source!A169)</f>
        <v>169</v>
      </c>
      <c r="B312">
        <v>70336448</v>
      </c>
      <c r="C312">
        <v>70336443</v>
      </c>
      <c r="D312">
        <v>69364509</v>
      </c>
      <c r="E312">
        <v>1</v>
      </c>
      <c r="F312">
        <v>1</v>
      </c>
      <c r="G312">
        <v>1075</v>
      </c>
      <c r="H312">
        <v>2</v>
      </c>
      <c r="I312" t="s">
        <v>365</v>
      </c>
      <c r="J312" t="s">
        <v>366</v>
      </c>
      <c r="K312" t="s">
        <v>367</v>
      </c>
      <c r="L312">
        <v>1368</v>
      </c>
      <c r="N312">
        <v>1011</v>
      </c>
      <c r="O312" t="s">
        <v>328</v>
      </c>
      <c r="P312" t="s">
        <v>328</v>
      </c>
      <c r="Q312">
        <v>1</v>
      </c>
      <c r="X312">
        <v>0.01</v>
      </c>
      <c r="Y312">
        <v>0</v>
      </c>
      <c r="Z312">
        <v>83.1</v>
      </c>
      <c r="AA312">
        <v>12.62</v>
      </c>
      <c r="AB312">
        <v>0</v>
      </c>
      <c r="AC312">
        <v>0</v>
      </c>
      <c r="AD312">
        <v>1</v>
      </c>
      <c r="AE312">
        <v>0</v>
      </c>
      <c r="AF312" t="s">
        <v>26</v>
      </c>
      <c r="AG312">
        <v>1.1000000000000001E-2</v>
      </c>
      <c r="AH312">
        <v>3</v>
      </c>
      <c r="AI312">
        <v>-1</v>
      </c>
      <c r="AJ312" t="s">
        <v>4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>
      <c r="A313">
        <f>ROW(Source!A169)</f>
        <v>169</v>
      </c>
      <c r="B313">
        <v>70336449</v>
      </c>
      <c r="C313">
        <v>70336443</v>
      </c>
      <c r="D313">
        <v>69363838</v>
      </c>
      <c r="E313">
        <v>1</v>
      </c>
      <c r="F313">
        <v>1</v>
      </c>
      <c r="G313">
        <v>1075</v>
      </c>
      <c r="H313">
        <v>2</v>
      </c>
      <c r="I313" t="s">
        <v>557</v>
      </c>
      <c r="J313" t="s">
        <v>558</v>
      </c>
      <c r="K313" t="s">
        <v>559</v>
      </c>
      <c r="L313">
        <v>1368</v>
      </c>
      <c r="N313">
        <v>1011</v>
      </c>
      <c r="O313" t="s">
        <v>328</v>
      </c>
      <c r="P313" t="s">
        <v>328</v>
      </c>
      <c r="Q313">
        <v>1</v>
      </c>
      <c r="X313">
        <v>0.17</v>
      </c>
      <c r="Y313">
        <v>0</v>
      </c>
      <c r="Z313">
        <v>0.17</v>
      </c>
      <c r="AA313">
        <v>0</v>
      </c>
      <c r="AB313">
        <v>0</v>
      </c>
      <c r="AC313">
        <v>0</v>
      </c>
      <c r="AD313">
        <v>1</v>
      </c>
      <c r="AE313">
        <v>0</v>
      </c>
      <c r="AF313" t="s">
        <v>26</v>
      </c>
      <c r="AG313">
        <v>0.18700000000000003</v>
      </c>
      <c r="AH313">
        <v>3</v>
      </c>
      <c r="AI313">
        <v>-1</v>
      </c>
      <c r="AJ313" t="s">
        <v>4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>
      <c r="A314">
        <f>ROW(Source!A169)</f>
        <v>169</v>
      </c>
      <c r="B314">
        <v>70336450</v>
      </c>
      <c r="C314">
        <v>70336443</v>
      </c>
      <c r="D314">
        <v>69333737</v>
      </c>
      <c r="E314">
        <v>1</v>
      </c>
      <c r="F314">
        <v>1</v>
      </c>
      <c r="G314">
        <v>1075</v>
      </c>
      <c r="H314">
        <v>3</v>
      </c>
      <c r="I314" t="s">
        <v>372</v>
      </c>
      <c r="J314" t="s">
        <v>373</v>
      </c>
      <c r="K314" t="s">
        <v>374</v>
      </c>
      <c r="L314">
        <v>1346</v>
      </c>
      <c r="N314">
        <v>1009</v>
      </c>
      <c r="O314" t="s">
        <v>170</v>
      </c>
      <c r="P314" t="s">
        <v>170</v>
      </c>
      <c r="Q314">
        <v>1</v>
      </c>
      <c r="X314">
        <v>0.4</v>
      </c>
      <c r="Y314">
        <v>1.61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0</v>
      </c>
      <c r="AF314" t="s">
        <v>25</v>
      </c>
      <c r="AG314">
        <v>0.4</v>
      </c>
      <c r="AH314">
        <v>3</v>
      </c>
      <c r="AI314">
        <v>-1</v>
      </c>
      <c r="AJ314" t="s">
        <v>4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>
      <c r="A315">
        <f>ROW(Source!A169)</f>
        <v>169</v>
      </c>
      <c r="B315">
        <v>70336451</v>
      </c>
      <c r="C315">
        <v>70336443</v>
      </c>
      <c r="D315">
        <v>69334717</v>
      </c>
      <c r="E315">
        <v>1</v>
      </c>
      <c r="F315">
        <v>1</v>
      </c>
      <c r="G315">
        <v>1075</v>
      </c>
      <c r="H315">
        <v>3</v>
      </c>
      <c r="I315" t="s">
        <v>560</v>
      </c>
      <c r="J315" t="s">
        <v>561</v>
      </c>
      <c r="K315" t="s">
        <v>562</v>
      </c>
      <c r="L315">
        <v>1327</v>
      </c>
      <c r="N315">
        <v>1005</v>
      </c>
      <c r="O315" t="s">
        <v>256</v>
      </c>
      <c r="P315" t="s">
        <v>256</v>
      </c>
      <c r="Q315">
        <v>1</v>
      </c>
      <c r="X315">
        <v>0.16</v>
      </c>
      <c r="Y315">
        <v>127.33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0</v>
      </c>
      <c r="AF315" t="s">
        <v>25</v>
      </c>
      <c r="AG315">
        <v>0.16</v>
      </c>
      <c r="AH315">
        <v>3</v>
      </c>
      <c r="AI315">
        <v>-1</v>
      </c>
      <c r="AJ315" t="s">
        <v>4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>
      <c r="A316">
        <f>ROW(Source!A169)</f>
        <v>169</v>
      </c>
      <c r="B316">
        <v>70336452</v>
      </c>
      <c r="C316">
        <v>70336443</v>
      </c>
      <c r="D316">
        <v>69335565</v>
      </c>
      <c r="E316">
        <v>1</v>
      </c>
      <c r="F316">
        <v>1</v>
      </c>
      <c r="G316">
        <v>1075</v>
      </c>
      <c r="H316">
        <v>3</v>
      </c>
      <c r="I316" t="s">
        <v>563</v>
      </c>
      <c r="J316" t="s">
        <v>564</v>
      </c>
      <c r="K316" t="s">
        <v>565</v>
      </c>
      <c r="L316">
        <v>1346</v>
      </c>
      <c r="N316">
        <v>1009</v>
      </c>
      <c r="O316" t="s">
        <v>170</v>
      </c>
      <c r="P316" t="s">
        <v>170</v>
      </c>
      <c r="Q316">
        <v>1</v>
      </c>
      <c r="X316">
        <v>2.2679999999999998</v>
      </c>
      <c r="Y316">
        <v>6.27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0</v>
      </c>
      <c r="AF316" t="s">
        <v>25</v>
      </c>
      <c r="AG316">
        <v>2.2679999999999998</v>
      </c>
      <c r="AH316">
        <v>3</v>
      </c>
      <c r="AI316">
        <v>-1</v>
      </c>
      <c r="AJ316" t="s">
        <v>4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>
      <c r="A317">
        <f>ROW(Source!A169)</f>
        <v>169</v>
      </c>
      <c r="B317">
        <v>70336453</v>
      </c>
      <c r="C317">
        <v>70336443</v>
      </c>
      <c r="D317">
        <v>69335715</v>
      </c>
      <c r="E317">
        <v>1</v>
      </c>
      <c r="F317">
        <v>1</v>
      </c>
      <c r="G317">
        <v>1075</v>
      </c>
      <c r="H317">
        <v>3</v>
      </c>
      <c r="I317" t="s">
        <v>566</v>
      </c>
      <c r="J317" t="s">
        <v>567</v>
      </c>
      <c r="K317" t="s">
        <v>568</v>
      </c>
      <c r="L317">
        <v>1354</v>
      </c>
      <c r="N317">
        <v>1010</v>
      </c>
      <c r="O317" t="s">
        <v>134</v>
      </c>
      <c r="P317" t="s">
        <v>134</v>
      </c>
      <c r="Q317">
        <v>1</v>
      </c>
      <c r="X317">
        <v>4.0599999999999996</v>
      </c>
      <c r="Y317">
        <v>3.22</v>
      </c>
      <c r="Z317">
        <v>0</v>
      </c>
      <c r="AA317">
        <v>0</v>
      </c>
      <c r="AB317">
        <v>0</v>
      </c>
      <c r="AC317">
        <v>0</v>
      </c>
      <c r="AD317">
        <v>1</v>
      </c>
      <c r="AE317">
        <v>0</v>
      </c>
      <c r="AF317" t="s">
        <v>25</v>
      </c>
      <c r="AG317">
        <v>4.0599999999999996</v>
      </c>
      <c r="AH317">
        <v>3</v>
      </c>
      <c r="AI317">
        <v>-1</v>
      </c>
      <c r="AJ317" t="s">
        <v>4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>
      <c r="A318">
        <f>ROW(Source!A169)</f>
        <v>169</v>
      </c>
      <c r="B318">
        <v>70336454</v>
      </c>
      <c r="C318">
        <v>70336443</v>
      </c>
      <c r="D318">
        <v>69334305</v>
      </c>
      <c r="E318">
        <v>1</v>
      </c>
      <c r="F318">
        <v>1</v>
      </c>
      <c r="G318">
        <v>1075</v>
      </c>
      <c r="H318">
        <v>3</v>
      </c>
      <c r="I318" t="s">
        <v>569</v>
      </c>
      <c r="J318" t="s">
        <v>570</v>
      </c>
      <c r="K318" t="s">
        <v>571</v>
      </c>
      <c r="L318">
        <v>1348</v>
      </c>
      <c r="N318">
        <v>1009</v>
      </c>
      <c r="O318" t="s">
        <v>94</v>
      </c>
      <c r="P318" t="s">
        <v>94</v>
      </c>
      <c r="Q318">
        <v>1000</v>
      </c>
      <c r="X318">
        <v>2.0000000000000002E-5</v>
      </c>
      <c r="Y318">
        <v>81246.399999999994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0</v>
      </c>
      <c r="AF318" t="s">
        <v>25</v>
      </c>
      <c r="AG318">
        <v>2.0000000000000002E-5</v>
      </c>
      <c r="AH318">
        <v>3</v>
      </c>
      <c r="AI318">
        <v>-1</v>
      </c>
      <c r="AJ318" t="s">
        <v>4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>
      <c r="A319">
        <f>ROW(Source!A169)</f>
        <v>169</v>
      </c>
      <c r="B319">
        <v>70336455</v>
      </c>
      <c r="C319">
        <v>70336443</v>
      </c>
      <c r="D319">
        <v>69340777</v>
      </c>
      <c r="E319">
        <v>1</v>
      </c>
      <c r="F319">
        <v>1</v>
      </c>
      <c r="G319">
        <v>1075</v>
      </c>
      <c r="H319">
        <v>3</v>
      </c>
      <c r="I319" t="s">
        <v>572</v>
      </c>
      <c r="J319" t="s">
        <v>573</v>
      </c>
      <c r="K319" t="s">
        <v>574</v>
      </c>
      <c r="L319">
        <v>1296</v>
      </c>
      <c r="N319">
        <v>1002</v>
      </c>
      <c r="O319" t="s">
        <v>575</v>
      </c>
      <c r="P319" t="s">
        <v>575</v>
      </c>
      <c r="Q319">
        <v>1</v>
      </c>
      <c r="X319">
        <v>0.7</v>
      </c>
      <c r="Y319">
        <v>16.260000000000002</v>
      </c>
      <c r="Z319">
        <v>0</v>
      </c>
      <c r="AA319">
        <v>0</v>
      </c>
      <c r="AB319">
        <v>0</v>
      </c>
      <c r="AC319">
        <v>0</v>
      </c>
      <c r="AD319">
        <v>1</v>
      </c>
      <c r="AE319">
        <v>0</v>
      </c>
      <c r="AF319" t="s">
        <v>25</v>
      </c>
      <c r="AG319">
        <v>0.7</v>
      </c>
      <c r="AH319">
        <v>3</v>
      </c>
      <c r="AI319">
        <v>-1</v>
      </c>
      <c r="AJ319" t="s">
        <v>4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>
      <c r="A320">
        <f>ROW(Source!A169)</f>
        <v>169</v>
      </c>
      <c r="B320">
        <v>70336456</v>
      </c>
      <c r="C320">
        <v>70336443</v>
      </c>
      <c r="D320">
        <v>69301148</v>
      </c>
      <c r="E320">
        <v>1075</v>
      </c>
      <c r="F320">
        <v>1</v>
      </c>
      <c r="G320">
        <v>1075</v>
      </c>
      <c r="H320">
        <v>3</v>
      </c>
      <c r="I320" t="s">
        <v>576</v>
      </c>
      <c r="J320" t="s">
        <v>4</v>
      </c>
      <c r="K320" t="s">
        <v>577</v>
      </c>
      <c r="L320">
        <v>1391</v>
      </c>
      <c r="N320">
        <v>1013</v>
      </c>
      <c r="O320" t="s">
        <v>301</v>
      </c>
      <c r="P320" t="s">
        <v>301</v>
      </c>
      <c r="Q320">
        <v>1</v>
      </c>
      <c r="X320">
        <v>1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 t="s">
        <v>25</v>
      </c>
      <c r="AG320">
        <v>1</v>
      </c>
      <c r="AH320">
        <v>3</v>
      </c>
      <c r="AI320">
        <v>-1</v>
      </c>
      <c r="AJ320" t="s">
        <v>4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U36"/>
  <sheetViews>
    <sheetView workbookViewId="0"/>
  </sheetViews>
  <sheetFormatPr defaultColWidth="9.140625" defaultRowHeight="12.75"/>
  <cols>
    <col min="1" max="256" width="9.140625" customWidth="1"/>
  </cols>
  <sheetData>
    <row r="1" spans="1:21">
      <c r="A1">
        <v>29</v>
      </c>
      <c r="B1">
        <v>1</v>
      </c>
      <c r="C1" t="s">
        <v>4</v>
      </c>
      <c r="D1" t="s">
        <v>25</v>
      </c>
      <c r="E1" t="s">
        <v>26</v>
      </c>
      <c r="F1" t="s">
        <v>26</v>
      </c>
      <c r="G1" t="s">
        <v>26</v>
      </c>
      <c r="H1" t="s">
        <v>4</v>
      </c>
      <c r="I1" t="s">
        <v>26</v>
      </c>
      <c r="J1" t="s">
        <v>26</v>
      </c>
      <c r="K1" t="s">
        <v>4</v>
      </c>
      <c r="L1" t="s">
        <v>4</v>
      </c>
      <c r="M1" t="s">
        <v>4</v>
      </c>
      <c r="N1" t="s">
        <v>25</v>
      </c>
      <c r="O1" t="s">
        <v>26</v>
      </c>
      <c r="P1" t="s">
        <v>4</v>
      </c>
      <c r="Q1" t="s">
        <v>4</v>
      </c>
      <c r="R1" t="s">
        <v>4</v>
      </c>
      <c r="S1" t="s">
        <v>578</v>
      </c>
      <c r="T1" t="s">
        <v>579</v>
      </c>
      <c r="U1" t="s">
        <v>580</v>
      </c>
    </row>
    <row r="2" spans="1:21">
      <c r="A2">
        <v>30</v>
      </c>
      <c r="B2">
        <v>1</v>
      </c>
      <c r="C2" t="s">
        <v>4</v>
      </c>
      <c r="D2" t="s">
        <v>25</v>
      </c>
      <c r="E2" t="s">
        <v>26</v>
      </c>
      <c r="F2" t="s">
        <v>26</v>
      </c>
      <c r="G2" t="s">
        <v>26</v>
      </c>
      <c r="H2" t="s">
        <v>4</v>
      </c>
      <c r="I2" t="s">
        <v>26</v>
      </c>
      <c r="J2" t="s">
        <v>26</v>
      </c>
      <c r="K2" t="s">
        <v>4</v>
      </c>
      <c r="L2" t="s">
        <v>4</v>
      </c>
      <c r="M2" t="s">
        <v>4</v>
      </c>
      <c r="N2" t="s">
        <v>25</v>
      </c>
      <c r="O2" t="s">
        <v>26</v>
      </c>
      <c r="P2" t="s">
        <v>4</v>
      </c>
      <c r="Q2" t="s">
        <v>4</v>
      </c>
      <c r="R2" t="s">
        <v>4</v>
      </c>
      <c r="S2" t="s">
        <v>578</v>
      </c>
      <c r="T2" t="s">
        <v>579</v>
      </c>
      <c r="U2" t="s">
        <v>580</v>
      </c>
    </row>
    <row r="3" spans="1:21">
      <c r="A3">
        <v>31</v>
      </c>
      <c r="B3">
        <v>1</v>
      </c>
      <c r="C3" t="s">
        <v>4</v>
      </c>
      <c r="D3" t="s">
        <v>25</v>
      </c>
      <c r="E3" t="s">
        <v>26</v>
      </c>
      <c r="F3" t="s">
        <v>26</v>
      </c>
      <c r="G3" t="s">
        <v>26</v>
      </c>
      <c r="H3" t="s">
        <v>4</v>
      </c>
      <c r="I3" t="s">
        <v>26</v>
      </c>
      <c r="J3" t="s">
        <v>26</v>
      </c>
      <c r="K3" t="s">
        <v>4</v>
      </c>
      <c r="L3" t="s">
        <v>4</v>
      </c>
      <c r="M3" t="s">
        <v>4</v>
      </c>
      <c r="N3" t="s">
        <v>25</v>
      </c>
      <c r="O3" t="s">
        <v>368</v>
      </c>
      <c r="P3" t="s">
        <v>4</v>
      </c>
      <c r="Q3" t="s">
        <v>4</v>
      </c>
      <c r="R3" t="s">
        <v>4</v>
      </c>
      <c r="S3" t="s">
        <v>581</v>
      </c>
      <c r="T3" t="s">
        <v>582</v>
      </c>
      <c r="U3" t="s">
        <v>583</v>
      </c>
    </row>
    <row r="4" spans="1:21">
      <c r="A4">
        <v>32</v>
      </c>
      <c r="B4">
        <v>1</v>
      </c>
      <c r="C4" t="s">
        <v>4</v>
      </c>
      <c r="D4" t="s">
        <v>25</v>
      </c>
      <c r="E4" t="s">
        <v>26</v>
      </c>
      <c r="F4" t="s">
        <v>26</v>
      </c>
      <c r="G4" t="s">
        <v>26</v>
      </c>
      <c r="H4" t="s">
        <v>4</v>
      </c>
      <c r="I4" t="s">
        <v>26</v>
      </c>
      <c r="J4" t="s">
        <v>26</v>
      </c>
      <c r="K4" t="s">
        <v>4</v>
      </c>
      <c r="L4" t="s">
        <v>4</v>
      </c>
      <c r="M4" t="s">
        <v>4</v>
      </c>
      <c r="N4" t="s">
        <v>25</v>
      </c>
      <c r="O4" t="s">
        <v>368</v>
      </c>
      <c r="P4" t="s">
        <v>4</v>
      </c>
      <c r="Q4" t="s">
        <v>4</v>
      </c>
      <c r="R4" t="s">
        <v>4</v>
      </c>
      <c r="S4" t="s">
        <v>581</v>
      </c>
      <c r="T4" t="s">
        <v>582</v>
      </c>
      <c r="U4" t="s">
        <v>583</v>
      </c>
    </row>
    <row r="5" spans="1:21">
      <c r="A5">
        <v>37</v>
      </c>
      <c r="B5">
        <v>1</v>
      </c>
      <c r="C5" t="s">
        <v>4</v>
      </c>
      <c r="D5" t="s">
        <v>25</v>
      </c>
      <c r="E5" t="s">
        <v>26</v>
      </c>
      <c r="F5" t="s">
        <v>26</v>
      </c>
      <c r="G5" t="s">
        <v>26</v>
      </c>
      <c r="H5" t="s">
        <v>4</v>
      </c>
      <c r="I5" t="s">
        <v>26</v>
      </c>
      <c r="J5" t="s">
        <v>26</v>
      </c>
      <c r="K5" t="s">
        <v>4</v>
      </c>
      <c r="L5" t="s">
        <v>4</v>
      </c>
      <c r="M5" t="s">
        <v>4</v>
      </c>
      <c r="N5" t="s">
        <v>25</v>
      </c>
      <c r="O5" t="s">
        <v>26</v>
      </c>
      <c r="P5" t="s">
        <v>4</v>
      </c>
      <c r="Q5" t="s">
        <v>4</v>
      </c>
      <c r="R5" t="s">
        <v>4</v>
      </c>
      <c r="S5" t="s">
        <v>578</v>
      </c>
      <c r="T5" t="s">
        <v>579</v>
      </c>
      <c r="U5" t="s">
        <v>580</v>
      </c>
    </row>
    <row r="6" spans="1:21">
      <c r="A6">
        <v>38</v>
      </c>
      <c r="B6">
        <v>1</v>
      </c>
      <c r="C6" t="s">
        <v>4</v>
      </c>
      <c r="D6" t="s">
        <v>25</v>
      </c>
      <c r="E6" t="s">
        <v>26</v>
      </c>
      <c r="F6" t="s">
        <v>26</v>
      </c>
      <c r="G6" t="s">
        <v>26</v>
      </c>
      <c r="H6" t="s">
        <v>4</v>
      </c>
      <c r="I6" t="s">
        <v>26</v>
      </c>
      <c r="J6" t="s">
        <v>26</v>
      </c>
      <c r="K6" t="s">
        <v>4</v>
      </c>
      <c r="L6" t="s">
        <v>4</v>
      </c>
      <c r="M6" t="s">
        <v>4</v>
      </c>
      <c r="N6" t="s">
        <v>25</v>
      </c>
      <c r="O6" t="s">
        <v>26</v>
      </c>
      <c r="P6" t="s">
        <v>4</v>
      </c>
      <c r="Q6" t="s">
        <v>4</v>
      </c>
      <c r="R6" t="s">
        <v>4</v>
      </c>
      <c r="S6" t="s">
        <v>578</v>
      </c>
      <c r="T6" t="s">
        <v>579</v>
      </c>
      <c r="U6" t="s">
        <v>580</v>
      </c>
    </row>
    <row r="7" spans="1:21">
      <c r="A7">
        <v>43</v>
      </c>
      <c r="B7">
        <v>1</v>
      </c>
      <c r="C7" t="s">
        <v>4</v>
      </c>
      <c r="D7" t="s">
        <v>25</v>
      </c>
      <c r="E7" t="s">
        <v>26</v>
      </c>
      <c r="F7" t="s">
        <v>26</v>
      </c>
      <c r="G7" t="s">
        <v>26</v>
      </c>
      <c r="H7" t="s">
        <v>4</v>
      </c>
      <c r="I7" t="s">
        <v>26</v>
      </c>
      <c r="J7" t="s">
        <v>26</v>
      </c>
      <c r="K7" t="s">
        <v>4</v>
      </c>
      <c r="L7" t="s">
        <v>4</v>
      </c>
      <c r="M7" t="s">
        <v>4</v>
      </c>
      <c r="N7" t="s">
        <v>25</v>
      </c>
      <c r="O7" t="s">
        <v>368</v>
      </c>
      <c r="P7" t="s">
        <v>4</v>
      </c>
      <c r="Q7" t="s">
        <v>4</v>
      </c>
      <c r="R7" t="s">
        <v>4</v>
      </c>
      <c r="S7" t="s">
        <v>581</v>
      </c>
      <c r="T7" t="s">
        <v>582</v>
      </c>
      <c r="U7" t="s">
        <v>583</v>
      </c>
    </row>
    <row r="8" spans="1:21">
      <c r="A8">
        <v>44</v>
      </c>
      <c r="B8">
        <v>1</v>
      </c>
      <c r="C8" t="s">
        <v>4</v>
      </c>
      <c r="D8" t="s">
        <v>25</v>
      </c>
      <c r="E8" t="s">
        <v>26</v>
      </c>
      <c r="F8" t="s">
        <v>26</v>
      </c>
      <c r="G8" t="s">
        <v>26</v>
      </c>
      <c r="H8" t="s">
        <v>4</v>
      </c>
      <c r="I8" t="s">
        <v>26</v>
      </c>
      <c r="J8" t="s">
        <v>26</v>
      </c>
      <c r="K8" t="s">
        <v>4</v>
      </c>
      <c r="L8" t="s">
        <v>4</v>
      </c>
      <c r="M8" t="s">
        <v>4</v>
      </c>
      <c r="N8" t="s">
        <v>25</v>
      </c>
      <c r="O8" t="s">
        <v>368</v>
      </c>
      <c r="P8" t="s">
        <v>4</v>
      </c>
      <c r="Q8" t="s">
        <v>4</v>
      </c>
      <c r="R8" t="s">
        <v>4</v>
      </c>
      <c r="S8" t="s">
        <v>581</v>
      </c>
      <c r="T8" t="s">
        <v>582</v>
      </c>
      <c r="U8" t="s">
        <v>583</v>
      </c>
    </row>
    <row r="9" spans="1:21">
      <c r="A9">
        <v>47</v>
      </c>
      <c r="B9">
        <v>1</v>
      </c>
      <c r="C9" t="s">
        <v>4</v>
      </c>
      <c r="D9" t="s">
        <v>25</v>
      </c>
      <c r="E9" t="s">
        <v>26</v>
      </c>
      <c r="F9" t="s">
        <v>26</v>
      </c>
      <c r="G9" t="s">
        <v>26</v>
      </c>
      <c r="H9" t="s">
        <v>4</v>
      </c>
      <c r="I9" t="s">
        <v>26</v>
      </c>
      <c r="J9" t="s">
        <v>26</v>
      </c>
      <c r="K9" t="s">
        <v>4</v>
      </c>
      <c r="L9" t="s">
        <v>4</v>
      </c>
      <c r="M9" t="s">
        <v>4</v>
      </c>
      <c r="N9" t="s">
        <v>25</v>
      </c>
      <c r="O9" t="s">
        <v>26</v>
      </c>
      <c r="P9" t="s">
        <v>4</v>
      </c>
      <c r="Q9" t="s">
        <v>4</v>
      </c>
      <c r="R9" t="s">
        <v>4</v>
      </c>
      <c r="S9" t="s">
        <v>578</v>
      </c>
      <c r="T9" t="s">
        <v>579</v>
      </c>
      <c r="U9" t="s">
        <v>580</v>
      </c>
    </row>
    <row r="10" spans="1:21">
      <c r="A10">
        <v>48</v>
      </c>
      <c r="B10">
        <v>1</v>
      </c>
      <c r="C10" t="s">
        <v>4</v>
      </c>
      <c r="D10" t="s">
        <v>25</v>
      </c>
      <c r="E10" t="s">
        <v>26</v>
      </c>
      <c r="F10" t="s">
        <v>26</v>
      </c>
      <c r="G10" t="s">
        <v>26</v>
      </c>
      <c r="H10" t="s">
        <v>4</v>
      </c>
      <c r="I10" t="s">
        <v>26</v>
      </c>
      <c r="J10" t="s">
        <v>26</v>
      </c>
      <c r="K10" t="s">
        <v>4</v>
      </c>
      <c r="L10" t="s">
        <v>4</v>
      </c>
      <c r="M10" t="s">
        <v>4</v>
      </c>
      <c r="N10" t="s">
        <v>25</v>
      </c>
      <c r="O10" t="s">
        <v>26</v>
      </c>
      <c r="P10" t="s">
        <v>4</v>
      </c>
      <c r="Q10" t="s">
        <v>4</v>
      </c>
      <c r="R10" t="s">
        <v>4</v>
      </c>
      <c r="S10" t="s">
        <v>578</v>
      </c>
      <c r="T10" t="s">
        <v>579</v>
      </c>
      <c r="U10" t="s">
        <v>580</v>
      </c>
    </row>
    <row r="11" spans="1:21">
      <c r="A11">
        <v>53</v>
      </c>
      <c r="B11">
        <v>1</v>
      </c>
      <c r="C11" t="s">
        <v>4</v>
      </c>
      <c r="D11" t="s">
        <v>25</v>
      </c>
      <c r="E11" t="s">
        <v>26</v>
      </c>
      <c r="F11" t="s">
        <v>26</v>
      </c>
      <c r="G11" t="s">
        <v>26</v>
      </c>
      <c r="H11" t="s">
        <v>4</v>
      </c>
      <c r="I11" t="s">
        <v>26</v>
      </c>
      <c r="J11" t="s">
        <v>26</v>
      </c>
      <c r="K11" t="s">
        <v>4</v>
      </c>
      <c r="L11" t="s">
        <v>4</v>
      </c>
      <c r="M11" t="s">
        <v>4</v>
      </c>
      <c r="N11" t="s">
        <v>25</v>
      </c>
      <c r="O11" t="s">
        <v>368</v>
      </c>
      <c r="P11" t="s">
        <v>4</v>
      </c>
      <c r="Q11" t="s">
        <v>4</v>
      </c>
      <c r="R11" t="s">
        <v>4</v>
      </c>
      <c r="S11" t="s">
        <v>581</v>
      </c>
      <c r="T11" t="s">
        <v>582</v>
      </c>
      <c r="U11" t="s">
        <v>583</v>
      </c>
    </row>
    <row r="12" spans="1:21">
      <c r="A12">
        <v>54</v>
      </c>
      <c r="B12">
        <v>1</v>
      </c>
      <c r="C12" t="s">
        <v>4</v>
      </c>
      <c r="D12" t="s">
        <v>25</v>
      </c>
      <c r="E12" t="s">
        <v>26</v>
      </c>
      <c r="F12" t="s">
        <v>26</v>
      </c>
      <c r="G12" t="s">
        <v>26</v>
      </c>
      <c r="H12" t="s">
        <v>4</v>
      </c>
      <c r="I12" t="s">
        <v>26</v>
      </c>
      <c r="J12" t="s">
        <v>26</v>
      </c>
      <c r="K12" t="s">
        <v>4</v>
      </c>
      <c r="L12" t="s">
        <v>4</v>
      </c>
      <c r="M12" t="s">
        <v>4</v>
      </c>
      <c r="N12" t="s">
        <v>25</v>
      </c>
      <c r="O12" t="s">
        <v>368</v>
      </c>
      <c r="P12" t="s">
        <v>4</v>
      </c>
      <c r="Q12" t="s">
        <v>4</v>
      </c>
      <c r="R12" t="s">
        <v>4</v>
      </c>
      <c r="S12" t="s">
        <v>581</v>
      </c>
      <c r="T12" t="s">
        <v>582</v>
      </c>
      <c r="U12" t="s">
        <v>583</v>
      </c>
    </row>
    <row r="13" spans="1:21">
      <c r="A13">
        <v>57</v>
      </c>
      <c r="B13">
        <v>1</v>
      </c>
      <c r="C13" t="s">
        <v>4</v>
      </c>
      <c r="D13" t="s">
        <v>25</v>
      </c>
      <c r="E13" t="s">
        <v>26</v>
      </c>
      <c r="F13" t="s">
        <v>26</v>
      </c>
      <c r="G13" t="s">
        <v>26</v>
      </c>
      <c r="H13" t="s">
        <v>4</v>
      </c>
      <c r="I13" t="s">
        <v>26</v>
      </c>
      <c r="J13" t="s">
        <v>26</v>
      </c>
      <c r="K13" t="s">
        <v>4</v>
      </c>
      <c r="L13" t="s">
        <v>4</v>
      </c>
      <c r="M13" t="s">
        <v>4</v>
      </c>
      <c r="N13" t="s">
        <v>25</v>
      </c>
      <c r="O13" t="s">
        <v>368</v>
      </c>
      <c r="P13" t="s">
        <v>4</v>
      </c>
      <c r="Q13" t="s">
        <v>4</v>
      </c>
      <c r="R13" t="s">
        <v>4</v>
      </c>
      <c r="S13" t="s">
        <v>581</v>
      </c>
      <c r="T13" t="s">
        <v>582</v>
      </c>
      <c r="U13" t="s">
        <v>583</v>
      </c>
    </row>
    <row r="14" spans="1:21">
      <c r="A14">
        <v>58</v>
      </c>
      <c r="B14">
        <v>1</v>
      </c>
      <c r="C14" t="s">
        <v>4</v>
      </c>
      <c r="D14" t="s">
        <v>25</v>
      </c>
      <c r="E14" t="s">
        <v>26</v>
      </c>
      <c r="F14" t="s">
        <v>26</v>
      </c>
      <c r="G14" t="s">
        <v>26</v>
      </c>
      <c r="H14" t="s">
        <v>4</v>
      </c>
      <c r="I14" t="s">
        <v>26</v>
      </c>
      <c r="J14" t="s">
        <v>26</v>
      </c>
      <c r="K14" t="s">
        <v>4</v>
      </c>
      <c r="L14" t="s">
        <v>4</v>
      </c>
      <c r="M14" t="s">
        <v>4</v>
      </c>
      <c r="N14" t="s">
        <v>25</v>
      </c>
      <c r="O14" t="s">
        <v>368</v>
      </c>
      <c r="P14" t="s">
        <v>4</v>
      </c>
      <c r="Q14" t="s">
        <v>4</v>
      </c>
      <c r="R14" t="s">
        <v>4</v>
      </c>
      <c r="S14" t="s">
        <v>581</v>
      </c>
      <c r="T14" t="s">
        <v>582</v>
      </c>
      <c r="U14" t="s">
        <v>583</v>
      </c>
    </row>
    <row r="15" spans="1:21">
      <c r="A15">
        <v>65</v>
      </c>
      <c r="B15">
        <v>1</v>
      </c>
      <c r="C15" t="s">
        <v>4</v>
      </c>
      <c r="D15" t="s">
        <v>25</v>
      </c>
      <c r="E15" t="s">
        <v>26</v>
      </c>
      <c r="F15" t="s">
        <v>26</v>
      </c>
      <c r="G15" t="s">
        <v>26</v>
      </c>
      <c r="H15" t="s">
        <v>4</v>
      </c>
      <c r="I15" t="s">
        <v>26</v>
      </c>
      <c r="J15" t="s">
        <v>26</v>
      </c>
      <c r="K15" t="s">
        <v>4</v>
      </c>
      <c r="L15" t="s">
        <v>4</v>
      </c>
      <c r="M15" t="s">
        <v>4</v>
      </c>
      <c r="N15" t="s">
        <v>25</v>
      </c>
      <c r="O15" t="s">
        <v>368</v>
      </c>
      <c r="P15" t="s">
        <v>4</v>
      </c>
      <c r="Q15" t="s">
        <v>4</v>
      </c>
      <c r="R15" t="s">
        <v>4</v>
      </c>
      <c r="S15" t="s">
        <v>581</v>
      </c>
      <c r="T15" t="s">
        <v>582</v>
      </c>
      <c r="U15" t="s">
        <v>583</v>
      </c>
    </row>
    <row r="16" spans="1:21">
      <c r="A16">
        <v>66</v>
      </c>
      <c r="B16">
        <v>1</v>
      </c>
      <c r="C16" t="s">
        <v>4</v>
      </c>
      <c r="D16" t="s">
        <v>25</v>
      </c>
      <c r="E16" t="s">
        <v>26</v>
      </c>
      <c r="F16" t="s">
        <v>26</v>
      </c>
      <c r="G16" t="s">
        <v>26</v>
      </c>
      <c r="H16" t="s">
        <v>4</v>
      </c>
      <c r="I16" t="s">
        <v>26</v>
      </c>
      <c r="J16" t="s">
        <v>26</v>
      </c>
      <c r="K16" t="s">
        <v>4</v>
      </c>
      <c r="L16" t="s">
        <v>4</v>
      </c>
      <c r="M16" t="s">
        <v>4</v>
      </c>
      <c r="N16" t="s">
        <v>25</v>
      </c>
      <c r="O16" t="s">
        <v>368</v>
      </c>
      <c r="P16" t="s">
        <v>4</v>
      </c>
      <c r="Q16" t="s">
        <v>4</v>
      </c>
      <c r="R16" t="s">
        <v>4</v>
      </c>
      <c r="S16" t="s">
        <v>581</v>
      </c>
      <c r="T16" t="s">
        <v>582</v>
      </c>
      <c r="U16" t="s">
        <v>583</v>
      </c>
    </row>
    <row r="17" spans="1:21">
      <c r="A17">
        <v>76</v>
      </c>
      <c r="B17">
        <v>1</v>
      </c>
      <c r="C17" t="s">
        <v>4</v>
      </c>
      <c r="D17" t="s">
        <v>25</v>
      </c>
      <c r="E17" t="s">
        <v>26</v>
      </c>
      <c r="F17" t="s">
        <v>26</v>
      </c>
      <c r="G17" t="s">
        <v>26</v>
      </c>
      <c r="H17" t="s">
        <v>4</v>
      </c>
      <c r="I17" t="s">
        <v>26</v>
      </c>
      <c r="J17" t="s">
        <v>26</v>
      </c>
      <c r="K17" t="s">
        <v>4</v>
      </c>
      <c r="L17" t="s">
        <v>4</v>
      </c>
      <c r="M17" t="s">
        <v>4</v>
      </c>
      <c r="N17" t="s">
        <v>25</v>
      </c>
      <c r="O17" t="s">
        <v>26</v>
      </c>
      <c r="P17" t="s">
        <v>4</v>
      </c>
      <c r="Q17" t="s">
        <v>4</v>
      </c>
      <c r="R17" t="s">
        <v>4</v>
      </c>
      <c r="S17" t="s">
        <v>578</v>
      </c>
      <c r="T17" t="s">
        <v>579</v>
      </c>
      <c r="U17" t="s">
        <v>580</v>
      </c>
    </row>
    <row r="18" spans="1:21">
      <c r="A18">
        <v>77</v>
      </c>
      <c r="B18">
        <v>1</v>
      </c>
      <c r="C18" t="s">
        <v>4</v>
      </c>
      <c r="D18" t="s">
        <v>25</v>
      </c>
      <c r="E18" t="s">
        <v>26</v>
      </c>
      <c r="F18" t="s">
        <v>26</v>
      </c>
      <c r="G18" t="s">
        <v>26</v>
      </c>
      <c r="H18" t="s">
        <v>4</v>
      </c>
      <c r="I18" t="s">
        <v>26</v>
      </c>
      <c r="J18" t="s">
        <v>26</v>
      </c>
      <c r="K18" t="s">
        <v>4</v>
      </c>
      <c r="L18" t="s">
        <v>4</v>
      </c>
      <c r="M18" t="s">
        <v>4</v>
      </c>
      <c r="N18" t="s">
        <v>25</v>
      </c>
      <c r="O18" t="s">
        <v>26</v>
      </c>
      <c r="P18" t="s">
        <v>4</v>
      </c>
      <c r="Q18" t="s">
        <v>4</v>
      </c>
      <c r="R18" t="s">
        <v>4</v>
      </c>
      <c r="S18" t="s">
        <v>578</v>
      </c>
      <c r="T18" t="s">
        <v>579</v>
      </c>
      <c r="U18" t="s">
        <v>580</v>
      </c>
    </row>
    <row r="19" spans="1:21">
      <c r="A19">
        <v>80</v>
      </c>
      <c r="B19">
        <v>1</v>
      </c>
      <c r="C19" t="s">
        <v>4</v>
      </c>
      <c r="D19" t="s">
        <v>25</v>
      </c>
      <c r="E19" t="s">
        <v>26</v>
      </c>
      <c r="F19" t="s">
        <v>26</v>
      </c>
      <c r="G19" t="s">
        <v>26</v>
      </c>
      <c r="H19" t="s">
        <v>4</v>
      </c>
      <c r="I19" t="s">
        <v>26</v>
      </c>
      <c r="J19" t="s">
        <v>26</v>
      </c>
      <c r="K19" t="s">
        <v>4</v>
      </c>
      <c r="L19" t="s">
        <v>4</v>
      </c>
      <c r="M19" t="s">
        <v>4</v>
      </c>
      <c r="N19" t="s">
        <v>25</v>
      </c>
      <c r="O19" t="s">
        <v>368</v>
      </c>
      <c r="P19" t="s">
        <v>4</v>
      </c>
      <c r="Q19" t="s">
        <v>4</v>
      </c>
      <c r="R19" t="s">
        <v>4</v>
      </c>
      <c r="S19" t="s">
        <v>581</v>
      </c>
      <c r="T19" t="s">
        <v>582</v>
      </c>
      <c r="U19" t="s">
        <v>583</v>
      </c>
    </row>
    <row r="20" spans="1:21">
      <c r="A20">
        <v>81</v>
      </c>
      <c r="B20">
        <v>1</v>
      </c>
      <c r="C20" t="s">
        <v>4</v>
      </c>
      <c r="D20" t="s">
        <v>25</v>
      </c>
      <c r="E20" t="s">
        <v>26</v>
      </c>
      <c r="F20" t="s">
        <v>26</v>
      </c>
      <c r="G20" t="s">
        <v>26</v>
      </c>
      <c r="H20" t="s">
        <v>4</v>
      </c>
      <c r="I20" t="s">
        <v>26</v>
      </c>
      <c r="J20" t="s">
        <v>26</v>
      </c>
      <c r="K20" t="s">
        <v>4</v>
      </c>
      <c r="L20" t="s">
        <v>4</v>
      </c>
      <c r="M20" t="s">
        <v>4</v>
      </c>
      <c r="N20" t="s">
        <v>25</v>
      </c>
      <c r="O20" t="s">
        <v>368</v>
      </c>
      <c r="P20" t="s">
        <v>4</v>
      </c>
      <c r="Q20" t="s">
        <v>4</v>
      </c>
      <c r="R20" t="s">
        <v>4</v>
      </c>
      <c r="S20" t="s">
        <v>581</v>
      </c>
      <c r="T20" t="s">
        <v>582</v>
      </c>
      <c r="U20" t="s">
        <v>583</v>
      </c>
    </row>
    <row r="21" spans="1:21">
      <c r="A21">
        <v>96</v>
      </c>
      <c r="B21">
        <v>1</v>
      </c>
      <c r="C21" t="s">
        <v>4</v>
      </c>
      <c r="D21" t="s">
        <v>25</v>
      </c>
      <c r="E21" t="s">
        <v>26</v>
      </c>
      <c r="F21" t="s">
        <v>26</v>
      </c>
      <c r="G21" t="s">
        <v>26</v>
      </c>
      <c r="H21" t="s">
        <v>4</v>
      </c>
      <c r="I21" t="s">
        <v>26</v>
      </c>
      <c r="J21" t="s">
        <v>26</v>
      </c>
      <c r="K21" t="s">
        <v>4</v>
      </c>
      <c r="L21" t="s">
        <v>4</v>
      </c>
      <c r="M21" t="s">
        <v>4</v>
      </c>
      <c r="N21" t="s">
        <v>25</v>
      </c>
      <c r="O21" t="s">
        <v>368</v>
      </c>
      <c r="P21" t="s">
        <v>4</v>
      </c>
      <c r="Q21" t="s">
        <v>4</v>
      </c>
      <c r="R21" t="s">
        <v>4</v>
      </c>
      <c r="S21" t="s">
        <v>584</v>
      </c>
      <c r="T21" t="s">
        <v>585</v>
      </c>
      <c r="U21" t="s">
        <v>586</v>
      </c>
    </row>
    <row r="22" spans="1:21">
      <c r="A22">
        <v>97</v>
      </c>
      <c r="B22">
        <v>1</v>
      </c>
      <c r="C22" t="s">
        <v>4</v>
      </c>
      <c r="D22" t="s">
        <v>25</v>
      </c>
      <c r="E22" t="s">
        <v>26</v>
      </c>
      <c r="F22" t="s">
        <v>26</v>
      </c>
      <c r="G22" t="s">
        <v>26</v>
      </c>
      <c r="H22" t="s">
        <v>4</v>
      </c>
      <c r="I22" t="s">
        <v>26</v>
      </c>
      <c r="J22" t="s">
        <v>26</v>
      </c>
      <c r="K22" t="s">
        <v>4</v>
      </c>
      <c r="L22" t="s">
        <v>4</v>
      </c>
      <c r="M22" t="s">
        <v>4</v>
      </c>
      <c r="N22" t="s">
        <v>25</v>
      </c>
      <c r="O22" t="s">
        <v>368</v>
      </c>
      <c r="P22" t="s">
        <v>4</v>
      </c>
      <c r="Q22" t="s">
        <v>4</v>
      </c>
      <c r="R22" t="s">
        <v>4</v>
      </c>
      <c r="S22" t="s">
        <v>584</v>
      </c>
      <c r="T22" t="s">
        <v>585</v>
      </c>
      <c r="U22" t="s">
        <v>586</v>
      </c>
    </row>
    <row r="23" spans="1:21">
      <c r="A23">
        <v>142</v>
      </c>
      <c r="B23">
        <v>1</v>
      </c>
      <c r="C23" t="s">
        <v>4</v>
      </c>
      <c r="D23" t="s">
        <v>25</v>
      </c>
      <c r="E23" t="s">
        <v>26</v>
      </c>
      <c r="F23" t="s">
        <v>26</v>
      </c>
      <c r="G23" t="s">
        <v>26</v>
      </c>
      <c r="H23" t="s">
        <v>4</v>
      </c>
      <c r="I23" t="s">
        <v>26</v>
      </c>
      <c r="J23" t="s">
        <v>26</v>
      </c>
      <c r="K23" t="s">
        <v>4</v>
      </c>
      <c r="L23" t="s">
        <v>4</v>
      </c>
      <c r="M23" t="s">
        <v>4</v>
      </c>
      <c r="N23" t="s">
        <v>25</v>
      </c>
      <c r="O23" t="s">
        <v>368</v>
      </c>
      <c r="P23" t="s">
        <v>4</v>
      </c>
      <c r="Q23" t="s">
        <v>4</v>
      </c>
      <c r="R23" t="s">
        <v>4</v>
      </c>
      <c r="S23" t="s">
        <v>584</v>
      </c>
      <c r="T23" t="s">
        <v>585</v>
      </c>
      <c r="U23" t="s">
        <v>586</v>
      </c>
    </row>
    <row r="24" spans="1:21">
      <c r="A24">
        <v>143</v>
      </c>
      <c r="B24">
        <v>1</v>
      </c>
      <c r="C24" t="s">
        <v>4</v>
      </c>
      <c r="D24" t="s">
        <v>25</v>
      </c>
      <c r="E24" t="s">
        <v>26</v>
      </c>
      <c r="F24" t="s">
        <v>26</v>
      </c>
      <c r="G24" t="s">
        <v>26</v>
      </c>
      <c r="H24" t="s">
        <v>4</v>
      </c>
      <c r="I24" t="s">
        <v>26</v>
      </c>
      <c r="J24" t="s">
        <v>26</v>
      </c>
      <c r="K24" t="s">
        <v>4</v>
      </c>
      <c r="L24" t="s">
        <v>4</v>
      </c>
      <c r="M24" t="s">
        <v>4</v>
      </c>
      <c r="N24" t="s">
        <v>25</v>
      </c>
      <c r="O24" t="s">
        <v>368</v>
      </c>
      <c r="P24" t="s">
        <v>4</v>
      </c>
      <c r="Q24" t="s">
        <v>4</v>
      </c>
      <c r="R24" t="s">
        <v>4</v>
      </c>
      <c r="S24" t="s">
        <v>584</v>
      </c>
      <c r="T24" t="s">
        <v>585</v>
      </c>
      <c r="U24" t="s">
        <v>586</v>
      </c>
    </row>
    <row r="25" spans="1:21">
      <c r="A25">
        <v>146</v>
      </c>
      <c r="B25">
        <v>1</v>
      </c>
      <c r="C25" t="s">
        <v>4</v>
      </c>
      <c r="D25" t="s">
        <v>25</v>
      </c>
      <c r="E25" t="s">
        <v>26</v>
      </c>
      <c r="F25" t="s">
        <v>26</v>
      </c>
      <c r="G25" t="s">
        <v>26</v>
      </c>
      <c r="H25" t="s">
        <v>4</v>
      </c>
      <c r="I25" t="s">
        <v>26</v>
      </c>
      <c r="J25" t="s">
        <v>26</v>
      </c>
      <c r="K25" t="s">
        <v>4</v>
      </c>
      <c r="L25" t="s">
        <v>4</v>
      </c>
      <c r="M25" t="s">
        <v>4</v>
      </c>
      <c r="N25" t="s">
        <v>25</v>
      </c>
      <c r="O25" t="s">
        <v>368</v>
      </c>
      <c r="P25" t="s">
        <v>4</v>
      </c>
      <c r="Q25" t="s">
        <v>4</v>
      </c>
      <c r="R25" t="s">
        <v>4</v>
      </c>
      <c r="S25" t="s">
        <v>584</v>
      </c>
      <c r="T25" t="s">
        <v>585</v>
      </c>
      <c r="U25" t="s">
        <v>586</v>
      </c>
    </row>
    <row r="26" spans="1:21">
      <c r="A26">
        <v>147</v>
      </c>
      <c r="B26">
        <v>1</v>
      </c>
      <c r="C26" t="s">
        <v>4</v>
      </c>
      <c r="D26" t="s">
        <v>25</v>
      </c>
      <c r="E26" t="s">
        <v>26</v>
      </c>
      <c r="F26" t="s">
        <v>26</v>
      </c>
      <c r="G26" t="s">
        <v>26</v>
      </c>
      <c r="H26" t="s">
        <v>4</v>
      </c>
      <c r="I26" t="s">
        <v>26</v>
      </c>
      <c r="J26" t="s">
        <v>26</v>
      </c>
      <c r="K26" t="s">
        <v>4</v>
      </c>
      <c r="L26" t="s">
        <v>4</v>
      </c>
      <c r="M26" t="s">
        <v>4</v>
      </c>
      <c r="N26" t="s">
        <v>25</v>
      </c>
      <c r="O26" t="s">
        <v>368</v>
      </c>
      <c r="P26" t="s">
        <v>4</v>
      </c>
      <c r="Q26" t="s">
        <v>4</v>
      </c>
      <c r="R26" t="s">
        <v>4</v>
      </c>
      <c r="S26" t="s">
        <v>584</v>
      </c>
      <c r="T26" t="s">
        <v>585</v>
      </c>
      <c r="U26" t="s">
        <v>586</v>
      </c>
    </row>
    <row r="27" spans="1:21">
      <c r="A27">
        <v>150</v>
      </c>
      <c r="B27">
        <v>1</v>
      </c>
      <c r="C27" t="s">
        <v>4</v>
      </c>
      <c r="D27" t="s">
        <v>25</v>
      </c>
      <c r="E27" t="s">
        <v>26</v>
      </c>
      <c r="F27" t="s">
        <v>26</v>
      </c>
      <c r="G27" t="s">
        <v>26</v>
      </c>
      <c r="H27" t="s">
        <v>4</v>
      </c>
      <c r="I27" t="s">
        <v>26</v>
      </c>
      <c r="J27" t="s">
        <v>26</v>
      </c>
      <c r="K27" t="s">
        <v>4</v>
      </c>
      <c r="L27" t="s">
        <v>4</v>
      </c>
      <c r="M27" t="s">
        <v>4</v>
      </c>
      <c r="N27" t="s">
        <v>25</v>
      </c>
      <c r="O27" t="s">
        <v>368</v>
      </c>
      <c r="P27" t="s">
        <v>4</v>
      </c>
      <c r="Q27" t="s">
        <v>4</v>
      </c>
      <c r="R27" t="s">
        <v>4</v>
      </c>
      <c r="S27" t="s">
        <v>584</v>
      </c>
      <c r="T27" t="s">
        <v>585</v>
      </c>
      <c r="U27" t="s">
        <v>586</v>
      </c>
    </row>
    <row r="28" spans="1:21">
      <c r="A28">
        <v>151</v>
      </c>
      <c r="B28">
        <v>1</v>
      </c>
      <c r="C28" t="s">
        <v>4</v>
      </c>
      <c r="D28" t="s">
        <v>25</v>
      </c>
      <c r="E28" t="s">
        <v>26</v>
      </c>
      <c r="F28" t="s">
        <v>26</v>
      </c>
      <c r="G28" t="s">
        <v>26</v>
      </c>
      <c r="H28" t="s">
        <v>4</v>
      </c>
      <c r="I28" t="s">
        <v>26</v>
      </c>
      <c r="J28" t="s">
        <v>26</v>
      </c>
      <c r="K28" t="s">
        <v>4</v>
      </c>
      <c r="L28" t="s">
        <v>4</v>
      </c>
      <c r="M28" t="s">
        <v>4</v>
      </c>
      <c r="N28" t="s">
        <v>25</v>
      </c>
      <c r="O28" t="s">
        <v>368</v>
      </c>
      <c r="P28" t="s">
        <v>4</v>
      </c>
      <c r="Q28" t="s">
        <v>4</v>
      </c>
      <c r="R28" t="s">
        <v>4</v>
      </c>
      <c r="S28" t="s">
        <v>584</v>
      </c>
      <c r="T28" t="s">
        <v>585</v>
      </c>
      <c r="U28" t="s">
        <v>586</v>
      </c>
    </row>
    <row r="29" spans="1:21">
      <c r="A29">
        <v>156</v>
      </c>
      <c r="B29">
        <v>1</v>
      </c>
      <c r="C29" t="s">
        <v>4</v>
      </c>
      <c r="D29" t="s">
        <v>25</v>
      </c>
      <c r="E29" t="s">
        <v>26</v>
      </c>
      <c r="F29" t="s">
        <v>26</v>
      </c>
      <c r="G29" t="s">
        <v>26</v>
      </c>
      <c r="H29" t="s">
        <v>4</v>
      </c>
      <c r="I29" t="s">
        <v>26</v>
      </c>
      <c r="J29" t="s">
        <v>26</v>
      </c>
      <c r="K29" t="s">
        <v>4</v>
      </c>
      <c r="L29" t="s">
        <v>4</v>
      </c>
      <c r="M29" t="s">
        <v>4</v>
      </c>
      <c r="N29" t="s">
        <v>25</v>
      </c>
      <c r="O29" t="s">
        <v>368</v>
      </c>
      <c r="P29" t="s">
        <v>4</v>
      </c>
      <c r="Q29" t="s">
        <v>4</v>
      </c>
      <c r="R29" t="s">
        <v>4</v>
      </c>
      <c r="S29" t="s">
        <v>584</v>
      </c>
      <c r="T29" t="s">
        <v>585</v>
      </c>
      <c r="U29" t="s">
        <v>586</v>
      </c>
    </row>
    <row r="30" spans="1:21">
      <c r="A30">
        <v>157</v>
      </c>
      <c r="B30">
        <v>1</v>
      </c>
      <c r="C30" t="s">
        <v>4</v>
      </c>
      <c r="D30" t="s">
        <v>25</v>
      </c>
      <c r="E30" t="s">
        <v>26</v>
      </c>
      <c r="F30" t="s">
        <v>26</v>
      </c>
      <c r="G30" t="s">
        <v>26</v>
      </c>
      <c r="H30" t="s">
        <v>4</v>
      </c>
      <c r="I30" t="s">
        <v>26</v>
      </c>
      <c r="J30" t="s">
        <v>26</v>
      </c>
      <c r="K30" t="s">
        <v>4</v>
      </c>
      <c r="L30" t="s">
        <v>4</v>
      </c>
      <c r="M30" t="s">
        <v>4</v>
      </c>
      <c r="N30" t="s">
        <v>25</v>
      </c>
      <c r="O30" t="s">
        <v>368</v>
      </c>
      <c r="P30" t="s">
        <v>4</v>
      </c>
      <c r="Q30" t="s">
        <v>4</v>
      </c>
      <c r="R30" t="s">
        <v>4</v>
      </c>
      <c r="S30" t="s">
        <v>584</v>
      </c>
      <c r="T30" t="s">
        <v>585</v>
      </c>
      <c r="U30" t="s">
        <v>586</v>
      </c>
    </row>
    <row r="31" spans="1:21">
      <c r="A31">
        <v>160</v>
      </c>
      <c r="B31">
        <v>1</v>
      </c>
      <c r="C31" t="s">
        <v>4</v>
      </c>
      <c r="D31" t="s">
        <v>25</v>
      </c>
      <c r="E31" t="s">
        <v>26</v>
      </c>
      <c r="F31" t="s">
        <v>26</v>
      </c>
      <c r="G31" t="s">
        <v>26</v>
      </c>
      <c r="H31" t="s">
        <v>4</v>
      </c>
      <c r="I31" t="s">
        <v>26</v>
      </c>
      <c r="J31" t="s">
        <v>26</v>
      </c>
      <c r="K31" t="s">
        <v>4</v>
      </c>
      <c r="L31" t="s">
        <v>4</v>
      </c>
      <c r="M31" t="s">
        <v>4</v>
      </c>
      <c r="N31" t="s">
        <v>25</v>
      </c>
      <c r="O31" t="s">
        <v>368</v>
      </c>
      <c r="P31" t="s">
        <v>4</v>
      </c>
      <c r="Q31" t="s">
        <v>4</v>
      </c>
      <c r="R31" t="s">
        <v>4</v>
      </c>
      <c r="S31" t="s">
        <v>584</v>
      </c>
      <c r="T31" t="s">
        <v>585</v>
      </c>
      <c r="U31" t="s">
        <v>586</v>
      </c>
    </row>
    <row r="32" spans="1:21">
      <c r="A32">
        <v>160</v>
      </c>
      <c r="B32">
        <v>1</v>
      </c>
      <c r="C32" t="s">
        <v>4</v>
      </c>
      <c r="D32" t="s">
        <v>25</v>
      </c>
      <c r="E32" t="s">
        <v>587</v>
      </c>
      <c r="F32" t="s">
        <v>587</v>
      </c>
      <c r="G32" t="s">
        <v>587</v>
      </c>
      <c r="H32" t="s">
        <v>4</v>
      </c>
      <c r="I32" t="s">
        <v>587</v>
      </c>
      <c r="J32" t="s">
        <v>587</v>
      </c>
      <c r="K32" t="s">
        <v>4</v>
      </c>
      <c r="L32" t="s">
        <v>4</v>
      </c>
      <c r="M32" t="s">
        <v>4</v>
      </c>
      <c r="N32" t="s">
        <v>25</v>
      </c>
      <c r="O32" t="s">
        <v>587</v>
      </c>
      <c r="P32" t="s">
        <v>4</v>
      </c>
      <c r="Q32" t="s">
        <v>4</v>
      </c>
      <c r="R32" t="s">
        <v>4</v>
      </c>
      <c r="S32" t="s">
        <v>588</v>
      </c>
      <c r="T32" t="s">
        <v>594</v>
      </c>
      <c r="U32" t="s">
        <v>586</v>
      </c>
    </row>
    <row r="33" spans="1:21">
      <c r="A33">
        <v>161</v>
      </c>
      <c r="B33">
        <v>1</v>
      </c>
      <c r="C33" t="s">
        <v>4</v>
      </c>
      <c r="D33" t="s">
        <v>25</v>
      </c>
      <c r="E33" t="s">
        <v>26</v>
      </c>
      <c r="F33" t="s">
        <v>26</v>
      </c>
      <c r="G33" t="s">
        <v>26</v>
      </c>
      <c r="H33" t="s">
        <v>4</v>
      </c>
      <c r="I33" t="s">
        <v>26</v>
      </c>
      <c r="J33" t="s">
        <v>26</v>
      </c>
      <c r="K33" t="s">
        <v>4</v>
      </c>
      <c r="L33" t="s">
        <v>4</v>
      </c>
      <c r="M33" t="s">
        <v>4</v>
      </c>
      <c r="N33" t="s">
        <v>25</v>
      </c>
      <c r="O33" t="s">
        <v>368</v>
      </c>
      <c r="P33" t="s">
        <v>4</v>
      </c>
      <c r="Q33" t="s">
        <v>4</v>
      </c>
      <c r="R33" t="s">
        <v>4</v>
      </c>
      <c r="S33" t="s">
        <v>584</v>
      </c>
      <c r="T33" t="s">
        <v>585</v>
      </c>
      <c r="U33" t="s">
        <v>586</v>
      </c>
    </row>
    <row r="34" spans="1:21">
      <c r="A34">
        <v>161</v>
      </c>
      <c r="B34">
        <v>1</v>
      </c>
      <c r="C34" t="s">
        <v>4</v>
      </c>
      <c r="D34" t="s">
        <v>25</v>
      </c>
      <c r="E34" t="s">
        <v>587</v>
      </c>
      <c r="F34" t="s">
        <v>587</v>
      </c>
      <c r="G34" t="s">
        <v>587</v>
      </c>
      <c r="H34" t="s">
        <v>4</v>
      </c>
      <c r="I34" t="s">
        <v>587</v>
      </c>
      <c r="J34" t="s">
        <v>587</v>
      </c>
      <c r="K34" t="s">
        <v>4</v>
      </c>
      <c r="L34" t="s">
        <v>4</v>
      </c>
      <c r="M34" t="s">
        <v>4</v>
      </c>
      <c r="N34" t="s">
        <v>25</v>
      </c>
      <c r="O34" t="s">
        <v>587</v>
      </c>
      <c r="P34" t="s">
        <v>4</v>
      </c>
      <c r="Q34" t="s">
        <v>4</v>
      </c>
      <c r="R34" t="s">
        <v>4</v>
      </c>
      <c r="S34" t="s">
        <v>588</v>
      </c>
      <c r="T34" t="s">
        <v>594</v>
      </c>
      <c r="U34" t="s">
        <v>586</v>
      </c>
    </row>
    <row r="35" spans="1:21">
      <c r="A35">
        <v>168</v>
      </c>
      <c r="B35">
        <v>1</v>
      </c>
      <c r="C35" t="s">
        <v>4</v>
      </c>
      <c r="D35" t="s">
        <v>25</v>
      </c>
      <c r="E35" t="s">
        <v>26</v>
      </c>
      <c r="F35" t="s">
        <v>26</v>
      </c>
      <c r="G35" t="s">
        <v>26</v>
      </c>
      <c r="H35" t="s">
        <v>4</v>
      </c>
      <c r="I35" t="s">
        <v>26</v>
      </c>
      <c r="J35" t="s">
        <v>26</v>
      </c>
      <c r="K35" t="s">
        <v>4</v>
      </c>
      <c r="L35" t="s">
        <v>4</v>
      </c>
      <c r="M35" t="s">
        <v>4</v>
      </c>
      <c r="N35" t="s">
        <v>25</v>
      </c>
      <c r="O35" t="s">
        <v>368</v>
      </c>
      <c r="P35" t="s">
        <v>4</v>
      </c>
      <c r="Q35" t="s">
        <v>4</v>
      </c>
      <c r="R35" t="s">
        <v>4</v>
      </c>
      <c r="S35" t="s">
        <v>584</v>
      </c>
      <c r="T35" t="s">
        <v>585</v>
      </c>
      <c r="U35" t="s">
        <v>586</v>
      </c>
    </row>
    <row r="36" spans="1:21">
      <c r="A36">
        <v>169</v>
      </c>
      <c r="B36">
        <v>1</v>
      </c>
      <c r="C36" t="s">
        <v>4</v>
      </c>
      <c r="D36" t="s">
        <v>25</v>
      </c>
      <c r="E36" t="s">
        <v>26</v>
      </c>
      <c r="F36" t="s">
        <v>26</v>
      </c>
      <c r="G36" t="s">
        <v>26</v>
      </c>
      <c r="H36" t="s">
        <v>4</v>
      </c>
      <c r="I36" t="s">
        <v>26</v>
      </c>
      <c r="J36" t="s">
        <v>26</v>
      </c>
      <c r="K36" t="s">
        <v>4</v>
      </c>
      <c r="L36" t="s">
        <v>4</v>
      </c>
      <c r="M36" t="s">
        <v>4</v>
      </c>
      <c r="N36" t="s">
        <v>25</v>
      </c>
      <c r="O36" t="s">
        <v>368</v>
      </c>
      <c r="P36" t="s">
        <v>4</v>
      </c>
      <c r="Q36" t="s">
        <v>4</v>
      </c>
      <c r="R36" t="s">
        <v>4</v>
      </c>
      <c r="S36" t="s">
        <v>584</v>
      </c>
      <c r="T36" t="s">
        <v>585</v>
      </c>
      <c r="U36" t="s">
        <v>586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Y12"/>
  <sheetViews>
    <sheetView workbookViewId="0"/>
  </sheetViews>
  <sheetFormatPr defaultColWidth="9.140625" defaultRowHeight="12.75"/>
  <cols>
    <col min="1" max="256" width="9.140625" customWidth="1"/>
  </cols>
  <sheetData>
    <row r="1" spans="1:10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03">
      <c r="F12" t="str">
        <f>Source!F12</f>
        <v/>
      </c>
      <c r="G12" t="str">
        <f>Source!G12</f>
        <v>02-01-03   2  КЛ 10 кВ в коллекторе  __(Копия)</v>
      </c>
      <c r="AB12" t="s">
        <v>4</v>
      </c>
      <c r="AC12" t="s">
        <v>4</v>
      </c>
      <c r="AD12" t="s">
        <v>4</v>
      </c>
      <c r="AE12" t="s">
        <v>4</v>
      </c>
      <c r="AH12" t="s">
        <v>4</v>
      </c>
      <c r="AI12" t="s">
        <v>4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ТСН-2001(с доп.67</vt:lpstr>
      <vt:lpstr>Source</vt:lpstr>
      <vt:lpstr>SourceObSm</vt:lpstr>
      <vt:lpstr>SmtRes</vt:lpstr>
      <vt:lpstr>EtalonRes</vt:lpstr>
      <vt:lpstr>SrcPoprs</vt:lpstr>
      <vt:lpstr>SrcKA</vt:lpstr>
      <vt:lpstr>'Смета по ТСН-2001(с доп.67'!Заголовки_для_печати</vt:lpstr>
      <vt:lpstr>'Смета по ТСН-2001(с доп.67'!Область_печати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ArshuninaEV</cp:lastModifiedBy>
  <dcterms:created xsi:type="dcterms:W3CDTF">2025-04-28T13:30:18Z</dcterms:created>
  <dcterms:modified xsi:type="dcterms:W3CDTF">2025-04-29T10:16:21Z</dcterms:modified>
</cp:coreProperties>
</file>